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65521" windowWidth="9570" windowHeight="11415" activeTab="0"/>
  </bookViews>
  <sheets>
    <sheet name="Summary drop down" sheetId="1" r:id="rId1"/>
    <sheet name="Summary LA - 15-16" sheetId="2" r:id="rId2"/>
    <sheet name="ESSSA" sheetId="3" state="hidden" r:id="rId3"/>
    <sheet name="ERtFT" sheetId="4" state="hidden" r:id="rId4"/>
    <sheet name="CT freeze 13-14" sheetId="5" state="hidden" r:id="rId5"/>
  </sheets>
  <externalReferences>
    <externalReference r:id="rId8"/>
  </externalReferences>
  <definedNames>
    <definedName name="Data">#REF!</definedName>
    <definedName name="LA_List">#REF!</definedName>
    <definedName name="LAList">'Summary LA - 15-16'!$DG$365:$DG$753</definedName>
    <definedName name="_xlnm.Print_Area" localSheetId="0">'Summary drop down'!$A$1:$E$56</definedName>
    <definedName name="_xlnm.Print_Area" localSheetId="1">'Summary LA - 15-16'!$C$1:$BD$410</definedName>
    <definedName name="_xlnm.Print_Titles" localSheetId="1">'Summary LA - 15-16'!$C:$C,'Summary LA - 15-16'!$3:$5</definedName>
  </definedNames>
  <calcPr fullCalcOnLoad="1"/>
</workbook>
</file>

<file path=xl/comments4.xml><?xml version="1.0" encoding="utf-8"?>
<comments xmlns="http://schemas.openxmlformats.org/spreadsheetml/2006/main">
  <authors>
    <author>Roast</author>
  </authors>
  <commentList>
    <comment ref="A2" authorId="0">
      <text>
        <r>
          <rPr>
            <b/>
            <sz val="8"/>
            <rFont val="Tahoma"/>
            <family val="0"/>
          </rPr>
          <t>Roast:</t>
        </r>
        <r>
          <rPr>
            <sz val="8"/>
            <rFont val="Tahoma"/>
            <family val="0"/>
          </rPr>
          <t xml:space="preserve">
Not sure if 14-15 are confirmed?</t>
        </r>
      </text>
    </comment>
  </commentList>
</comments>
</file>

<file path=xl/sharedStrings.xml><?xml version="1.0" encoding="utf-8"?>
<sst xmlns="http://schemas.openxmlformats.org/spreadsheetml/2006/main" count="4569" uniqueCount="1567">
  <si>
    <t>Public Health Grant allocations have not been finalised for 2015-16 although national level figures have been confirmed. Local Authority allocations have been assumed to be the same as 2014-15.</t>
  </si>
  <si>
    <t>Derbyshire Police Authority</t>
  </si>
  <si>
    <t>E1121</t>
  </si>
  <si>
    <t>E6051</t>
  </si>
  <si>
    <t>Devon &amp; Cornwall Police Authority</t>
  </si>
  <si>
    <t>E6161</t>
  </si>
  <si>
    <t>E4402</t>
  </si>
  <si>
    <t>E1221</t>
  </si>
  <si>
    <t>E6112</t>
  </si>
  <si>
    <t>Dorset Combined Fire Authority</t>
  </si>
  <si>
    <t>E6012</t>
  </si>
  <si>
    <t>Dorset Police Authority</t>
  </si>
  <si>
    <t>E2234</t>
  </si>
  <si>
    <t>E4603</t>
  </si>
  <si>
    <t>E6113</t>
  </si>
  <si>
    <t>Durham Combined Fire Authority</t>
  </si>
  <si>
    <t>E6013</t>
  </si>
  <si>
    <t>Durham Police Authority</t>
  </si>
  <si>
    <t>E1302</t>
  </si>
  <si>
    <t>Durham UA</t>
  </si>
  <si>
    <t>E5036</t>
  </si>
  <si>
    <t>E0532</t>
  </si>
  <si>
    <t>E1131</t>
  </si>
  <si>
    <t>E1233</t>
  </si>
  <si>
    <t>E1732</t>
  </si>
  <si>
    <t>E1933</t>
  </si>
  <si>
    <t>E2532</t>
  </si>
  <si>
    <t>E2833</t>
  </si>
  <si>
    <t>E2001</t>
  </si>
  <si>
    <t>East Riding of Yorkshire UA</t>
  </si>
  <si>
    <t>E3432</t>
  </si>
  <si>
    <t>E1421</t>
  </si>
  <si>
    <t>E6114</t>
  </si>
  <si>
    <t>East Sussex Combined Fire Authority</t>
  </si>
  <si>
    <t>E1432</t>
  </si>
  <si>
    <t>E1733</t>
  </si>
  <si>
    <t>E0935</t>
  </si>
  <si>
    <t>E3631</t>
  </si>
  <si>
    <t>E5037</t>
  </si>
  <si>
    <t>E1537</t>
  </si>
  <si>
    <t>E3632</t>
  </si>
  <si>
    <t>Epsom &amp; Ewell</t>
  </si>
  <si>
    <t>E1036</t>
  </si>
  <si>
    <t>E1521</t>
  </si>
  <si>
    <t>E6115</t>
  </si>
  <si>
    <t>Essex Combined Fire Authority</t>
  </si>
  <si>
    <t>E6071</t>
  </si>
  <si>
    <t>Essex Police Authority</t>
  </si>
  <si>
    <t>E1132</t>
  </si>
  <si>
    <t>E1734</t>
  </si>
  <si>
    <t>E0533</t>
  </si>
  <si>
    <t>E3532</t>
  </si>
  <si>
    <t>E1633</t>
  </si>
  <si>
    <t>E2335</t>
  </si>
  <si>
    <t>E4501</t>
  </si>
  <si>
    <t>E3034</t>
  </si>
  <si>
    <t>E1634</t>
  </si>
  <si>
    <t>E1620</t>
  </si>
  <si>
    <t>E6016</t>
  </si>
  <si>
    <t>Source:</t>
  </si>
  <si>
    <t>R638</t>
  </si>
  <si>
    <t>Hampshire</t>
  </si>
  <si>
    <t>R187</t>
  </si>
  <si>
    <t>Harborough</t>
  </si>
  <si>
    <t>R391</t>
  </si>
  <si>
    <t>Haringey</t>
  </si>
  <si>
    <t>R101</t>
  </si>
  <si>
    <t>Harlow</t>
  </si>
  <si>
    <t>R614</t>
  </si>
  <si>
    <t>Harrogate</t>
  </si>
  <si>
    <t>R392</t>
  </si>
  <si>
    <t>Harrow</t>
  </si>
  <si>
    <t>R119</t>
  </si>
  <si>
    <t>Hart</t>
  </si>
  <si>
    <t>R606</t>
  </si>
  <si>
    <t>Hartlepool</t>
  </si>
  <si>
    <t>R89</t>
  </si>
  <si>
    <t>Hastings</t>
  </si>
  <si>
    <t>R120</t>
  </si>
  <si>
    <t>Havant</t>
  </si>
  <si>
    <t>R393</t>
  </si>
  <si>
    <t>Havering</t>
  </si>
  <si>
    <t>R656</t>
  </si>
  <si>
    <t xml:space="preserve">Herefordshire </t>
  </si>
  <si>
    <t>R422</t>
  </si>
  <si>
    <t>2. This council tax base was collected on the same basis as 2012-13 specifically for the purposes of the Council Tax Freeze Grant. It represents the tax base prior to changes due to the localisation of council tax support. It is calculated using the following formula;
 Column A x Column B + Column C = Tax Base for Freeze grant purposes</t>
  </si>
  <si>
    <t>3. This has been calculated using the following formula;
Column D x Column E x 0.01 = 2013-14 Freeze Grant Allocation</t>
  </si>
  <si>
    <t>The GLA Transport grant for 2014-15 in this spending power is different from the one used in the 2014-15 version. This is so that is comparable to the 15-16 version of the grant where the investment element of the grant is paid as capital and therefore not eligible for spending power.</t>
  </si>
  <si>
    <t>The recent reforms to Adult Social Care introduce a number of new burdens to local authorities. To be able to compare funding in 14-15 to 15-16 the estimated cost of these new burdens has also been included in the 2014-15 column. The methodology for allocating funding for these burdens is under development, so the illustrative figures are based on an assumption that the funding will be distributed according to the Relative Needs Formula</t>
  </si>
  <si>
    <t>† Brent have submitted a revised CTR form which corrects a mistake in their council tax base before Local Council Tax Support Reductions. Correcting this mistake has added 4,075 band D equivalent dwellings to their tax base. This has led to a revision in their level of Freeze Grant. This change has also affected the tax base for the Greater London Authority whose tax base is the sum of all london authorities.</t>
  </si>
  <si>
    <t>https://www.gov.uk/government/uploads/system/uploads/attachment_data/file/223721/130617_Freeze_Grant_Allocations_for_2013-14_-_Publishable_Table_Revised.xls</t>
  </si>
  <si>
    <t>Contact: Ian Rose</t>
  </si>
  <si>
    <t>x41628</t>
  </si>
  <si>
    <t>Brighton and Hove</t>
  </si>
  <si>
    <t>South Norfolk</t>
  </si>
  <si>
    <t>R213</t>
  </si>
  <si>
    <t>South Northamptonshire</t>
  </si>
  <si>
    <t>R239</t>
  </si>
  <si>
    <t>South Oxfordshire</t>
  </si>
  <si>
    <t>R182</t>
  </si>
  <si>
    <t>South Ribble</t>
  </si>
  <si>
    <t>R252</t>
  </si>
  <si>
    <t>South Somerset</t>
  </si>
  <si>
    <t>R257</t>
  </si>
  <si>
    <t>South Staffordshire</t>
  </si>
  <si>
    <t>R356</t>
  </si>
  <si>
    <t>South Tyneside</t>
  </si>
  <si>
    <t>R303</t>
  </si>
  <si>
    <t xml:space="preserve">South Yorkshire Fire </t>
  </si>
  <si>
    <t>R627</t>
  </si>
  <si>
    <t>Southampton</t>
  </si>
  <si>
    <t>R654</t>
  </si>
  <si>
    <t>Southend-on-Sea</t>
  </si>
  <si>
    <t>R379</t>
  </si>
  <si>
    <t>Southwark</t>
  </si>
  <si>
    <t>R275</t>
  </si>
  <si>
    <t>Spelthorne</t>
  </si>
  <si>
    <t>R141</t>
  </si>
  <si>
    <t>St Albans</t>
  </si>
  <si>
    <t>R266</t>
  </si>
  <si>
    <t>St Edmundsbury</t>
  </si>
  <si>
    <t>R346</t>
  </si>
  <si>
    <t>St Helens</t>
  </si>
  <si>
    <t>R258</t>
  </si>
  <si>
    <t>Stafford</t>
  </si>
  <si>
    <t>R640</t>
  </si>
  <si>
    <t>Staffordshire</t>
  </si>
  <si>
    <t>R259</t>
  </si>
  <si>
    <t>Staffordshire Moorlands</t>
  </si>
  <si>
    <t>R142</t>
  </si>
  <si>
    <t>Stevenage</t>
  </si>
  <si>
    <t>R340</t>
  </si>
  <si>
    <t>Stockport</t>
  </si>
  <si>
    <t>R609</t>
  </si>
  <si>
    <t>Council Tax Requirement excluding parish precepts</t>
  </si>
  <si>
    <t>R278</t>
  </si>
  <si>
    <t>Waverley</t>
  </si>
  <si>
    <t>R93</t>
  </si>
  <si>
    <t>Wealden</t>
  </si>
  <si>
    <t>R214</t>
  </si>
  <si>
    <t>Wellingborough</t>
  </si>
  <si>
    <t>R145</t>
  </si>
  <si>
    <t>Welwyn Hatfield</t>
  </si>
  <si>
    <t>R643</t>
  </si>
  <si>
    <t>West Berkshire</t>
  </si>
  <si>
    <t>R70</t>
  </si>
  <si>
    <t>West Devon</t>
  </si>
  <si>
    <t>R76</t>
  </si>
  <si>
    <t>West Dorset</t>
  </si>
  <si>
    <t>R183</t>
  </si>
  <si>
    <t>West Lancashire</t>
  </si>
  <si>
    <t>R200</t>
  </si>
  <si>
    <t>West Lindsey</t>
  </si>
  <si>
    <t>R305</t>
  </si>
  <si>
    <t>West Midlands Fire</t>
  </si>
  <si>
    <t>R241</t>
  </si>
  <si>
    <t>West Oxfordshire</t>
  </si>
  <si>
    <t>R251</t>
  </si>
  <si>
    <t>Total</t>
  </si>
  <si>
    <t>E-code</t>
  </si>
  <si>
    <t>Billing Authority</t>
  </si>
  <si>
    <t>E3831</t>
  </si>
  <si>
    <t>Yes</t>
  </si>
  <si>
    <t>E0931</t>
  </si>
  <si>
    <t>E1031</t>
  </si>
  <si>
    <t>E3832</t>
  </si>
  <si>
    <t>E3031</t>
  </si>
  <si>
    <t>E2231</t>
  </si>
  <si>
    <t>E6050</t>
  </si>
  <si>
    <t>Avon &amp; Somerset Police Authority</t>
  </si>
  <si>
    <t>SP</t>
  </si>
  <si>
    <t>No</t>
  </si>
  <si>
    <t>E6101</t>
  </si>
  <si>
    <t>Avon Combined Fire Authority</t>
  </si>
  <si>
    <t>CFA</t>
  </si>
  <si>
    <t>E0431</t>
  </si>
  <si>
    <t>E3531</t>
  </si>
  <si>
    <t>E5030</t>
  </si>
  <si>
    <t>Barking &amp; Dagenham</t>
  </si>
  <si>
    <t>E5031</t>
  </si>
  <si>
    <t>E4401</t>
  </si>
  <si>
    <t>E0932</t>
  </si>
  <si>
    <t>E1531</t>
  </si>
  <si>
    <t>E1731</t>
  </si>
  <si>
    <t>Basingstoke &amp; Deane</t>
  </si>
  <si>
    <t>E3032</t>
  </si>
  <si>
    <t>E0101</t>
  </si>
  <si>
    <t>Bath &amp; North East Somerset UA</t>
  </si>
  <si>
    <t>UA</t>
  </si>
  <si>
    <t>E0202</t>
  </si>
  <si>
    <t>Efficiency Support for Services in Sparse Areas</t>
  </si>
  <si>
    <t>Contact: Mark Chandler</t>
  </si>
  <si>
    <t>x44271</t>
  </si>
  <si>
    <t>This grant has the same allocations in all years 2013-14 to 2015-16</t>
  </si>
  <si>
    <t>ALL PURPOSE AUTHORITIES</t>
  </si>
  <si>
    <t>SHIRE COUNTIES</t>
  </si>
  <si>
    <t>BUCKINGHAMSHIRE</t>
  </si>
  <si>
    <t>CAMBRIDGESHIRE</t>
  </si>
  <si>
    <t>CUMBRIA</t>
  </si>
  <si>
    <t>DERBYSHIRE</t>
  </si>
  <si>
    <t>DEVON</t>
  </si>
  <si>
    <t>DORSET</t>
  </si>
  <si>
    <t>EAST SUSSEX</t>
  </si>
  <si>
    <t>ESSEX</t>
  </si>
  <si>
    <t>GLOUCESTERSHIRE</t>
  </si>
  <si>
    <t>HAMPSHIRE</t>
  </si>
  <si>
    <t>KENT</t>
  </si>
  <si>
    <t>LANCASHIRE</t>
  </si>
  <si>
    <t>LEICESTERSHIRE</t>
  </si>
  <si>
    <t>LINCOLNSHIRE</t>
  </si>
  <si>
    <t>NORFOLK</t>
  </si>
  <si>
    <t>NORTH YORKSHIRE</t>
  </si>
  <si>
    <t>NORTHAMPTONSHIRE</t>
  </si>
  <si>
    <t>NOTTINGHAMSHIRE</t>
  </si>
  <si>
    <t>OXFORDSHIRE</t>
  </si>
  <si>
    <t>SOMERSET</t>
  </si>
  <si>
    <t>STAFFORDSHIRE</t>
  </si>
  <si>
    <t>SUFFOLK</t>
  </si>
  <si>
    <t>WARWICKSHIRE</t>
  </si>
  <si>
    <t>WEST SUSSEX</t>
  </si>
  <si>
    <t>WORCESTERSHIRE</t>
  </si>
  <si>
    <t>SHIRE FIRE AUTHORITIES</t>
  </si>
  <si>
    <t>Devon &amp; Somerset Fire</t>
  </si>
  <si>
    <t>Hereford &amp; Worcester Fire</t>
  </si>
  <si>
    <t>North Yorkshire Fire</t>
  </si>
  <si>
    <t>Shropshire Fire</t>
  </si>
  <si>
    <t>Wiltshire Fire</t>
  </si>
  <si>
    <t>ENGLAND</t>
  </si>
  <si>
    <t>Shire Districts</t>
  </si>
  <si>
    <t>London Boroughs</t>
  </si>
  <si>
    <t>Metropolitan Districts</t>
  </si>
  <si>
    <t>Unitary Authorities</t>
  </si>
  <si>
    <t>Shire Counties</t>
  </si>
  <si>
    <t>Police Authorities</t>
  </si>
  <si>
    <t>Fire &amp; Rescue Authorities</t>
  </si>
  <si>
    <t>Community Right to Challenge 2014-15</t>
  </si>
  <si>
    <t>Community Right to Bid 2014-15</t>
  </si>
  <si>
    <t>Settlement Funding Assessment</t>
  </si>
  <si>
    <t>E1938</t>
  </si>
  <si>
    <t>E1502</t>
  </si>
  <si>
    <t>Thurrock UA</t>
  </si>
  <si>
    <t>E2243</t>
  </si>
  <si>
    <t>Tonbridge &amp; Malling</t>
  </si>
  <si>
    <t>E1102</t>
  </si>
  <si>
    <t>Torbay UA</t>
  </si>
  <si>
    <t>E1139</t>
  </si>
  <si>
    <t>E5020</t>
  </si>
  <si>
    <t>E4209</t>
  </si>
  <si>
    <t>E2244</t>
  </si>
  <si>
    <t>R399</t>
  </si>
  <si>
    <t>Redbridge</t>
  </si>
  <si>
    <t>R608</t>
  </si>
  <si>
    <t>Redcar and Cleveland</t>
  </si>
  <si>
    <t>R131</t>
  </si>
  <si>
    <t>Redditch</t>
  </si>
  <si>
    <t>R273</t>
  </si>
  <si>
    <t>Reigate and Banstead</t>
  </si>
  <si>
    <t>R180</t>
  </si>
  <si>
    <t>Ribble Valley</t>
  </si>
  <si>
    <t>R400</t>
  </si>
  <si>
    <t>Richmond upon Thames</t>
  </si>
  <si>
    <t>R224</t>
  </si>
  <si>
    <t>Richmondshire</t>
  </si>
  <si>
    <t>R338</t>
  </si>
  <si>
    <t>Rochdale</t>
  </si>
  <si>
    <t>R103</t>
  </si>
  <si>
    <t>Rochford</t>
  </si>
  <si>
    <t>R181</t>
  </si>
  <si>
    <t>Rossendale</t>
  </si>
  <si>
    <t>R92</t>
  </si>
  <si>
    <t>Rother</t>
  </si>
  <si>
    <t>R351</t>
  </si>
  <si>
    <t>Rotherham</t>
  </si>
  <si>
    <t>R282</t>
  </si>
  <si>
    <t>Rugby</t>
  </si>
  <si>
    <t>R274</t>
  </si>
  <si>
    <t>Runnymede</t>
  </si>
  <si>
    <t>R236</t>
  </si>
  <si>
    <t>Rushcliffe</t>
  </si>
  <si>
    <t>R123</t>
  </si>
  <si>
    <t>Rushmoor</t>
  </si>
  <si>
    <t>R629</t>
  </si>
  <si>
    <t>Rutland</t>
  </si>
  <si>
    <t>R615</t>
  </si>
  <si>
    <t>Ryedale</t>
  </si>
  <si>
    <t>R339</t>
  </si>
  <si>
    <t>Salford</t>
  </si>
  <si>
    <t>R361</t>
  </si>
  <si>
    <t>Sandwell</t>
  </si>
  <si>
    <t>R226</t>
  </si>
  <si>
    <t>Scarborough</t>
  </si>
  <si>
    <t>R249</t>
  </si>
  <si>
    <t>Sedgemoor</t>
  </si>
  <si>
    <t>R347</t>
  </si>
  <si>
    <t>Sefton</t>
  </si>
  <si>
    <t>R616</t>
  </si>
  <si>
    <t>Selby</t>
  </si>
  <si>
    <t>R165</t>
  </si>
  <si>
    <t>Sevenoaks</t>
  </si>
  <si>
    <t>R352</t>
  </si>
  <si>
    <t>Sheffield</t>
  </si>
  <si>
    <t>R166</t>
  </si>
  <si>
    <t>Shepway</t>
  </si>
  <si>
    <t>R675</t>
  </si>
  <si>
    <t>Shropshire</t>
  </si>
  <si>
    <t>R645</t>
  </si>
  <si>
    <t>Slough</t>
  </si>
  <si>
    <t>R362</t>
  </si>
  <si>
    <t>Solihull</t>
  </si>
  <si>
    <t>R436</t>
  </si>
  <si>
    <t>Somerset</t>
  </si>
  <si>
    <t>R18</t>
  </si>
  <si>
    <t>South Bucks</t>
  </si>
  <si>
    <t>R27</t>
  </si>
  <si>
    <t>South Cambridgeshire</t>
  </si>
  <si>
    <t>R59</t>
  </si>
  <si>
    <t>South Derbyshire</t>
  </si>
  <si>
    <t>R604</t>
  </si>
  <si>
    <t>South Gloucestershire</t>
  </si>
  <si>
    <t>R65</t>
  </si>
  <si>
    <t>South Hams</t>
  </si>
  <si>
    <t>R198</t>
  </si>
  <si>
    <t>South Holland</t>
  </si>
  <si>
    <t>R199</t>
  </si>
  <si>
    <t>South Kesteven</t>
  </si>
  <si>
    <t>R51</t>
  </si>
  <si>
    <t>South Lakeland</t>
  </si>
  <si>
    <t>R206</t>
  </si>
  <si>
    <t>Northamptonshire Police Authority</t>
  </si>
  <si>
    <t>E2901</t>
  </si>
  <si>
    <t>Northumberland UA</t>
  </si>
  <si>
    <t>E6045</t>
  </si>
  <si>
    <t>Northumbria Police Authority</t>
  </si>
  <si>
    <t>E2636</t>
  </si>
  <si>
    <t>E3021</t>
  </si>
  <si>
    <t>E6130</t>
  </si>
  <si>
    <t>Nottinghamshire Combined Fire Authority</t>
  </si>
  <si>
    <t>E6030</t>
  </si>
  <si>
    <t>Nottinghamshire Police Authority</t>
  </si>
  <si>
    <t>E3732</t>
  </si>
  <si>
    <t>Nuneaton &amp; Bedworth</t>
  </si>
  <si>
    <t>E2438</t>
  </si>
  <si>
    <t>Oadby &amp; Wigston</t>
  </si>
  <si>
    <t>E4204</t>
  </si>
  <si>
    <t>E3132</t>
  </si>
  <si>
    <t>E3120</t>
  </si>
  <si>
    <t>E2338</t>
  </si>
  <si>
    <t>E0501</t>
  </si>
  <si>
    <t>Peterborough UA</t>
  </si>
  <si>
    <t>E1101</t>
  </si>
  <si>
    <t>Plymouth UA</t>
  </si>
  <si>
    <t>E1201</t>
  </si>
  <si>
    <t>Poole UA</t>
  </si>
  <si>
    <t>E1701</t>
  </si>
  <si>
    <t>Portsmouth UA</t>
  </si>
  <si>
    <t>E2339</t>
  </si>
  <si>
    <t>E1236</t>
  </si>
  <si>
    <t>E0303</t>
  </si>
  <si>
    <t>Reading UA</t>
  </si>
  <si>
    <t>E5046</t>
  </si>
  <si>
    <t>E0703</t>
  </si>
  <si>
    <t>Redcar &amp; Cleveland UA</t>
  </si>
  <si>
    <t>E1835</t>
  </si>
  <si>
    <t>E3635</t>
  </si>
  <si>
    <t>Reigate &amp; Banstead</t>
  </si>
  <si>
    <t>E2340</t>
  </si>
  <si>
    <t>E5047</t>
  </si>
  <si>
    <t>E2734</t>
  </si>
  <si>
    <t>E4205</t>
  </si>
  <si>
    <t>E1540</t>
  </si>
  <si>
    <t>E2341</t>
  </si>
  <si>
    <t>E1436</t>
  </si>
  <si>
    <t>E4403</t>
  </si>
  <si>
    <t>E3733</t>
  </si>
  <si>
    <t>E3636</t>
  </si>
  <si>
    <t>E3038</t>
  </si>
  <si>
    <t>E1740</t>
  </si>
  <si>
    <t>E2402</t>
  </si>
  <si>
    <t>South West</t>
  </si>
  <si>
    <t>Estimated 2014-15 Revenue Spending Power including NHS support for social care</t>
  </si>
  <si>
    <t>Adult Social Care New Burdens</t>
  </si>
  <si>
    <t xml:space="preserve">Commons Registration Authorities </t>
  </si>
  <si>
    <t>minus Council Tax Support Funding to Parishes</t>
  </si>
  <si>
    <t xml:space="preserve">Community Right to Challenge </t>
  </si>
  <si>
    <t xml:space="preserve">Community Right to Bid </t>
  </si>
  <si>
    <t>City of London Offset</t>
  </si>
  <si>
    <t>Settlement Funding Assessment 2014-15</t>
  </si>
  <si>
    <t>LA No.</t>
  </si>
  <si>
    <t>Local authority name</t>
  </si>
  <si>
    <t>GOR</t>
  </si>
  <si>
    <t>'OPTION I + Cushion Amount' Allocations*</t>
  </si>
  <si>
    <t>'OPTION I' Allocations*</t>
  </si>
  <si>
    <t>Corporation of London</t>
  </si>
  <si>
    <t>Inner London</t>
  </si>
  <si>
    <t>Outer London</t>
  </si>
  <si>
    <t>Kingston Upon Thames</t>
  </si>
  <si>
    <t>Richmond Upon Thames</t>
  </si>
  <si>
    <t>Sub-Total</t>
  </si>
  <si>
    <t>Isle Of Wight</t>
  </si>
  <si>
    <r>
      <t>NHS funding to support social care and benefit health plus adjustments for Carers, Reablement and new Care Bill Costs 2014-15</t>
    </r>
    <r>
      <rPr>
        <vertAlign val="superscript"/>
        <sz val="10"/>
        <rFont val="Arial"/>
        <family val="2"/>
      </rPr>
      <t>9</t>
    </r>
  </si>
  <si>
    <t>In order to make a like for like comparison with the pooled NHS and LA Better Care Fund the NHS funding to support social care and benefit health in 2014-15 has been adjusted to include elements for Carers, Reablement and new Care Bills Costs</t>
  </si>
  <si>
    <r>
      <t>Indicative Council Tax Freeze Grant 2015-16</t>
    </r>
    <r>
      <rPr>
        <vertAlign val="superscript"/>
        <sz val="10"/>
        <rFont val="Arial"/>
        <family val="2"/>
      </rPr>
      <t>10</t>
    </r>
  </si>
  <si>
    <r>
      <t>Illustrative New Homes Bonus 2015-16</t>
    </r>
    <r>
      <rPr>
        <vertAlign val="superscript"/>
        <sz val="10"/>
        <rFont val="Arial"/>
        <family val="2"/>
      </rPr>
      <t>11</t>
    </r>
  </si>
  <si>
    <r>
      <t>Indicative Public Health Grant 2015-16 (Ring-fenced)</t>
    </r>
    <r>
      <rPr>
        <vertAlign val="superscript"/>
        <sz val="10"/>
        <rFont val="Arial"/>
        <family val="2"/>
      </rPr>
      <t>12</t>
    </r>
  </si>
  <si>
    <r>
      <t>Pooled NHS and LA Better Care Fund 2015-16</t>
    </r>
    <r>
      <rPr>
        <vertAlign val="superscript"/>
        <sz val="10"/>
        <rFont val="Arial"/>
        <family val="2"/>
      </rPr>
      <t>13</t>
    </r>
  </si>
  <si>
    <t xml:space="preserve">The figure for New Homes Bonus in this calculation was derived by assuming that the additional award in 2015-16 is the same as the additional award in 2014/15. Actual New Homes Bonus for 2015-16 will depend on the change in authorities' effective housing stock so is likely to differ from this figure, which should act as a proxy for illustrative purposes only. The amounts are also dependent on ongoing policy work which will be completed in 2014. </t>
  </si>
  <si>
    <t>Isles Of Scilly</t>
  </si>
  <si>
    <t>Bath and N.E Somerset</t>
  </si>
  <si>
    <t>East of England</t>
  </si>
  <si>
    <t>Bedford Borough</t>
  </si>
  <si>
    <t>Derby City</t>
  </si>
  <si>
    <t>Leicester City</t>
  </si>
  <si>
    <t>Nottingham City</t>
  </si>
  <si>
    <t>Kingston-upon-Hull</t>
  </si>
  <si>
    <t>Newcastle Upon Tyne</t>
  </si>
  <si>
    <t>England Totals</t>
  </si>
  <si>
    <t>Telford and Wrekin</t>
  </si>
  <si>
    <t>West Yorkshire Fire &amp; CD Authority</t>
  </si>
  <si>
    <t>E6047</t>
  </si>
  <si>
    <t>The GLA and the City of London have an element of police funding within their spending power calculations.</t>
  </si>
  <si>
    <r>
      <t>Estimated 2015-16 Council Tax Requirement excluding parish precepts</t>
    </r>
    <r>
      <rPr>
        <vertAlign val="superscript"/>
        <sz val="10"/>
        <rFont val="Arial"/>
        <family val="2"/>
      </rPr>
      <t>1</t>
    </r>
  </si>
  <si>
    <r>
      <t>Estimated 2014-15 Council Tax Requirement excluding parish precepts</t>
    </r>
    <r>
      <rPr>
        <vertAlign val="superscript"/>
        <sz val="10"/>
        <rFont val="Arial"/>
        <family val="2"/>
      </rPr>
      <t>1</t>
    </r>
  </si>
  <si>
    <r>
      <t>Settlement Funding Adjustment 2014-15</t>
    </r>
    <r>
      <rPr>
        <vertAlign val="superscript"/>
        <sz val="10"/>
        <rFont val="Arial"/>
        <family val="2"/>
      </rPr>
      <t>2</t>
    </r>
  </si>
  <si>
    <r>
      <t>Efficiency Support Grant 2014-15</t>
    </r>
    <r>
      <rPr>
        <vertAlign val="superscript"/>
        <sz val="10"/>
        <rFont val="Arial"/>
        <family val="2"/>
      </rPr>
      <t>4</t>
    </r>
  </si>
  <si>
    <t>Commons Registration Authorities 2014-15</t>
  </si>
  <si>
    <t>Commons Registration Authorities 2015-16</t>
  </si>
  <si>
    <t>City of London Offset 2015-16</t>
  </si>
  <si>
    <r>
      <t>Illustrative Efficiency Support Grant 2015-16</t>
    </r>
    <r>
      <rPr>
        <vertAlign val="superscript"/>
        <sz val="10"/>
        <rFont val="Arial"/>
        <family val="2"/>
      </rPr>
      <t>4</t>
    </r>
  </si>
  <si>
    <t>Estimated 2015-16 Revenue Spending Power including Efficiency Support Grant</t>
  </si>
  <si>
    <t>Change in estimated Revenue Spending Power 2015-16 including Efficiency Support Grant</t>
  </si>
  <si>
    <t>Adjusted 2014-15 Revenue Spending Power</t>
  </si>
  <si>
    <t>Adjusted 2014-15</t>
  </si>
  <si>
    <t>These calculations include an illustrative amount for Efficiency Support Grant in 15-16 based on a cap to spending power reductions of no more than 6.9% in 2015-16 but this is subject to change. Payment of this grant is dependent on local authority performance</t>
  </si>
  <si>
    <t>The pooled NHS and LA Better Care Fund is £3.46bn of revenue funding which is part of the total Better Care Fund which is worth £3.8bn. The Better Care Fund is a pooled budget to help local places improve the integration of health and care services.  It is designed to enable local places to integrate health and care services that are currently commissioned by the NHS and local authorities. The revenue funding is from within NHS budgets and will be pooled with money for social care capital grants. The NHS and local authorities must agree locally through Health and Wellbeing Boards how the funding will be spent across health and care services.</t>
  </si>
  <si>
    <t>The TFL grant for 2014-15 in this spending power is different from the one used in the 2014-15 version. This is so that is comparable to the 2015-16 version of the grant where the investment element of the grant is paid as capital and therefore not eligible for inclusion in spending power.</t>
  </si>
  <si>
    <t>Estimated value of Section 31 grants to compensate local authorities for the cost of capping the business rates multiplier in 2014-15 announced at Autumn Statement 2013.</t>
  </si>
  <si>
    <t>Indicative Council Tax Freeze Grant 2014-15 has been estimated by assuming historic growth rate in local authority tax bases continues and that there is 100% take up of the grant. Those authorities eligible for the gratn will receive it in both 2014-15 and 2015-16</t>
  </si>
  <si>
    <t xml:space="preserve">ILLUSTRATIVE SPENDING POWER, 2015-16 </t>
  </si>
  <si>
    <r>
      <t>New Homes Bonus: Returned Funding 2014-15</t>
    </r>
    <r>
      <rPr>
        <vertAlign val="superscript"/>
        <sz val="10"/>
        <rFont val="Arial"/>
        <family val="2"/>
      </rPr>
      <t>6</t>
    </r>
  </si>
  <si>
    <r>
      <t>Adjusted Adult Social Care New Burdens 2014-15</t>
    </r>
    <r>
      <rPr>
        <vertAlign val="superscript"/>
        <sz val="10"/>
        <rFont val="Arial"/>
        <family val="2"/>
      </rPr>
      <t>8</t>
    </r>
  </si>
  <si>
    <t>Please select:</t>
  </si>
  <si>
    <r>
      <t>GLA Transport Grant 2014-15 (adjusted)</t>
    </r>
    <r>
      <rPr>
        <vertAlign val="superscript"/>
        <sz val="10"/>
        <rFont val="Arial"/>
        <family val="2"/>
      </rPr>
      <t>7</t>
    </r>
  </si>
  <si>
    <t>GLA Transport Grant</t>
  </si>
  <si>
    <t>GLA Transport Grant 2015-16</t>
  </si>
  <si>
    <t xml:space="preserve">In line with the new burdens doctrine, in 2014-15 we will be assessing the need for continued new burdens funding for Local Council Tax Support, alongside consideration of the allocation of Local Council Tax Support Administration subsidy. Until these assessments have been carried out we cannot put a figure for 2015-16 into this table. </t>
  </si>
  <si>
    <r>
      <t>Indicative Council Tax Support New Burdens Funding 2015-16</t>
    </r>
    <r>
      <rPr>
        <vertAlign val="superscript"/>
        <sz val="10"/>
        <rFont val="Arial"/>
        <family val="2"/>
      </rPr>
      <t>6</t>
    </r>
  </si>
  <si>
    <t>The recent reforms to Adult Social Care introduce a number of new burdens to local authorities. To be able to compare funding in 14-15 to 15-16 the estimated cost of these new burdens has also been included in the 14-15 column. The methodology for allocating funding for these burdens is under development, so the illustrative figures are based on an assumption that the funding will be distributed according to the Relative Needs Formula.</t>
  </si>
  <si>
    <t xml:space="preserve">The figure for New Homes Bonus 2015-16 was derived by rolling forward the 2014-15 allocation. Actual New Homes Bonus for 2015-16 will depend on the change in authorities' effective housing stock so is likely to differ from this figure, which should act as a proxy for illustrative purposes only. The amounts are also dependent on ongoing policy work which will be completed in 2014. </t>
  </si>
  <si>
    <t>The pooled NHS and LA Better Care Fund is £3.46bn of revenue funding which is part of the total Better Care Fund which is worth £3.8bn. The Better Care Fund is a pooled budget to help local places improve the integration of health and care services.  It is designed to enable local places to integrate health and care services that are currently commissioned by the NHS and local authorities. The revenue funding is from within NHS budgets and will be pooled with social care capital grants. The NHS and local authorities must agree locally through Health and Wellbeing Boards how the funding will be spent across health and care services.</t>
  </si>
  <si>
    <t>The calculations also include £3.46bn of revenue funding from the Better Care Fund. This funding is from within NHS budgets and the NHS and local authorities must agree locally through Health and Wellbeing Boards how the funding will be spent.</t>
  </si>
  <si>
    <t xml:space="preserve">These calculations include an illustrative amount for Efficiency Support Grant in 15-16. Payment of this grant is dependent on Local Authority Performance. The calculation is based on a cap to spending power reductions of no more than 6.9% in 2015-16 but this is subject to change. Final figures will be announced towards the end of 2014. </t>
  </si>
  <si>
    <t>Pooled NHS and LA Better Care Fund</t>
  </si>
  <si>
    <t>City of London Offset 2014-15</t>
  </si>
  <si>
    <t>Indicative Council Tax Support New Burdens Funding 2014-15</t>
  </si>
  <si>
    <r>
      <t>minus Council Tax Support Funding to Parishes 2013-14</t>
    </r>
    <r>
      <rPr>
        <vertAlign val="superscript"/>
        <sz val="10"/>
        <rFont val="Arial"/>
        <family val="2"/>
      </rPr>
      <t>3</t>
    </r>
  </si>
  <si>
    <t>Estimated value of Section 31 grants to compensate local authorities for the cost of capping the business rates multiplier in 14-15 announced at Autumn Statement 2013.</t>
  </si>
  <si>
    <t>Council tax support funding for parishes, this funding is assumed to be constant at the level estimated in 2013-14.</t>
  </si>
  <si>
    <t>2015-16 Ilustrative Spending Power including Better Care Fund</t>
  </si>
  <si>
    <r>
      <t>Settlement Funding Assessment: Adjustment 2015-16</t>
    </r>
    <r>
      <rPr>
        <vertAlign val="superscript"/>
        <sz val="10"/>
        <rFont val="Arial"/>
        <family val="2"/>
      </rPr>
      <t>2</t>
    </r>
  </si>
  <si>
    <t>Illustrative New Homes Bonus: Returned Funding 2015-16</t>
  </si>
  <si>
    <t>Efficiency Support Grant is dependent on local authority's performance. It is capped so that no local authority should receive a spending power reduction of more than 6.9%, although in 2015-16 this cap is subject to change.</t>
  </si>
  <si>
    <r>
      <t>Indicative Council Tax Freeze Grant 2014-15</t>
    </r>
    <r>
      <rPr>
        <vertAlign val="superscript"/>
        <sz val="10"/>
        <rFont val="Arial"/>
        <family val="2"/>
      </rPr>
      <t>5</t>
    </r>
  </si>
  <si>
    <r>
      <t>Indicative Council Tax Freeze Grant 2014-15 paid in 2015-16</t>
    </r>
    <r>
      <rPr>
        <vertAlign val="superscript"/>
        <sz val="10"/>
        <rFont val="Arial"/>
        <family val="2"/>
      </rPr>
      <t>5</t>
    </r>
  </si>
  <si>
    <t>Indicative Lead Local Flood Authorities 2015-16</t>
  </si>
  <si>
    <t>Indicative Inshore Fisheries Conservation Authorities 2015-16</t>
  </si>
  <si>
    <t>Indicative Local Reform and Community Voices DH revenue grant 2015-16</t>
  </si>
  <si>
    <t>Fire Revenue Grant (FireLink and New Dimension elements)</t>
  </si>
  <si>
    <t>Council Tax Support New Burdens Funding</t>
  </si>
  <si>
    <t>Local Reform and Community Voices DH revenue grant</t>
  </si>
  <si>
    <t>Public Health Grant (Ring-fenced)</t>
  </si>
  <si>
    <t>Efficiency Support Grant is dependent on local authority's performance. It is calculated so that no local authority should receive a spending power reduction of more than 6.9%, although in 2015-16 this cap is subject to change.</t>
  </si>
  <si>
    <t>E1920</t>
  </si>
  <si>
    <t>E6072</t>
  </si>
  <si>
    <t>Hertfordshire Police Authority</t>
  </si>
  <si>
    <t>E1934</t>
  </si>
  <si>
    <t>R291</t>
  </si>
  <si>
    <t>Worthing</t>
  </si>
  <si>
    <t>R134</t>
  </si>
  <si>
    <t>Wychavon</t>
  </si>
  <si>
    <t>R21</t>
  </si>
  <si>
    <t>Wycombe</t>
  </si>
  <si>
    <t>R184</t>
  </si>
  <si>
    <t>Wyre</t>
  </si>
  <si>
    <t>R135</t>
  </si>
  <si>
    <t>Wyre Forest</t>
  </si>
  <si>
    <t>R617</t>
  </si>
  <si>
    <t>York</t>
  </si>
  <si>
    <t>Local Authority</t>
  </si>
  <si>
    <t>R950</t>
  </si>
  <si>
    <t>Avon Fire Authority</t>
  </si>
  <si>
    <t>SFIR</t>
  </si>
  <si>
    <t>R951</t>
  </si>
  <si>
    <t>Cleveland Fire Authority</t>
  </si>
  <si>
    <t>R952</t>
  </si>
  <si>
    <t>Humberside Fire Authority</t>
  </si>
  <si>
    <t>R953</t>
  </si>
  <si>
    <t>North Yorkshire Fire Authority</t>
  </si>
  <si>
    <t>R954</t>
  </si>
  <si>
    <t>Bedfordshire Fire Authority</t>
  </si>
  <si>
    <t>R955</t>
  </si>
  <si>
    <t>Buckinghamshire Fire Authority</t>
  </si>
  <si>
    <t>R956</t>
  </si>
  <si>
    <t>Derbyshire Fire Authority</t>
  </si>
  <si>
    <t>R957</t>
  </si>
  <si>
    <t>Dorset Fire Authority</t>
  </si>
  <si>
    <t>R958</t>
  </si>
  <si>
    <t>Durham Fire Authority</t>
  </si>
  <si>
    <t>R959</t>
  </si>
  <si>
    <t>East Sussex Fire Authority</t>
  </si>
  <si>
    <t>R960</t>
  </si>
  <si>
    <t>Hampshire Fire Authority</t>
  </si>
  <si>
    <t>R961</t>
  </si>
  <si>
    <t>Leicestershire Fire Authority</t>
  </si>
  <si>
    <t>R962</t>
  </si>
  <si>
    <t>Staffordshire Fire Authority</t>
  </si>
  <si>
    <t>R963</t>
  </si>
  <si>
    <t>Wiltshire Fire Authority</t>
  </si>
  <si>
    <t>R964</t>
  </si>
  <si>
    <t>Berkshire Fire Authority</t>
  </si>
  <si>
    <t>R965</t>
  </si>
  <si>
    <t>Cambridgeshire Fire Authority</t>
  </si>
  <si>
    <t>R966</t>
  </si>
  <si>
    <t>Cheshire Fire Authority</t>
  </si>
  <si>
    <t>R751</t>
  </si>
  <si>
    <t>Devon &amp; Somerset Fire Authority</t>
  </si>
  <si>
    <t>R968</t>
  </si>
  <si>
    <t>Essex Fire Authority</t>
  </si>
  <si>
    <t>R969</t>
  </si>
  <si>
    <t>Hereford and Worcester Fire Authority</t>
  </si>
  <si>
    <t>R970</t>
  </si>
  <si>
    <t>Kent Fire Authority</t>
  </si>
  <si>
    <t>R971</t>
  </si>
  <si>
    <t>Lancashire Fire Authority</t>
  </si>
  <si>
    <t>R972</t>
  </si>
  <si>
    <t>Nottinghamshire Fire Authority</t>
  </si>
  <si>
    <t>R973</t>
  </si>
  <si>
    <t>Shropshire Fire Authority</t>
  </si>
  <si>
    <t>Greater London Authority</t>
  </si>
  <si>
    <t>£m</t>
  </si>
  <si>
    <t>R285</t>
  </si>
  <si>
    <t>Adur</t>
  </si>
  <si>
    <t>SD</t>
  </si>
  <si>
    <t>R46</t>
  </si>
  <si>
    <t>Allerdale</t>
  </si>
  <si>
    <t>R52</t>
  </si>
  <si>
    <t>Amber Valley</t>
  </si>
  <si>
    <t>R286</t>
  </si>
  <si>
    <t>Arun</t>
  </si>
  <si>
    <t>R229</t>
  </si>
  <si>
    <t>Ashfield</t>
  </si>
  <si>
    <t>R157</t>
  </si>
  <si>
    <t>Ashford</t>
  </si>
  <si>
    <t>R17</t>
  </si>
  <si>
    <t>Aylesbury Vale</t>
  </si>
  <si>
    <t>R262</t>
  </si>
  <si>
    <t>Babergh</t>
  </si>
  <si>
    <t>R383</t>
  </si>
  <si>
    <t>Barking and Dagenham</t>
  </si>
  <si>
    <t>OLB</t>
  </si>
  <si>
    <t>R384</t>
  </si>
  <si>
    <t>Barnet</t>
  </si>
  <si>
    <t>R349</t>
  </si>
  <si>
    <t>Barnsley</t>
  </si>
  <si>
    <t>MD</t>
  </si>
  <si>
    <t>R47</t>
  </si>
  <si>
    <t>Barrow-in-Furness</t>
  </si>
  <si>
    <t>R94</t>
  </si>
  <si>
    <t>Basildon</t>
  </si>
  <si>
    <t>R114</t>
  </si>
  <si>
    <t>Basingstoke and Deane</t>
  </si>
  <si>
    <t>R230</t>
  </si>
  <si>
    <t>Bassetlaw</t>
  </si>
  <si>
    <t>R602</t>
  </si>
  <si>
    <t>Bath &amp; North East Somerset</t>
  </si>
  <si>
    <t>UNITARY</t>
  </si>
  <si>
    <t>R679</t>
  </si>
  <si>
    <t>Bedford</t>
  </si>
  <si>
    <t>R385</t>
  </si>
  <si>
    <t>Bexley</t>
  </si>
  <si>
    <t>R358</t>
  </si>
  <si>
    <t>Birmingham</t>
  </si>
  <si>
    <t>R185</t>
  </si>
  <si>
    <t>Blaby</t>
  </si>
  <si>
    <t>R659</t>
  </si>
  <si>
    <t>Blackburn with Darwen</t>
  </si>
  <si>
    <t>R660</t>
  </si>
  <si>
    <t>Blackpool</t>
  </si>
  <si>
    <t>R53</t>
  </si>
  <si>
    <t>Bolsover</t>
  </si>
  <si>
    <t>R334</t>
  </si>
  <si>
    <t>Bolton</t>
  </si>
  <si>
    <t>R194</t>
  </si>
  <si>
    <t>Boston</t>
  </si>
  <si>
    <t>R622</t>
  </si>
  <si>
    <t>Bournemouth</t>
  </si>
  <si>
    <t>R642</t>
  </si>
  <si>
    <t>Bracknell Forest</t>
  </si>
  <si>
    <t>R365</t>
  </si>
  <si>
    <t>Bradford</t>
  </si>
  <si>
    <t>R95</t>
  </si>
  <si>
    <t>Braintree</t>
  </si>
  <si>
    <t>R201</t>
  </si>
  <si>
    <t>Breckland</t>
  </si>
  <si>
    <t>R386</t>
  </si>
  <si>
    <t>Brent</t>
  </si>
  <si>
    <t>R96</t>
  </si>
  <si>
    <t>Brentwood</t>
  </si>
  <si>
    <t>R625</t>
  </si>
  <si>
    <t>Brighton &amp; Hove</t>
  </si>
  <si>
    <t>R603</t>
  </si>
  <si>
    <t>Bristol</t>
  </si>
  <si>
    <t>R202</t>
  </si>
  <si>
    <t>Broadland</t>
  </si>
  <si>
    <t>R387</t>
  </si>
  <si>
    <t>Bromley</t>
  </si>
  <si>
    <t>R127</t>
  </si>
  <si>
    <t>Bromsgrove</t>
  </si>
  <si>
    <t>R136</t>
  </si>
  <si>
    <t>Broxbourne</t>
  </si>
  <si>
    <t>R231</t>
  </si>
  <si>
    <t>Broxtowe</t>
  </si>
  <si>
    <t>R633</t>
  </si>
  <si>
    <t>Buckinghamshire</t>
  </si>
  <si>
    <t>SC</t>
  </si>
  <si>
    <t>R173</t>
  </si>
  <si>
    <t>Burnley</t>
  </si>
  <si>
    <t>R335</t>
  </si>
  <si>
    <t>Bury</t>
  </si>
  <si>
    <t>R366</t>
  </si>
  <si>
    <t>Calderdale</t>
  </si>
  <si>
    <t>R22</t>
  </si>
  <si>
    <t>Cambridge</t>
  </si>
  <si>
    <t>R663</t>
  </si>
  <si>
    <t>Cambridgeshire</t>
  </si>
  <si>
    <t>R371</t>
  </si>
  <si>
    <t>Camden</t>
  </si>
  <si>
    <t>ILB</t>
  </si>
  <si>
    <t>R253</t>
  </si>
  <si>
    <t>Cannock Chase</t>
  </si>
  <si>
    <t>R158</t>
  </si>
  <si>
    <t>Canterbury</t>
  </si>
  <si>
    <t>R48</t>
  </si>
  <si>
    <t>Carlisle</t>
  </si>
  <si>
    <t>R97</t>
  </si>
  <si>
    <t>Castle Point</t>
  </si>
  <si>
    <t>R680</t>
  </si>
  <si>
    <t>Central Bedfordshire</t>
  </si>
  <si>
    <t>R186</t>
  </si>
  <si>
    <t>Charnwood</t>
  </si>
  <si>
    <t>R98</t>
  </si>
  <si>
    <t>Chelmsford</t>
  </si>
  <si>
    <t>R108</t>
  </si>
  <si>
    <t>Cheltenham</t>
  </si>
  <si>
    <t>R237</t>
  </si>
  <si>
    <t>Cherwell</t>
  </si>
  <si>
    <t>R677</t>
  </si>
  <si>
    <t>Cheshire East</t>
  </si>
  <si>
    <t>R678</t>
  </si>
  <si>
    <t>Cheshire West and Chester</t>
  </si>
  <si>
    <t>R54</t>
  </si>
  <si>
    <t>Chesterfield</t>
  </si>
  <si>
    <t>R287</t>
  </si>
  <si>
    <t>Chichester</t>
  </si>
  <si>
    <t>R19</t>
  </si>
  <si>
    <t>Chiltern</t>
  </si>
  <si>
    <t>R174</t>
  </si>
  <si>
    <t>Chorley</t>
  </si>
  <si>
    <t>R72</t>
  </si>
  <si>
    <t>Christchurch</t>
  </si>
  <si>
    <t>R370</t>
  </si>
  <si>
    <t>City of London</t>
  </si>
  <si>
    <t>CITY</t>
  </si>
  <si>
    <t>R99</t>
  </si>
  <si>
    <t>Colchester</t>
  </si>
  <si>
    <t>R49</t>
  </si>
  <si>
    <t>Copeland</t>
  </si>
  <si>
    <t>R208</t>
  </si>
  <si>
    <t>Corby</t>
  </si>
  <si>
    <t>R672</t>
  </si>
  <si>
    <t>Cornwall</t>
  </si>
  <si>
    <t>R109</t>
  </si>
  <si>
    <t>Cotswold</t>
  </si>
  <si>
    <t>R359</t>
  </si>
  <si>
    <t>Coventry</t>
  </si>
  <si>
    <t>R221</t>
  </si>
  <si>
    <t>Craven</t>
  </si>
  <si>
    <t>R288</t>
  </si>
  <si>
    <t>Crawley</t>
  </si>
  <si>
    <t>R388</t>
  </si>
  <si>
    <t>Croydon</t>
  </si>
  <si>
    <t>R412</t>
  </si>
  <si>
    <t>Cumbria</t>
  </si>
  <si>
    <t>R137</t>
  </si>
  <si>
    <t>Dacorum</t>
  </si>
  <si>
    <t>R624</t>
  </si>
  <si>
    <t>Darlington</t>
  </si>
  <si>
    <t>R159</t>
  </si>
  <si>
    <t>Dartford</t>
  </si>
  <si>
    <t>R209</t>
  </si>
  <si>
    <t>Daventry</t>
  </si>
  <si>
    <t>R621</t>
  </si>
  <si>
    <t>Derby</t>
  </si>
  <si>
    <t>R634</t>
  </si>
  <si>
    <t>Derbyshire</t>
  </si>
  <si>
    <t>R60</t>
  </si>
  <si>
    <t>Derbyshire Dales</t>
  </si>
  <si>
    <t>R665</t>
  </si>
  <si>
    <t>Devon</t>
  </si>
  <si>
    <t>R350</t>
  </si>
  <si>
    <t>Doncaster</t>
  </si>
  <si>
    <t>R635</t>
  </si>
  <si>
    <t>Cheshire West &amp; Chester</t>
  </si>
  <si>
    <t>Fire Revenue Grant (FireLink and New Dimension elements) 2014-15</t>
  </si>
  <si>
    <t>Fire Revenue Grant (FireLink and New Dimension elements) 2015-16</t>
  </si>
  <si>
    <t>ACCT</t>
  </si>
  <si>
    <t>Local Reform and Community Voices DH revenue grant 2014-15</t>
  </si>
  <si>
    <t>Lead Local Flood Authorities 2014-15</t>
  </si>
  <si>
    <t>Hertfordshire</t>
  </si>
  <si>
    <t>R139</t>
  </si>
  <si>
    <t>Hertsmere</t>
  </si>
  <si>
    <t>R57</t>
  </si>
  <si>
    <t>High Peak</t>
  </si>
  <si>
    <t>R394</t>
  </si>
  <si>
    <t>Hillingdon</t>
  </si>
  <si>
    <t>R188</t>
  </si>
  <si>
    <t>Hinckley and Bosworth</t>
  </si>
  <si>
    <t>R289</t>
  </si>
  <si>
    <t>Horsham</t>
  </si>
  <si>
    <t>R395</t>
  </si>
  <si>
    <t>Hounslow</t>
  </si>
  <si>
    <t>R648</t>
  </si>
  <si>
    <t>Huntingdonshire</t>
  </si>
  <si>
    <t>R176</t>
  </si>
  <si>
    <t>Hyndburn</t>
  </si>
  <si>
    <t>R264</t>
  </si>
  <si>
    <t>Ipswich</t>
  </si>
  <si>
    <t>R601</t>
  </si>
  <si>
    <t>Isle of Wight Council</t>
  </si>
  <si>
    <t>R403</t>
  </si>
  <si>
    <t>Isles of Scilly</t>
  </si>
  <si>
    <t>SCILLY</t>
  </si>
  <si>
    <t>R375</t>
  </si>
  <si>
    <t>Islington</t>
  </si>
  <si>
    <t>R376</t>
  </si>
  <si>
    <t>Kensington and Chelsea</t>
  </si>
  <si>
    <t>R667</t>
  </si>
  <si>
    <t>Kent</t>
  </si>
  <si>
    <t>R211</t>
  </si>
  <si>
    <t>Kettering</t>
  </si>
  <si>
    <t>R207</t>
  </si>
  <si>
    <t>King's Lynn and West Norfolk</t>
  </si>
  <si>
    <t>R611</t>
  </si>
  <si>
    <t>Kingston upon Hull</t>
  </si>
  <si>
    <t>R396</t>
  </si>
  <si>
    <t>Kingston upon Thames</t>
  </si>
  <si>
    <t>R367</t>
  </si>
  <si>
    <t>Kirklees</t>
  </si>
  <si>
    <t>R344</t>
  </si>
  <si>
    <t>Knowsley</t>
  </si>
  <si>
    <t>R377</t>
  </si>
  <si>
    <t>Lambeth</t>
  </si>
  <si>
    <t>R668</t>
  </si>
  <si>
    <t>Lancashire</t>
  </si>
  <si>
    <t>R177</t>
  </si>
  <si>
    <t>Lancaster</t>
  </si>
  <si>
    <t>R368</t>
  </si>
  <si>
    <t>Leeds</t>
  </si>
  <si>
    <t>R628</t>
  </si>
  <si>
    <t>Leicester</t>
  </si>
  <si>
    <t>R639</t>
  </si>
  <si>
    <t>Leicestershire</t>
  </si>
  <si>
    <t>R91</t>
  </si>
  <si>
    <t>Lewes</t>
  </si>
  <si>
    <t>R378</t>
  </si>
  <si>
    <t>Lewisham</t>
  </si>
  <si>
    <t>R255</t>
  </si>
  <si>
    <t>Lichfield</t>
  </si>
  <si>
    <t>R196</t>
  </si>
  <si>
    <t>Lincoln</t>
  </si>
  <si>
    <t>R428</t>
  </si>
  <si>
    <t>Lincolnshire</t>
  </si>
  <si>
    <t>R345</t>
  </si>
  <si>
    <t>Liverpool</t>
  </si>
  <si>
    <t>R619</t>
  </si>
  <si>
    <t>Luton</t>
  </si>
  <si>
    <t>R163</t>
  </si>
  <si>
    <t>Maidstone</t>
  </si>
  <si>
    <t>R102</t>
  </si>
  <si>
    <t>Maldon</t>
  </si>
  <si>
    <t>R657</t>
  </si>
  <si>
    <t>Malvern Hills</t>
  </si>
  <si>
    <t>R336</t>
  </si>
  <si>
    <t>Manchester</t>
  </si>
  <si>
    <t>R233</t>
  </si>
  <si>
    <t>Mansfield</t>
  </si>
  <si>
    <t>R658</t>
  </si>
  <si>
    <t xml:space="preserve">Medway </t>
  </si>
  <si>
    <t>R190</t>
  </si>
  <si>
    <t>Melton</t>
  </si>
  <si>
    <t>R248</t>
  </si>
  <si>
    <t>Mendip</t>
  </si>
  <si>
    <t>R302</t>
  </si>
  <si>
    <t xml:space="preserve">Merseyside Fire </t>
  </si>
  <si>
    <t>R397</t>
  </si>
  <si>
    <t>Merton</t>
  </si>
  <si>
    <t>R67</t>
  </si>
  <si>
    <t>Mid Devon</t>
  </si>
  <si>
    <t>R265</t>
  </si>
  <si>
    <t>Mid Suffolk</t>
  </si>
  <si>
    <t>R290</t>
  </si>
  <si>
    <t>Mid Sussex</t>
  </si>
  <si>
    <t>R607</t>
  </si>
  <si>
    <t>Middlesbrough</t>
  </si>
  <si>
    <t>R620</t>
  </si>
  <si>
    <t>Milton Keynes</t>
  </si>
  <si>
    <t>R272</t>
  </si>
  <si>
    <t>Mole Valley</t>
  </si>
  <si>
    <t>R121</t>
  </si>
  <si>
    <t>New Forest</t>
  </si>
  <si>
    <t>R234</t>
  </si>
  <si>
    <t>Newark and Sherwood</t>
  </si>
  <si>
    <t>R354</t>
  </si>
  <si>
    <t>Newcastle upon Tyne</t>
  </si>
  <si>
    <t>R256</t>
  </si>
  <si>
    <t>Newcastle-under-Lyme</t>
  </si>
  <si>
    <t>R398</t>
  </si>
  <si>
    <t>Newham</t>
  </si>
  <si>
    <t>R429</t>
  </si>
  <si>
    <t>Norfolk</t>
  </si>
  <si>
    <t>R63</t>
  </si>
  <si>
    <t>North Devon</t>
  </si>
  <si>
    <t>R73</t>
  </si>
  <si>
    <t>North Dorset</t>
  </si>
  <si>
    <t>R58</t>
  </si>
  <si>
    <t>North East Derbyshire</t>
  </si>
  <si>
    <t>R612</t>
  </si>
  <si>
    <t>North East Lincolnshire</t>
  </si>
  <si>
    <t>R140</t>
  </si>
  <si>
    <t>North Hertfordshire</t>
  </si>
  <si>
    <t>R197</t>
  </si>
  <si>
    <t>North Kesteven</t>
  </si>
  <si>
    <t>R613</t>
  </si>
  <si>
    <t>North Lincolnshire</t>
  </si>
  <si>
    <t>R204</t>
  </si>
  <si>
    <t>North Norfolk</t>
  </si>
  <si>
    <t>R605</t>
  </si>
  <si>
    <t>North Somerset</t>
  </si>
  <si>
    <t>R355</t>
  </si>
  <si>
    <t>North Tyneside</t>
  </si>
  <si>
    <t>R280</t>
  </si>
  <si>
    <t>North Warwickshire</t>
  </si>
  <si>
    <t>R191</t>
  </si>
  <si>
    <t>North West Leicestershire</t>
  </si>
  <si>
    <t>R618</t>
  </si>
  <si>
    <t>North Yorkshire</t>
  </si>
  <si>
    <t>R212</t>
  </si>
  <si>
    <t>Northampton</t>
  </si>
  <si>
    <t>R430</t>
  </si>
  <si>
    <t>Northamptonshire</t>
  </si>
  <si>
    <t>R674</t>
  </si>
  <si>
    <t>Northumberland</t>
  </si>
  <si>
    <t>R205</t>
  </si>
  <si>
    <t>Norwich</t>
  </si>
  <si>
    <t>R661</t>
  </si>
  <si>
    <t>Nottingham</t>
  </si>
  <si>
    <t>R669</t>
  </si>
  <si>
    <t>Nottinghamshire</t>
  </si>
  <si>
    <t>R281</t>
  </si>
  <si>
    <t>Nuneaton and Bedworth</t>
  </si>
  <si>
    <t>R192</t>
  </si>
  <si>
    <t>Oadby and Wigston</t>
  </si>
  <si>
    <t>R337</t>
  </si>
  <si>
    <t>Oldham</t>
  </si>
  <si>
    <t>R238</t>
  </si>
  <si>
    <t>Oxford</t>
  </si>
  <si>
    <t>R434</t>
  </si>
  <si>
    <t>Oxfordshire</t>
  </si>
  <si>
    <t>R178</t>
  </si>
  <si>
    <t>Pendle</t>
  </si>
  <si>
    <t>R649</t>
  </si>
  <si>
    <t>Peterborough</t>
  </si>
  <si>
    <t>R652</t>
  </si>
  <si>
    <t>Plymouth</t>
  </si>
  <si>
    <t>R623</t>
  </si>
  <si>
    <t>Poole</t>
  </si>
  <si>
    <t>R626</t>
  </si>
  <si>
    <t>Portsmouth</t>
  </si>
  <si>
    <t>R179</t>
  </si>
  <si>
    <t>Preston</t>
  </si>
  <si>
    <t>R75</t>
  </si>
  <si>
    <t>Purbeck</t>
  </si>
  <si>
    <t>R644</t>
  </si>
  <si>
    <t>Reading</t>
  </si>
  <si>
    <t>Bedford UA</t>
  </si>
  <si>
    <t>E6102</t>
  </si>
  <si>
    <t>Bedfordshire Combined Fire Authority</t>
  </si>
  <si>
    <t>E6002</t>
  </si>
  <si>
    <t>Bedfordshire Police Authority</t>
  </si>
  <si>
    <t>E6103</t>
  </si>
  <si>
    <t>Berkshire Combined Fire Authority</t>
  </si>
  <si>
    <t>E5032</t>
  </si>
  <si>
    <t>E4601</t>
  </si>
  <si>
    <t>E2431</t>
  </si>
  <si>
    <t>E2301</t>
  </si>
  <si>
    <t>Blackburn with Darwen UA</t>
  </si>
  <si>
    <t>E2302</t>
  </si>
  <si>
    <t>Blackpool UA</t>
  </si>
  <si>
    <t>E1032</t>
  </si>
  <si>
    <t>E4201</t>
  </si>
  <si>
    <t>E2531</t>
  </si>
  <si>
    <t>E1202</t>
  </si>
  <si>
    <t>Bournemouth UA</t>
  </si>
  <si>
    <t>E0301</t>
  </si>
  <si>
    <t>Bracknell Forest UA</t>
  </si>
  <si>
    <t>E4701</t>
  </si>
  <si>
    <t>E1532</t>
  </si>
  <si>
    <t>E2631</t>
  </si>
  <si>
    <t>E5033</t>
  </si>
  <si>
    <t>E1533</t>
  </si>
  <si>
    <t>E1401</t>
  </si>
  <si>
    <t>Brighton &amp; Hove UA</t>
  </si>
  <si>
    <t>E0102</t>
  </si>
  <si>
    <t>Bristol UA</t>
  </si>
  <si>
    <t>E2632</t>
  </si>
  <si>
    <t>E5034</t>
  </si>
  <si>
    <t>E1831</t>
  </si>
  <si>
    <t>E1931</t>
  </si>
  <si>
    <t>E3033</t>
  </si>
  <si>
    <t>E0421</t>
  </si>
  <si>
    <t>E6104</t>
  </si>
  <si>
    <t>Buckinghamshire Combined Fire Authority</t>
  </si>
  <si>
    <t>E2333</t>
  </si>
  <si>
    <t>E4202</t>
  </si>
  <si>
    <t>E4702</t>
  </si>
  <si>
    <t>E0531</t>
  </si>
  <si>
    <t>E0521</t>
  </si>
  <si>
    <t>E6105</t>
  </si>
  <si>
    <t>Cambridgeshire Combined Fire Authority</t>
  </si>
  <si>
    <t>E6005</t>
  </si>
  <si>
    <t>Stockton-on-Tees</t>
  </si>
  <si>
    <t>R630</t>
  </si>
  <si>
    <t>Stoke-on-Trent</t>
  </si>
  <si>
    <t>R283</t>
  </si>
  <si>
    <t>Stratford-on-Avon</t>
  </si>
  <si>
    <t>R112</t>
  </si>
  <si>
    <t>Stroud</t>
  </si>
  <si>
    <t>R438</t>
  </si>
  <si>
    <t>Suffolk</t>
  </si>
  <si>
    <t>R267</t>
  </si>
  <si>
    <t>Suffolk Coastal</t>
  </si>
  <si>
    <t>R357</t>
  </si>
  <si>
    <t>Sunderland</t>
  </si>
  <si>
    <t>R439</t>
  </si>
  <si>
    <t>Surrey</t>
  </si>
  <si>
    <t>R276</t>
  </si>
  <si>
    <t>Surrey Heath</t>
  </si>
  <si>
    <t>R401</t>
  </si>
  <si>
    <t>Sutton</t>
  </si>
  <si>
    <t>R167</t>
  </si>
  <si>
    <t>Swale</t>
  </si>
  <si>
    <t>R631</t>
  </si>
  <si>
    <t>Swindon</t>
  </si>
  <si>
    <t>R341</t>
  </si>
  <si>
    <t>Tameside</t>
  </si>
  <si>
    <t>R261</t>
  </si>
  <si>
    <t>Tamworth</t>
  </si>
  <si>
    <t>R277</t>
  </si>
  <si>
    <t>Tandridge</t>
  </si>
  <si>
    <t>R250</t>
  </si>
  <si>
    <t>Taunton Deane</t>
  </si>
  <si>
    <t>R66</t>
  </si>
  <si>
    <t>Teignbridge</t>
  </si>
  <si>
    <t>R662</t>
  </si>
  <si>
    <t>Telford and the Wrekin</t>
  </si>
  <si>
    <t>R105</t>
  </si>
  <si>
    <t>Tendring</t>
  </si>
  <si>
    <t>R125</t>
  </si>
  <si>
    <t>Test Valley</t>
  </si>
  <si>
    <t>R113</t>
  </si>
  <si>
    <t>Tewkesbury</t>
  </si>
  <si>
    <t>R168</t>
  </si>
  <si>
    <t>Thanet</t>
  </si>
  <si>
    <t>R143</t>
  </si>
  <si>
    <t>Three Rivers</t>
  </si>
  <si>
    <t>R655</t>
  </si>
  <si>
    <t>Thurrock</t>
  </si>
  <si>
    <t>R169</t>
  </si>
  <si>
    <t>Tonbridge and Malling</t>
  </si>
  <si>
    <t>R653</t>
  </si>
  <si>
    <t>Torbay</t>
  </si>
  <si>
    <t>R69</t>
  </si>
  <si>
    <t>Torridge</t>
  </si>
  <si>
    <t>R380</t>
  </si>
  <si>
    <t>Tower Hamlets</t>
  </si>
  <si>
    <t>R342</t>
  </si>
  <si>
    <t>Trafford</t>
  </si>
  <si>
    <t>R170</t>
  </si>
  <si>
    <t>Tunbridge Wells</t>
  </si>
  <si>
    <t>R304</t>
  </si>
  <si>
    <t>Tyne and Wear Fire</t>
  </si>
  <si>
    <t>R107</t>
  </si>
  <si>
    <t>Uttlesford</t>
  </si>
  <si>
    <t>R240</t>
  </si>
  <si>
    <t>Vale of White Horse</t>
  </si>
  <si>
    <t>R369</t>
  </si>
  <si>
    <t>Wakefield</t>
  </si>
  <si>
    <t>R363</t>
  </si>
  <si>
    <t>Walsall</t>
  </si>
  <si>
    <t>R402</t>
  </si>
  <si>
    <t>Waltham Forest</t>
  </si>
  <si>
    <t>R381</t>
  </si>
  <si>
    <t>Wandsworth</t>
  </si>
  <si>
    <t>R651</t>
  </si>
  <si>
    <t>Warrington</t>
  </si>
  <si>
    <t>R284</t>
  </si>
  <si>
    <t>Warwick</t>
  </si>
  <si>
    <t>R440</t>
  </si>
  <si>
    <t>Warwickshire</t>
  </si>
  <si>
    <t>R144</t>
  </si>
  <si>
    <t>Watford</t>
  </si>
  <si>
    <t>R268</t>
  </si>
  <si>
    <t>Waveney</t>
  </si>
  <si>
    <t>Cambridgeshire Police Authority</t>
  </si>
  <si>
    <t>E5011</t>
  </si>
  <si>
    <t>E3431</t>
  </si>
  <si>
    <t>E2232</t>
  </si>
  <si>
    <t>E0933</t>
  </si>
  <si>
    <t>E1534</t>
  </si>
  <si>
    <t>E0203</t>
  </si>
  <si>
    <t>Central Bedfordshire UA</t>
  </si>
  <si>
    <t>E2432</t>
  </si>
  <si>
    <t>E1535</t>
  </si>
  <si>
    <t>E1631</t>
  </si>
  <si>
    <t>E3131</t>
  </si>
  <si>
    <t>E6106</t>
  </si>
  <si>
    <t>Cheshire Combined Fire Authority</t>
  </si>
  <si>
    <t>E0603</t>
  </si>
  <si>
    <t>Cheshire East UA</t>
  </si>
  <si>
    <t>E6006</t>
  </si>
  <si>
    <t>Cheshire Police Authority</t>
  </si>
  <si>
    <t>E0604</t>
  </si>
  <si>
    <t>Cheshire West and Chester UA</t>
  </si>
  <si>
    <t>E1033</t>
  </si>
  <si>
    <t>E3833</t>
  </si>
  <si>
    <t>E0432</t>
  </si>
  <si>
    <t>E2334</t>
  </si>
  <si>
    <t>E1232</t>
  </si>
  <si>
    <t>E5010</t>
  </si>
  <si>
    <t>E3001</t>
  </si>
  <si>
    <t>City of Nottingham UA</t>
  </si>
  <si>
    <t>E6107</t>
  </si>
  <si>
    <t>Cleveland Combined Fire Authority</t>
  </si>
  <si>
    <t>E6007</t>
  </si>
  <si>
    <t>Cleveland Police Authority</t>
  </si>
  <si>
    <t>E1536</t>
  </si>
  <si>
    <t>E0934</t>
  </si>
  <si>
    <t>E2831</t>
  </si>
  <si>
    <t>E0801</t>
  </si>
  <si>
    <t>Cornwall UA</t>
  </si>
  <si>
    <t>E1632</t>
  </si>
  <si>
    <t>E4602</t>
  </si>
  <si>
    <t>E2731</t>
  </si>
  <si>
    <t>E3834</t>
  </si>
  <si>
    <t>E5035</t>
  </si>
  <si>
    <t>E0920</t>
  </si>
  <si>
    <t>E6009</t>
  </si>
  <si>
    <t>Cumbria Police Authority</t>
  </si>
  <si>
    <t>E1932</t>
  </si>
  <si>
    <t>E1301</t>
  </si>
  <si>
    <t>Darlington UA</t>
  </si>
  <si>
    <t>E2233</t>
  </si>
  <si>
    <t>E2832</t>
  </si>
  <si>
    <t>E1001</t>
  </si>
  <si>
    <t>Derby City UA</t>
  </si>
  <si>
    <t>E1021</t>
  </si>
  <si>
    <t>E6110</t>
  </si>
  <si>
    <t>Derbyshire Combined Fire Authority</t>
  </si>
  <si>
    <t>E1035</t>
  </si>
  <si>
    <t>E6010</t>
  </si>
  <si>
    <t>E1037</t>
  </si>
  <si>
    <t>E5041</t>
  </si>
  <si>
    <t>E2434</t>
  </si>
  <si>
    <t>Hinckley &amp; Bosworth</t>
  </si>
  <si>
    <t>E3835</t>
  </si>
  <si>
    <t>E5042</t>
  </si>
  <si>
    <t>E6120</t>
  </si>
  <si>
    <t>Humberside Combined Fire Authority</t>
  </si>
  <si>
    <t>E6020</t>
  </si>
  <si>
    <t>Humberside Police Authority</t>
  </si>
  <si>
    <t>E0551</t>
  </si>
  <si>
    <t>E2336</t>
  </si>
  <si>
    <t>E3533</t>
  </si>
  <si>
    <t>E2101</t>
  </si>
  <si>
    <t>Isle of Wight UA</t>
  </si>
  <si>
    <t>E4001</t>
  </si>
  <si>
    <t>E5015</t>
  </si>
  <si>
    <t>E5016</t>
  </si>
  <si>
    <t>Kensington &amp; Chelsea</t>
  </si>
  <si>
    <t>E2221</t>
  </si>
  <si>
    <t>E6122</t>
  </si>
  <si>
    <t>Kent Combined Fire Authority</t>
  </si>
  <si>
    <t>E6022</t>
  </si>
  <si>
    <t>Kent Police Authority</t>
  </si>
  <si>
    <t>E2834</t>
  </si>
  <si>
    <t>E2634</t>
  </si>
  <si>
    <t>King's Lynn &amp; West Norfolk</t>
  </si>
  <si>
    <t>E2002</t>
  </si>
  <si>
    <t>Kingston upon Hull UA</t>
  </si>
  <si>
    <t>E5043</t>
  </si>
  <si>
    <t>E4703</t>
  </si>
  <si>
    <t>E4301</t>
  </si>
  <si>
    <t>E5017</t>
  </si>
  <si>
    <t>E2321</t>
  </si>
  <si>
    <t>E6123</t>
  </si>
  <si>
    <t>Lancashire Combined Fire Authority</t>
  </si>
  <si>
    <t>E6023</t>
  </si>
  <si>
    <t>Lancashire Police Authority</t>
  </si>
  <si>
    <t>E2337</t>
  </si>
  <si>
    <t>E4704</t>
  </si>
  <si>
    <t>E2401</t>
  </si>
  <si>
    <t>Leicester City UA</t>
  </si>
  <si>
    <t>E2421</t>
  </si>
  <si>
    <t>E6124</t>
  </si>
  <si>
    <t>Leicestershire Combined Fire Authority</t>
  </si>
  <si>
    <t>E6024</t>
  </si>
  <si>
    <t>Leicestershire Police Authority</t>
  </si>
  <si>
    <t>E1435</t>
  </si>
  <si>
    <t>E5018</t>
  </si>
  <si>
    <t>E3433</t>
  </si>
  <si>
    <t>E2533</t>
  </si>
  <si>
    <t>E2520</t>
  </si>
  <si>
    <t>E6025</t>
  </si>
  <si>
    <t>Lincolnshire Police Authority</t>
  </si>
  <si>
    <t>E4302</t>
  </si>
  <si>
    <t>E0201</t>
  </si>
  <si>
    <t>Luton UA</t>
  </si>
  <si>
    <t>E2237</t>
  </si>
  <si>
    <t>E1539</t>
  </si>
  <si>
    <t>E1851</t>
  </si>
  <si>
    <t>E4203</t>
  </si>
  <si>
    <t>E3035</t>
  </si>
  <si>
    <t>E2436</t>
  </si>
  <si>
    <t>E3331</t>
  </si>
  <si>
    <t>E6143</t>
  </si>
  <si>
    <t>Merseyside Fire &amp; CD Authority</t>
  </si>
  <si>
    <t>E6043</t>
  </si>
  <si>
    <t>Merseyside Police Authority</t>
  </si>
  <si>
    <t>Rutland UA</t>
  </si>
  <si>
    <t>E2755</t>
  </si>
  <si>
    <t>E4206</t>
  </si>
  <si>
    <t>E4604</t>
  </si>
  <si>
    <t>E2736</t>
  </si>
  <si>
    <t>E3332</t>
  </si>
  <si>
    <t>E4304</t>
  </si>
  <si>
    <t>E2757</t>
  </si>
  <si>
    <t>E2239</t>
  </si>
  <si>
    <t>E4404</t>
  </si>
  <si>
    <t>E2240</t>
  </si>
  <si>
    <t>E6132</t>
  </si>
  <si>
    <t>Shropshire Combined Fire Authority</t>
  </si>
  <si>
    <t>E3202</t>
  </si>
  <si>
    <t>Shropshire UA</t>
  </si>
  <si>
    <t>E0304</t>
  </si>
  <si>
    <t>Slough UA</t>
  </si>
  <si>
    <t>E4605</t>
  </si>
  <si>
    <t>E3320</t>
  </si>
  <si>
    <t>E0434</t>
  </si>
  <si>
    <t>E0536</t>
  </si>
  <si>
    <t>E1039</t>
  </si>
  <si>
    <t>E0103</t>
  </si>
  <si>
    <t>South Gloucestershire UA</t>
  </si>
  <si>
    <t>E1136</t>
  </si>
  <si>
    <t>E2535</t>
  </si>
  <si>
    <t>E2536</t>
  </si>
  <si>
    <t>E0936</t>
  </si>
  <si>
    <t>E2637</t>
  </si>
  <si>
    <t>E2836</t>
  </si>
  <si>
    <t>E3133</t>
  </si>
  <si>
    <t>E2342</t>
  </si>
  <si>
    <t>E3334</t>
  </si>
  <si>
    <t>E3435</t>
  </si>
  <si>
    <t>E4504</t>
  </si>
  <si>
    <t>E6144</t>
  </si>
  <si>
    <t>South Yorkshire Fire &amp; CD Authority</t>
  </si>
  <si>
    <t>E6044</t>
  </si>
  <si>
    <t>South Yorkshire Police Authority</t>
  </si>
  <si>
    <t>E1702</t>
  </si>
  <si>
    <t>Southampton UA</t>
  </si>
  <si>
    <t>E1501</t>
  </si>
  <si>
    <t>Southend-on-Sea UA</t>
  </si>
  <si>
    <t>E5019</t>
  </si>
  <si>
    <t>E3637</t>
  </si>
  <si>
    <t>E1936</t>
  </si>
  <si>
    <t>E3535</t>
  </si>
  <si>
    <t>E4303</t>
  </si>
  <si>
    <t>E3436</t>
  </si>
  <si>
    <t>E3421</t>
  </si>
  <si>
    <t>E6134</t>
  </si>
  <si>
    <t>Staffordshire Combined Fire Authority</t>
  </si>
  <si>
    <t>E3437</t>
  </si>
  <si>
    <t>E6034</t>
  </si>
  <si>
    <t>Staffordshire Police Authority</t>
  </si>
  <si>
    <t>E1937</t>
  </si>
  <si>
    <t>E4207</t>
  </si>
  <si>
    <t>E0704</t>
  </si>
  <si>
    <t>Stockton-on-Tees UA</t>
  </si>
  <si>
    <t>E3401</t>
  </si>
  <si>
    <t>Stoke-on-Trent UA</t>
  </si>
  <si>
    <t>E3734</t>
  </si>
  <si>
    <t>E1635</t>
  </si>
  <si>
    <t>E3520</t>
  </si>
  <si>
    <t>E3536</t>
  </si>
  <si>
    <t>E6035</t>
  </si>
  <si>
    <t>Suffolk Police Authority</t>
  </si>
  <si>
    <t>E4505</t>
  </si>
  <si>
    <t>E3620</t>
  </si>
  <si>
    <t>E3638</t>
  </si>
  <si>
    <t>E6073</t>
  </si>
  <si>
    <t>Surrey Police Authority</t>
  </si>
  <si>
    <t>E6053</t>
  </si>
  <si>
    <t>Sussex Police Authority</t>
  </si>
  <si>
    <t>E5048</t>
  </si>
  <si>
    <t>E2241</t>
  </si>
  <si>
    <t>E3901</t>
  </si>
  <si>
    <t>Swindon UA</t>
  </si>
  <si>
    <t>E4208</t>
  </si>
  <si>
    <t>E3439</t>
  </si>
  <si>
    <t>E3639</t>
  </si>
  <si>
    <t>E3333</t>
  </si>
  <si>
    <t>E1137</t>
  </si>
  <si>
    <t>E3201</t>
  </si>
  <si>
    <t>Telford and the Wrekin UA</t>
  </si>
  <si>
    <t>E1542</t>
  </si>
  <si>
    <t>E1742</t>
  </si>
  <si>
    <t>E1636</t>
  </si>
  <si>
    <t>E6054</t>
  </si>
  <si>
    <t>Thames Valley Police Authority</t>
  </si>
  <si>
    <t>E2242</t>
  </si>
  <si>
    <t>E2201</t>
  </si>
  <si>
    <t>The Medway Towns UA</t>
  </si>
  <si>
    <t>Contact: John.BRITTON@education.gsi.gov.uk</t>
  </si>
  <si>
    <t>01325 735 612</t>
  </si>
  <si>
    <t>Jacqueline.McLean@education.gsi.gov.uk</t>
  </si>
  <si>
    <t>01325 735 608</t>
  </si>
  <si>
    <t>E5044</t>
  </si>
  <si>
    <t>E1133</t>
  </si>
  <si>
    <t>E3534</t>
  </si>
  <si>
    <t>E3836</t>
  </si>
  <si>
    <t>E0702</t>
  </si>
  <si>
    <t>Middlesborough UA</t>
  </si>
  <si>
    <t>E0401</t>
  </si>
  <si>
    <t>Milton Keynes UA</t>
  </si>
  <si>
    <t>E3634</t>
  </si>
  <si>
    <t>E1738</t>
  </si>
  <si>
    <t>E3036</t>
  </si>
  <si>
    <t>Newark &amp; Sherwood</t>
  </si>
  <si>
    <t>E4502</t>
  </si>
  <si>
    <t>E3434</t>
  </si>
  <si>
    <t>E5045</t>
  </si>
  <si>
    <t>E2620</t>
  </si>
  <si>
    <t>E6026</t>
  </si>
  <si>
    <t>Norfolk Police Authority</t>
  </si>
  <si>
    <t>E1134</t>
  </si>
  <si>
    <t>E1234</t>
  </si>
  <si>
    <t>E1038</t>
  </si>
  <si>
    <t>E2003</t>
  </si>
  <si>
    <t>North East Lincolnshire UA</t>
  </si>
  <si>
    <t>E1935</t>
  </si>
  <si>
    <t>E2534</t>
  </si>
  <si>
    <t>E2004</t>
  </si>
  <si>
    <t>North Lincolnshire UA</t>
  </si>
  <si>
    <t>E2635</t>
  </si>
  <si>
    <t>E0104</t>
  </si>
  <si>
    <t>North Somerset UA</t>
  </si>
  <si>
    <t>E4503</t>
  </si>
  <si>
    <t>E3731</t>
  </si>
  <si>
    <t>E2437</t>
  </si>
  <si>
    <t>E2721</t>
  </si>
  <si>
    <t>E6127</t>
  </si>
  <si>
    <t>North Yorkshire Combined Fire Authority</t>
  </si>
  <si>
    <t>E6027</t>
  </si>
  <si>
    <t>North Yorkshire Police Authority</t>
  </si>
  <si>
    <t>E2835</t>
  </si>
  <si>
    <t>E2820</t>
  </si>
  <si>
    <t>E6028</t>
  </si>
  <si>
    <t>Provisional New Homes Bonus 2014-15</t>
  </si>
  <si>
    <t>Settlement Funding Assessment 2015-16</t>
  </si>
  <si>
    <t>Gloucestershire Police Authority</t>
  </si>
  <si>
    <t>E1735</t>
  </si>
  <si>
    <t>E2236</t>
  </si>
  <si>
    <t>E2633</t>
  </si>
  <si>
    <t>E5100</t>
  </si>
  <si>
    <t>E6142</t>
  </si>
  <si>
    <t>Greater Manchester Fire &amp; CD Authority</t>
  </si>
  <si>
    <t>MF</t>
  </si>
  <si>
    <t>E6042</t>
  </si>
  <si>
    <t>Greater Manchester Police Authority</t>
  </si>
  <si>
    <t>MP</t>
  </si>
  <si>
    <t>E5012</t>
  </si>
  <si>
    <t>E3633</t>
  </si>
  <si>
    <t>E6145</t>
  </si>
  <si>
    <t>Tyne and Wear Fire &amp; CD Authority</t>
  </si>
  <si>
    <t>E1544</t>
  </si>
  <si>
    <t>E3134</t>
  </si>
  <si>
    <t>E4705</t>
  </si>
  <si>
    <t>E4606</t>
  </si>
  <si>
    <t>E5049</t>
  </si>
  <si>
    <t>E5021</t>
  </si>
  <si>
    <t>E0602</t>
  </si>
  <si>
    <t>Warrington UA</t>
  </si>
  <si>
    <t>E3735</t>
  </si>
  <si>
    <t>E3720</t>
  </si>
  <si>
    <t>E6037</t>
  </si>
  <si>
    <t>Warwickshire Police Authority</t>
  </si>
  <si>
    <t>E1939</t>
  </si>
  <si>
    <t>E3537</t>
  </si>
  <si>
    <t>E3640</t>
  </si>
  <si>
    <t>E1437</t>
  </si>
  <si>
    <t>E2837</t>
  </si>
  <si>
    <t>E1940</t>
  </si>
  <si>
    <t>E0302</t>
  </si>
  <si>
    <t>West Berkshire UA</t>
  </si>
  <si>
    <t>E1140</t>
  </si>
  <si>
    <t>E1237</t>
  </si>
  <si>
    <t>E2343</t>
  </si>
  <si>
    <t>E2537</t>
  </si>
  <si>
    <t>E6055</t>
  </si>
  <si>
    <t>West Mercia Police Authority</t>
  </si>
  <si>
    <t>E6146</t>
  </si>
  <si>
    <t>West Midlands Fire &amp; CD Authority</t>
  </si>
  <si>
    <t>E6046</t>
  </si>
  <si>
    <t>West Midlands Police Authority</t>
  </si>
  <si>
    <t>E3135</t>
  </si>
  <si>
    <t>E3335</t>
  </si>
  <si>
    <t>E3820</t>
  </si>
  <si>
    <t>E6147</t>
  </si>
  <si>
    <t>2013/14</t>
  </si>
  <si>
    <t>2014/15</t>
  </si>
  <si>
    <t>Lead Local Flood Authorities</t>
  </si>
  <si>
    <t>Inshore Fisheries Conservation Authorities 2014-15</t>
  </si>
  <si>
    <t>England except the GLA</t>
  </si>
  <si>
    <t>Spending Power Components</t>
  </si>
  <si>
    <t>Efficiency Support Grant</t>
  </si>
  <si>
    <t>LA Social Housing Fraud</t>
  </si>
  <si>
    <t>West Yorkshire Police Authority</t>
  </si>
  <si>
    <t>E5022</t>
  </si>
  <si>
    <t>E1238</t>
  </si>
  <si>
    <t>Weymouth &amp; Portland</t>
  </si>
  <si>
    <t>E4210</t>
  </si>
  <si>
    <t>E6139</t>
  </si>
  <si>
    <t>Wiltshire Combined Fire Authority</t>
  </si>
  <si>
    <t>E6039</t>
  </si>
  <si>
    <t>Wiltshire Police Authority</t>
  </si>
  <si>
    <t>E3902</t>
  </si>
  <si>
    <t>Wiltshire UA</t>
  </si>
  <si>
    <t>E1743</t>
  </si>
  <si>
    <t>E0305</t>
  </si>
  <si>
    <t>Windsor &amp; Maidenhead UA</t>
  </si>
  <si>
    <t>E4305</t>
  </si>
  <si>
    <t>E3641</t>
  </si>
  <si>
    <t>E0306</t>
  </si>
  <si>
    <t>Wokingham UA</t>
  </si>
  <si>
    <t>E4607</t>
  </si>
  <si>
    <t>E1837</t>
  </si>
  <si>
    <t>E1821</t>
  </si>
  <si>
    <t>E3837</t>
  </si>
  <si>
    <t>E1838</t>
  </si>
  <si>
    <t>E0435</t>
  </si>
  <si>
    <t>E2344</t>
  </si>
  <si>
    <t>E1839</t>
  </si>
  <si>
    <t>E2701</t>
  </si>
  <si>
    <t>York UA</t>
  </si>
  <si>
    <t>England</t>
  </si>
  <si>
    <t>North East</t>
  </si>
  <si>
    <t>North West</t>
  </si>
  <si>
    <t>East Midlands</t>
  </si>
  <si>
    <t>West Midlands</t>
  </si>
  <si>
    <t>South East</t>
  </si>
  <si>
    <t>LA Social Housing Fraud 2014-15</t>
  </si>
  <si>
    <t>Yorkshire and the Humber</t>
  </si>
  <si>
    <t>Public Health Grant 2014-15 (Ring-fenced)</t>
  </si>
  <si>
    <t>West Somerset</t>
  </si>
  <si>
    <t>R441</t>
  </si>
  <si>
    <t>West Sussex</t>
  </si>
  <si>
    <t>R306</t>
  </si>
  <si>
    <t>West Yorkshire Fire</t>
  </si>
  <si>
    <t>R382</t>
  </si>
  <si>
    <t>Westminster</t>
  </si>
  <si>
    <t>R77</t>
  </si>
  <si>
    <t>Weymouth and Portland</t>
  </si>
  <si>
    <t>R343</t>
  </si>
  <si>
    <t>Wigan</t>
  </si>
  <si>
    <t>R676</t>
  </si>
  <si>
    <t>Wiltshire</t>
  </si>
  <si>
    <t>R126</t>
  </si>
  <si>
    <t>Winchester</t>
  </si>
  <si>
    <t>R646</t>
  </si>
  <si>
    <t>Windsor and Maidenhead</t>
  </si>
  <si>
    <t>R348</t>
  </si>
  <si>
    <t>Wirral</t>
  </si>
  <si>
    <t>R279</t>
  </si>
  <si>
    <t>Woking</t>
  </si>
  <si>
    <t>R647</t>
  </si>
  <si>
    <t>Wokingham</t>
  </si>
  <si>
    <t>R364</t>
  </si>
  <si>
    <t>Wolverhampton</t>
  </si>
  <si>
    <t>R133</t>
  </si>
  <si>
    <t>Worcester</t>
  </si>
  <si>
    <t>R671</t>
  </si>
  <si>
    <t>Worcestershire</t>
  </si>
  <si>
    <t>R373</t>
  </si>
  <si>
    <t>Hackney</t>
  </si>
  <si>
    <t>R650</t>
  </si>
  <si>
    <t>Halton</t>
  </si>
  <si>
    <t>R222</t>
  </si>
  <si>
    <t>Hambleton</t>
  </si>
  <si>
    <t>R374</t>
  </si>
  <si>
    <t>Hammersmith and Fulham</t>
  </si>
  <si>
    <t>Local Welfare Provision (Admin + Programme funding) 2014-15</t>
  </si>
  <si>
    <t>2013-14 Final Grant Allocations</t>
  </si>
  <si>
    <t>The tax base for freeze grant allocations is reported on the 2013-14 CTR return. It represents the council tax base before the introduction of the Council Tax Reduction scheme</t>
  </si>
  <si>
    <t>Local authorities are eligible for a freeze grant in 2013-14 if their Average Band D council tax (excluding parish precepts) in 2013-14 is less than or equal to their Average Band D council tax (excluding parish precepts) in 2012-13</t>
  </si>
  <si>
    <t xml:space="preserve">The amount of freeze grant an authority is entitled to is 1% of their Average Band D council tax (excluding parish precepts) for 2012-13 multiplied by their 2013-14 tax base. </t>
  </si>
  <si>
    <t>2013-14 Freeze Grant Allocations have been rounded to the nearest pound.</t>
  </si>
  <si>
    <t>Column A</t>
  </si>
  <si>
    <t>Column B</t>
  </si>
  <si>
    <t>Column C</t>
  </si>
  <si>
    <t>Column D</t>
  </si>
  <si>
    <t>Column E</t>
  </si>
  <si>
    <t xml:space="preserve">Class </t>
  </si>
  <si>
    <r>
      <t>Billing Authority</t>
    </r>
    <r>
      <rPr>
        <vertAlign val="superscript"/>
        <sz val="12"/>
        <rFont val="Arial"/>
        <family val="2"/>
      </rPr>
      <t>1</t>
    </r>
  </si>
  <si>
    <t>2013-14 Tax Base for authority before council tax reduction scheme</t>
  </si>
  <si>
    <t>Estimated Collection Rate 2013-14</t>
  </si>
  <si>
    <t>Tax base adjustment (contributions in lieu) 2013-14</t>
  </si>
  <si>
    <r>
      <t>2013-14 Tax Base for the purposes of Freeze Grant</t>
    </r>
    <r>
      <rPr>
        <b/>
        <vertAlign val="superscript"/>
        <sz val="12"/>
        <rFont val="Arial"/>
        <family val="2"/>
      </rPr>
      <t>2</t>
    </r>
  </si>
  <si>
    <t xml:space="preserve">Average Band D Council tax 2012-13 
(excluding parish precepts) (£) </t>
  </si>
  <si>
    <t>Eligible for 2013-14 Freeze Grant</t>
  </si>
  <si>
    <r>
      <t>2013-14 Freeze Grant Allocation</t>
    </r>
    <r>
      <rPr>
        <b/>
        <vertAlign val="superscript"/>
        <sz val="12"/>
        <rFont val="Arial"/>
        <family val="2"/>
      </rPr>
      <t>3</t>
    </r>
    <r>
      <rPr>
        <b/>
        <sz val="12"/>
        <rFont val="Arial"/>
        <family val="2"/>
      </rPr>
      <t xml:space="preserve">
(£) </t>
    </r>
  </si>
  <si>
    <r>
      <t>Brent</t>
    </r>
    <r>
      <rPr>
        <vertAlign val="superscript"/>
        <sz val="12"/>
        <rFont val="Arial"/>
        <family val="2"/>
      </rPr>
      <t>†</t>
    </r>
  </si>
  <si>
    <t>†</t>
  </si>
  <si>
    <t>Precepting Authority</t>
  </si>
  <si>
    <r>
      <t>Greater London Authority</t>
    </r>
    <r>
      <rPr>
        <vertAlign val="superscript"/>
        <sz val="12"/>
        <rFont val="Arial"/>
        <family val="2"/>
      </rPr>
      <t>†</t>
    </r>
  </si>
  <si>
    <t>Source: CTR 2013-14 returns</t>
  </si>
  <si>
    <t>1. The tax base for Precepting Authorities is the sum of the tax bases of the billing authorities in the precepting authority's area to ensure consistency.</t>
  </si>
  <si>
    <t>Inshore Fisheries Conservation Authorities</t>
  </si>
  <si>
    <t>2015-16</t>
  </si>
  <si>
    <t>East Dorset</t>
  </si>
  <si>
    <t>R115</t>
  </si>
  <si>
    <t>East Hampshire</t>
  </si>
  <si>
    <t>R138</t>
  </si>
  <si>
    <t>East Hertfordshire</t>
  </si>
  <si>
    <t>R195</t>
  </si>
  <si>
    <t>East Lindsey</t>
  </si>
  <si>
    <t>R210</t>
  </si>
  <si>
    <t>East Northamptonshire</t>
  </si>
  <si>
    <t>R610</t>
  </si>
  <si>
    <t>East Riding of Yorkshire</t>
  </si>
  <si>
    <t>R254</t>
  </si>
  <si>
    <t>East Staffordshire</t>
  </si>
  <si>
    <t>R637</t>
  </si>
  <si>
    <t>East Sussex</t>
  </si>
  <si>
    <t>R88</t>
  </si>
  <si>
    <t>Eastbourne</t>
  </si>
  <si>
    <t>R116</t>
  </si>
  <si>
    <t>Eastleigh</t>
  </si>
  <si>
    <t>R50</t>
  </si>
  <si>
    <t>Eden</t>
  </si>
  <si>
    <t>R269</t>
  </si>
  <si>
    <t>Elmbridge</t>
  </si>
  <si>
    <t>R390</t>
  </si>
  <si>
    <t>Enfield</t>
  </si>
  <si>
    <t>R100</t>
  </si>
  <si>
    <t>Epping Forest</t>
  </si>
  <si>
    <t>R270</t>
  </si>
  <si>
    <t>Epsom and Ewell</t>
  </si>
  <si>
    <t>R56</t>
  </si>
  <si>
    <t>Erewash</t>
  </si>
  <si>
    <t>R666</t>
  </si>
  <si>
    <t>Essex</t>
  </si>
  <si>
    <t>R62</t>
  </si>
  <si>
    <t>Exeter</t>
  </si>
  <si>
    <t>R117</t>
  </si>
  <si>
    <t>Fareham</t>
  </si>
  <si>
    <t>R24</t>
  </si>
  <si>
    <t>Fenland</t>
  </si>
  <si>
    <t>R263</t>
  </si>
  <si>
    <t>Forest Heath</t>
  </si>
  <si>
    <t>R110</t>
  </si>
  <si>
    <t>Forest of Dean</t>
  </si>
  <si>
    <t>R175</t>
  </si>
  <si>
    <t>Fylde</t>
  </si>
  <si>
    <t>R570</t>
  </si>
  <si>
    <t>GLA</t>
  </si>
  <si>
    <t>R353</t>
  </si>
  <si>
    <t>Gateshead</t>
  </si>
  <si>
    <t>R232</t>
  </si>
  <si>
    <t>Gedling</t>
  </si>
  <si>
    <t>R111</t>
  </si>
  <si>
    <t>Gloucester</t>
  </si>
  <si>
    <t>R419</t>
  </si>
  <si>
    <t>Gloucestershire</t>
  </si>
  <si>
    <t>R118</t>
  </si>
  <si>
    <t>Gosport</t>
  </si>
  <si>
    <t>R162</t>
  </si>
  <si>
    <t>Gravesham</t>
  </si>
  <si>
    <t>R203</t>
  </si>
  <si>
    <t>Great Yarmouth</t>
  </si>
  <si>
    <t>R301</t>
  </si>
  <si>
    <t>Greater Manchester Fire</t>
  </si>
  <si>
    <t>FIR</t>
  </si>
  <si>
    <t>R372</t>
  </si>
  <si>
    <t>Greenwich</t>
  </si>
  <si>
    <t>R271</t>
  </si>
  <si>
    <t>Guildford</t>
  </si>
  <si>
    <t>Dorset</t>
  </si>
  <si>
    <t>R160</t>
  </si>
  <si>
    <t>Dover</t>
  </si>
  <si>
    <t>R360</t>
  </si>
  <si>
    <t>Dudley</t>
  </si>
  <si>
    <t>R673</t>
  </si>
  <si>
    <t>Durham</t>
  </si>
  <si>
    <t>R389</t>
  </si>
  <si>
    <t>Ealing</t>
  </si>
  <si>
    <t>R23</t>
  </si>
  <si>
    <t>East Cambridgeshire</t>
  </si>
  <si>
    <t>R61</t>
  </si>
  <si>
    <t>East Devon</t>
  </si>
  <si>
    <t>R78</t>
  </si>
  <si>
    <t>Change in estimated 'revenue spending power' 2015-16</t>
  </si>
  <si>
    <t>The council tax requirement figures for 2014-15 and 2015-16 have been estimated by assuming the historic growth rate in local authority tax bases continues and that there are no increases in Council Tax levels.</t>
  </si>
  <si>
    <t xml:space="preserve">Indicative Freeze Grant 14-15 has been estimated by assuming historic growth rate in local authority tax bases continues and that there is 100% take up of the grant. </t>
  </si>
  <si>
    <t xml:space="preserve">Indicative Freeze Grant 15-16 has been estimated by assuming historic growth rate in local authority tax bases continues for the next two years and that there is 100% take up of the grant. </t>
  </si>
  <si>
    <t>Herefordshire</t>
  </si>
  <si>
    <t>Medway</t>
  </si>
  <si>
    <t>Barking</t>
  </si>
  <si>
    <t>TOTAL</t>
  </si>
  <si>
    <t>E5013</t>
  </si>
  <si>
    <t>E0601</t>
  </si>
  <si>
    <t>Halton UA</t>
  </si>
  <si>
    <t>E2732</t>
  </si>
  <si>
    <t>E5014</t>
  </si>
  <si>
    <t>Hammersmith &amp; Fulham</t>
  </si>
  <si>
    <t>E1721</t>
  </si>
  <si>
    <t>E6117</t>
  </si>
  <si>
    <t>Hampshire Combined Fire Authority</t>
  </si>
  <si>
    <t>E6052</t>
  </si>
  <si>
    <t>Hampshire Police Authority</t>
  </si>
  <si>
    <t>E2433</t>
  </si>
  <si>
    <t>E5038</t>
  </si>
  <si>
    <t>E1538</t>
  </si>
  <si>
    <t>E2753</t>
  </si>
  <si>
    <t>E5039</t>
  </si>
  <si>
    <t>E1736</t>
  </si>
  <si>
    <t>E0701</t>
  </si>
  <si>
    <t>Hartlepool UA</t>
  </si>
  <si>
    <t>E1433</t>
  </si>
  <si>
    <t>E1737</t>
  </si>
  <si>
    <t>E5040</t>
  </si>
  <si>
    <t>E6118</t>
  </si>
  <si>
    <t>Hereford &amp; Worcester Combined Fire Authority</t>
  </si>
  <si>
    <t>E1801</t>
  </si>
  <si>
    <t>Herefordshire UA</t>
  </si>
  <si>
    <t>SFA: Adjustment to reflect Section 31 grants for business rates initiatives</t>
  </si>
  <si>
    <t>Indicative Council Tax Freeze Grant 2014-15</t>
  </si>
  <si>
    <t>Indicative Council Tax Freeze Grant 2015-16</t>
  </si>
  <si>
    <t>Provisional and Illustrative New Homes Bonus</t>
  </si>
  <si>
    <t>New Homes Bonus: returned funding</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</si>
</sst>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_-* #,##0_-;\-* #,##0_-;_-* &quot;-&quot;??_-;_-@_-"/>
    <numFmt numFmtId="166" formatCode="0.000"/>
    <numFmt numFmtId="167" formatCode="0.0"/>
    <numFmt numFmtId="168" formatCode="#,##0.0"/>
    <numFmt numFmtId="169" formatCode="#,##0.000"/>
    <numFmt numFmtId="170" formatCode="0.0%"/>
    <numFmt numFmtId="171" formatCode="0.000_)"/>
    <numFmt numFmtId="172" formatCode="#,##0.00;\(#,##0.00\)"/>
    <numFmt numFmtId="173" formatCode="#,##0.000_ ;[Red]\-#,##0.000\ "/>
    <numFmt numFmtId="174" formatCode="#,##0;[Red]\(#,##0\)"/>
    <numFmt numFmtId="175" formatCode="#,##0.000_ ;\-#,##0.000\ "/>
    <numFmt numFmtId="176" formatCode="0.000%"/>
    <numFmt numFmtId="177" formatCode="0.0000"/>
    <numFmt numFmtId="178" formatCode="#,##0.000000"/>
    <numFmt numFmtId="179" formatCode="#,##0.0000000000"/>
    <numFmt numFmtId="180" formatCode="0.0000000000%"/>
    <numFmt numFmtId="181" formatCode="_-* #,##0.0000_-;\-* #,##0.0000_-;_-* &quot;-&quot;??_-;_-@_-"/>
    <numFmt numFmtId="182" formatCode="#,##0.0000"/>
    <numFmt numFmtId="183" formatCode="0.000000"/>
    <numFmt numFmtId="184" formatCode="_-[$£-809]* #,##0.00_-;\-[$£-809]* #,##0.00_-;_-[$£-809]* &quot;-&quot;??_-;_-@_-"/>
    <numFmt numFmtId="185" formatCode="&quot;£&quot;#,##0"/>
    <numFmt numFmtId="186" formatCode="&quot;£&quot;#,##0.00"/>
    <numFmt numFmtId="187" formatCode="&quot;Yes&quot;;&quot;Yes&quot;;&quot;No&quot;"/>
    <numFmt numFmtId="188" formatCode="&quot;True&quot;;&quot;True&quot;;&quot;False&quot;"/>
    <numFmt numFmtId="189" formatCode="&quot;On&quot;;&quot;On&quot;;&quot;Off&quot;"/>
    <numFmt numFmtId="190" formatCode="[$€-2]\ #,##0.00_);[Red]\([$€-2]\ #,##0.00\)"/>
    <numFmt numFmtId="191" formatCode="#,##0.00_ ;[Red]\-#,##0.00\ "/>
    <numFmt numFmtId="192" formatCode="#,##0.0000000"/>
    <numFmt numFmtId="193" formatCode="0.000000000000000000000000000000"/>
    <numFmt numFmtId="194" formatCode="_-* #,##0.0_-;\-* #,##0.0_-;_-* &quot;-&quot;??_-;_-@_-"/>
    <numFmt numFmtId="195" formatCode="_-* #,##0.0_-;\-* #,##0.0_-;_-* &quot;-&quot;?_-;_-@_-"/>
    <numFmt numFmtId="196" formatCode="[$£-809]#,##0"/>
    <numFmt numFmtId="197" formatCode="#,##0_ ;[Red]\-#,##0\ "/>
    <numFmt numFmtId="198" formatCode="0.0000%"/>
    <numFmt numFmtId="199" formatCode="0.00000%"/>
    <numFmt numFmtId="200" formatCode="0.000000%"/>
    <numFmt numFmtId="201" formatCode="_-* #,##0.000_-;\-* #,##0.000_-;_-* &quot;-&quot;??_-;_-@_-"/>
    <numFmt numFmtId="202" formatCode="#,##0.00000"/>
  </numFmts>
  <fonts count="33">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8"/>
      <name val="Arial"/>
      <family val="2"/>
    </font>
    <font>
      <b/>
      <sz val="10"/>
      <color indexed="10"/>
      <name val="Arial"/>
      <family val="2"/>
    </font>
    <font>
      <vertAlign val="superscript"/>
      <sz val="10"/>
      <name val="Arial"/>
      <family val="2"/>
    </font>
    <font>
      <sz val="8"/>
      <name val="Tahoma"/>
      <family val="0"/>
    </font>
    <font>
      <b/>
      <sz val="8"/>
      <name val="Tahoma"/>
      <family val="0"/>
    </font>
    <font>
      <b/>
      <sz val="12"/>
      <name val="Arial"/>
      <family val="2"/>
    </font>
    <font>
      <sz val="12"/>
      <name val="Arial"/>
      <family val="2"/>
    </font>
    <font>
      <sz val="12"/>
      <color indexed="8"/>
      <name val="Arial"/>
      <family val="2"/>
    </font>
    <font>
      <b/>
      <u val="single"/>
      <sz val="12"/>
      <name val="Arial"/>
      <family val="2"/>
    </font>
    <font>
      <b/>
      <sz val="12"/>
      <color indexed="10"/>
      <name val="Arial"/>
      <family val="2"/>
    </font>
    <font>
      <sz val="10"/>
      <color indexed="12"/>
      <name val="Arial"/>
      <family val="2"/>
    </font>
    <font>
      <b/>
      <sz val="11"/>
      <name val="Arial"/>
      <family val="2"/>
    </font>
    <font>
      <sz val="11"/>
      <name val="Arial"/>
      <family val="2"/>
    </font>
    <font>
      <sz val="10"/>
      <name val="Times New Roman"/>
      <family val="1"/>
    </font>
    <font>
      <i/>
      <sz val="10"/>
      <name val="Arial"/>
      <family val="2"/>
    </font>
    <font>
      <b/>
      <sz val="14"/>
      <name val="Arial"/>
      <family val="2"/>
    </font>
    <font>
      <vertAlign val="superscript"/>
      <sz val="12"/>
      <name val="Arial"/>
      <family val="2"/>
    </font>
    <font>
      <b/>
      <vertAlign val="superscript"/>
      <sz val="12"/>
      <name val="Arial"/>
      <family val="2"/>
    </font>
    <font>
      <b/>
      <i/>
      <sz val="12"/>
      <color indexed="10"/>
      <name val="Arial"/>
      <family val="2"/>
    </font>
    <font>
      <sz val="12"/>
      <color indexed="10"/>
      <name val="Arial"/>
      <family val="2"/>
    </font>
    <font>
      <b/>
      <u val="single"/>
      <sz val="10"/>
      <color indexed="61"/>
      <name val="Arial"/>
      <family val="0"/>
    </font>
    <font>
      <u val="single"/>
      <sz val="20"/>
      <color indexed="8"/>
      <name val="Arial"/>
      <family val="0"/>
    </font>
    <font>
      <b/>
      <i/>
      <sz val="11"/>
      <name val="Arial"/>
      <family val="2"/>
    </font>
    <font>
      <sz val="11"/>
      <color indexed="12"/>
      <name val="Arial"/>
      <family val="2"/>
    </font>
    <font>
      <b/>
      <sz val="12"/>
      <color indexed="12"/>
      <name val="Arial"/>
      <family val="2"/>
    </font>
    <font>
      <i/>
      <sz val="10"/>
      <color indexed="10"/>
      <name val="Arial"/>
      <family val="2"/>
    </font>
    <font>
      <sz val="10"/>
      <color indexed="22"/>
      <name val="Arial"/>
      <family val="2"/>
    </font>
    <font>
      <i/>
      <sz val="11"/>
      <color indexed="62"/>
      <name val="Calibri"/>
      <family val="2"/>
    </font>
  </fonts>
  <fills count="9">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
      <patternFill patternType="solid">
        <fgColor indexed="57"/>
        <bgColor indexed="64"/>
      </patternFill>
    </fill>
    <fill>
      <patternFill patternType="solid">
        <fgColor indexed="22"/>
        <bgColor indexed="64"/>
      </patternFill>
    </fill>
    <fill>
      <patternFill patternType="solid">
        <fgColor indexed="43"/>
        <bgColor indexed="64"/>
      </patternFill>
    </fill>
  </fills>
  <borders count="29">
    <border>
      <left/>
      <right/>
      <top/>
      <bottom/>
      <diagonal/>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style="thin"/>
      <right style="dashed"/>
      <top style="thin"/>
      <bottom style="thin"/>
    </border>
    <border>
      <left style="dashed"/>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ashed"/>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ashed"/>
      <right>
        <color indexed="63"/>
      </right>
      <top>
        <color indexed="63"/>
      </top>
      <bottom>
        <color indexed="63"/>
      </bottom>
    </border>
    <border>
      <left style="dashed"/>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dashed"/>
      <right>
        <color indexed="63"/>
      </right>
      <top style="double"/>
      <bottom style="thin"/>
    </border>
    <border>
      <left style="dashed"/>
      <right style="thin"/>
      <top style="double"/>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lignment horizontal="left" wrapText="1"/>
      <protection/>
    </xf>
    <xf numFmtId="0" fontId="3" fillId="0" borderId="0" applyNumberFormat="0" applyFill="0" applyBorder="0" applyAlignment="0" applyProtection="0"/>
    <xf numFmtId="0" fontId="1" fillId="0" borderId="0">
      <alignment horizontal="left" vertical="center"/>
      <protection/>
    </xf>
    <xf numFmtId="0" fontId="1" fillId="0" borderId="0">
      <alignment horizontal="center" vertical="center"/>
      <protection/>
    </xf>
    <xf numFmtId="0" fontId="12" fillId="0" borderId="0">
      <alignment/>
      <protection/>
    </xf>
    <xf numFmtId="9" fontId="0" fillId="0" borderId="0" applyFont="0" applyFill="0" applyBorder="0" applyAlignment="0" applyProtection="0"/>
    <xf numFmtId="0" fontId="0" fillId="0" borderId="0">
      <alignment/>
      <protection/>
    </xf>
  </cellStyleXfs>
  <cellXfs count="295">
    <xf numFmtId="0" fontId="0" fillId="0" borderId="0" xfId="0" applyAlignment="1">
      <alignment/>
    </xf>
    <xf numFmtId="166" fontId="0" fillId="0" borderId="0" xfId="0" applyNumberFormat="1" applyBorder="1" applyAlignment="1">
      <alignment/>
    </xf>
    <xf numFmtId="166" fontId="0" fillId="0" borderId="0" xfId="0" applyNumberFormat="1" applyBorder="1" applyAlignment="1">
      <alignment wrapText="1"/>
    </xf>
    <xf numFmtId="166" fontId="0" fillId="0" borderId="1" xfId="0" applyNumberFormat="1" applyFont="1" applyBorder="1" applyAlignment="1">
      <alignment vertical="top" wrapText="1"/>
    </xf>
    <xf numFmtId="166" fontId="0" fillId="0" borderId="0" xfId="0" applyNumberFormat="1" applyAlignment="1">
      <alignment/>
    </xf>
    <xf numFmtId="166" fontId="0" fillId="0" borderId="0" xfId="0" applyNumberFormat="1" applyBorder="1" applyAlignment="1">
      <alignment horizontal="center" wrapText="1"/>
    </xf>
    <xf numFmtId="166" fontId="0" fillId="0" borderId="2" xfId="0" applyNumberFormat="1" applyFont="1" applyBorder="1" applyAlignment="1">
      <alignment horizontal="center" vertical="top" wrapText="1"/>
    </xf>
    <xf numFmtId="166" fontId="0" fillId="0" borderId="0" xfId="0" applyNumberFormat="1" applyBorder="1" applyAlignment="1">
      <alignment horizontal="center"/>
    </xf>
    <xf numFmtId="166" fontId="0" fillId="0" borderId="0" xfId="0" applyNumberFormat="1" applyFont="1" applyFill="1" applyBorder="1" applyAlignment="1">
      <alignment horizontal="left" vertical="top" wrapText="1"/>
    </xf>
    <xf numFmtId="0" fontId="0" fillId="0" borderId="0" xfId="0" applyFont="1" applyFill="1" applyAlignment="1">
      <alignment/>
    </xf>
    <xf numFmtId="0" fontId="0" fillId="0" borderId="0" xfId="0" applyBorder="1" applyAlignment="1">
      <alignment vertical="top" wrapText="1"/>
    </xf>
    <xf numFmtId="0" fontId="0" fillId="0" borderId="0" xfId="0" applyFill="1" applyAlignment="1">
      <alignment/>
    </xf>
    <xf numFmtId="0" fontId="2" fillId="2" borderId="0" xfId="0" applyFont="1" applyFill="1" applyAlignment="1">
      <alignment/>
    </xf>
    <xf numFmtId="0" fontId="0" fillId="0" borderId="0" xfId="0" applyAlignment="1">
      <alignment horizontal="right"/>
    </xf>
    <xf numFmtId="166" fontId="0" fillId="0" borderId="0" xfId="0" applyNumberFormat="1" applyFill="1" applyBorder="1" applyAlignment="1">
      <alignment/>
    </xf>
    <xf numFmtId="0" fontId="0" fillId="0" borderId="0" xfId="0" applyFont="1" applyAlignment="1">
      <alignment/>
    </xf>
    <xf numFmtId="0" fontId="2" fillId="0" borderId="0" xfId="0" applyFont="1" applyAlignment="1">
      <alignment/>
    </xf>
    <xf numFmtId="0" fontId="0" fillId="0" borderId="0" xfId="0" applyAlignment="1">
      <alignment wrapText="1"/>
    </xf>
    <xf numFmtId="166" fontId="0" fillId="0" borderId="0" xfId="0" applyNumberFormat="1" applyFill="1" applyAlignment="1">
      <alignment/>
    </xf>
    <xf numFmtId="166" fontId="2" fillId="0" borderId="0" xfId="0" applyNumberFormat="1" applyFont="1" applyFill="1" applyBorder="1" applyAlignment="1" quotePrefix="1">
      <alignment/>
    </xf>
    <xf numFmtId="166" fontId="0" fillId="0" borderId="1" xfId="0" applyNumberFormat="1" applyFont="1" applyFill="1" applyBorder="1" applyAlignment="1" quotePrefix="1">
      <alignment horizontal="left" vertical="top" wrapText="1"/>
    </xf>
    <xf numFmtId="166" fontId="0" fillId="0" borderId="1" xfId="0" applyNumberFormat="1" applyFont="1" applyBorder="1" applyAlignment="1">
      <alignment horizontal="right" vertical="top" wrapText="1"/>
    </xf>
    <xf numFmtId="166" fontId="0" fillId="0" borderId="1" xfId="0" applyNumberFormat="1" applyFont="1" applyFill="1" applyBorder="1" applyAlignment="1">
      <alignment horizontal="right" vertical="top" wrapText="1"/>
    </xf>
    <xf numFmtId="169" fontId="0" fillId="0" borderId="1" xfId="0" applyNumberFormat="1" applyFill="1" applyBorder="1" applyAlignment="1">
      <alignment horizontal="right" vertical="top" wrapText="1"/>
    </xf>
    <xf numFmtId="166" fontId="0" fillId="0" borderId="2" xfId="0" applyNumberFormat="1" applyFont="1" applyBorder="1" applyAlignment="1">
      <alignment horizontal="right" vertical="top" wrapText="1"/>
    </xf>
    <xf numFmtId="166" fontId="0" fillId="0" borderId="2" xfId="0" applyNumberFormat="1" applyFont="1" applyFill="1" applyBorder="1" applyAlignment="1">
      <alignment horizontal="right" vertical="top" wrapText="1"/>
    </xf>
    <xf numFmtId="165" fontId="0" fillId="0" borderId="0" xfId="18" applyNumberFormat="1" applyAlignment="1">
      <alignment/>
    </xf>
    <xf numFmtId="0" fontId="0" fillId="0" borderId="2" xfId="0" applyBorder="1" applyAlignment="1">
      <alignment/>
    </xf>
    <xf numFmtId="166" fontId="0" fillId="0" borderId="2" xfId="0" applyNumberFormat="1" applyFont="1" applyFill="1" applyBorder="1" applyAlignment="1">
      <alignment horizontal="right"/>
    </xf>
    <xf numFmtId="166" fontId="0" fillId="0" borderId="0" xfId="0" applyNumberFormat="1" applyFont="1" applyFill="1" applyBorder="1" applyAlignment="1">
      <alignment horizontal="right"/>
    </xf>
    <xf numFmtId="0" fontId="0" fillId="0" borderId="0" xfId="0" applyAlignment="1">
      <alignment vertical="top" wrapText="1"/>
    </xf>
    <xf numFmtId="169" fontId="0" fillId="0" borderId="0" xfId="0" applyNumberFormat="1" applyBorder="1" applyAlignment="1">
      <alignment/>
    </xf>
    <xf numFmtId="169" fontId="0" fillId="0" borderId="0" xfId="0" applyNumberFormat="1" applyFill="1" applyBorder="1" applyAlignment="1">
      <alignment/>
    </xf>
    <xf numFmtId="0" fontId="0" fillId="2" borderId="0" xfId="0" applyFill="1" applyAlignment="1">
      <alignment/>
    </xf>
    <xf numFmtId="0" fontId="0" fillId="0" borderId="0" xfId="0" applyFill="1" applyAlignment="1">
      <alignment horizontal="center"/>
    </xf>
    <xf numFmtId="0" fontId="0" fillId="0" borderId="0" xfId="0" applyFont="1" applyFill="1" applyAlignment="1">
      <alignment horizontal="center"/>
    </xf>
    <xf numFmtId="4" fontId="0" fillId="0" borderId="0" xfId="0" applyNumberFormat="1" applyFont="1" applyFill="1" applyAlignment="1">
      <alignment horizontal="center"/>
    </xf>
    <xf numFmtId="3" fontId="2" fillId="0" borderId="0" xfId="0" applyNumberFormat="1" applyFont="1" applyAlignment="1">
      <alignment horizontal="right"/>
    </xf>
    <xf numFmtId="4" fontId="20" fillId="2" borderId="3" xfId="0" applyNumberFormat="1" applyFont="1" applyFill="1" applyBorder="1" applyAlignment="1">
      <alignment vertical="top" wrapText="1"/>
    </xf>
    <xf numFmtId="4" fontId="10" fillId="2" borderId="3" xfId="0" applyNumberFormat="1" applyFont="1" applyFill="1" applyBorder="1" applyAlignment="1">
      <alignment vertical="top" wrapText="1"/>
    </xf>
    <xf numFmtId="4" fontId="10" fillId="2" borderId="0" xfId="0" applyNumberFormat="1" applyFont="1" applyFill="1" applyBorder="1" applyAlignment="1">
      <alignment horizontal="center" vertical="top" wrapText="1"/>
    </xf>
    <xf numFmtId="4" fontId="2" fillId="2" borderId="0" xfId="0" applyNumberFormat="1" applyFont="1" applyFill="1" applyBorder="1" applyAlignment="1">
      <alignment horizontal="center" vertical="top" wrapText="1"/>
    </xf>
    <xf numFmtId="0" fontId="0" fillId="2" borderId="0" xfId="0" applyFill="1" applyBorder="1" applyAlignment="1">
      <alignment horizontal="left"/>
    </xf>
    <xf numFmtId="0" fontId="0" fillId="2" borderId="0" xfId="0" applyFill="1" applyBorder="1" applyAlignment="1">
      <alignment horizontal="center"/>
    </xf>
    <xf numFmtId="0" fontId="0" fillId="2" borderId="0" xfId="0" applyFont="1" applyFill="1" applyBorder="1" applyAlignment="1">
      <alignment horizontal="center"/>
    </xf>
    <xf numFmtId="4" fontId="0" fillId="2" borderId="0" xfId="0" applyNumberFormat="1" applyFont="1" applyFill="1" applyBorder="1" applyAlignment="1">
      <alignment horizontal="center"/>
    </xf>
    <xf numFmtId="0" fontId="2" fillId="2" borderId="0" xfId="0" applyFont="1" applyFill="1" applyBorder="1" applyAlignment="1">
      <alignment horizontal="left"/>
    </xf>
    <xf numFmtId="0" fontId="0" fillId="2" borderId="0" xfId="0" applyFill="1" applyBorder="1" applyAlignment="1">
      <alignment wrapText="1"/>
    </xf>
    <xf numFmtId="4" fontId="0" fillId="2" borderId="0" xfId="0" applyNumberFormat="1" applyFill="1" applyBorder="1" applyAlignment="1">
      <alignment wrapText="1"/>
    </xf>
    <xf numFmtId="0" fontId="0" fillId="2" borderId="0" xfId="0" applyFill="1" applyBorder="1" applyAlignment="1">
      <alignment/>
    </xf>
    <xf numFmtId="0" fontId="2" fillId="2" borderId="0" xfId="0" applyFont="1" applyFill="1" applyBorder="1" applyAlignment="1">
      <alignment/>
    </xf>
    <xf numFmtId="0" fontId="0" fillId="2" borderId="0" xfId="0" applyFill="1" applyBorder="1" applyAlignment="1">
      <alignment horizontal="right"/>
    </xf>
    <xf numFmtId="3" fontId="2" fillId="2" borderId="0" xfId="0" applyNumberFormat="1" applyFont="1" applyFill="1" applyBorder="1" applyAlignment="1">
      <alignment horizontal="right"/>
    </xf>
    <xf numFmtId="0" fontId="0" fillId="2" borderId="2" xfId="0" applyFill="1" applyBorder="1" applyAlignment="1">
      <alignment/>
    </xf>
    <xf numFmtId="0" fontId="0" fillId="2" borderId="2" xfId="0" applyFill="1" applyBorder="1" applyAlignment="1">
      <alignment horizontal="center"/>
    </xf>
    <xf numFmtId="0" fontId="0" fillId="2" borderId="2" xfId="0" applyFont="1" applyFill="1" applyBorder="1" applyAlignment="1">
      <alignment horizontal="center"/>
    </xf>
    <xf numFmtId="4" fontId="0" fillId="2" borderId="2" xfId="0" applyNumberFormat="1" applyFont="1" applyFill="1" applyBorder="1" applyAlignment="1">
      <alignment horizontal="center"/>
    </xf>
    <xf numFmtId="0" fontId="2" fillId="2" borderId="2" xfId="0" applyFont="1" applyFill="1" applyBorder="1" applyAlignment="1">
      <alignment/>
    </xf>
    <xf numFmtId="0" fontId="0" fillId="2" borderId="2" xfId="0" applyFill="1" applyBorder="1" applyAlignment="1">
      <alignment horizontal="right"/>
    </xf>
    <xf numFmtId="3" fontId="2" fillId="2" borderId="2" xfId="0" applyNumberFormat="1" applyFont="1" applyFill="1" applyBorder="1" applyAlignment="1">
      <alignment horizontal="right"/>
    </xf>
    <xf numFmtId="0" fontId="0" fillId="2" borderId="2" xfId="0" applyFont="1" applyFill="1" applyBorder="1" applyAlignment="1">
      <alignment horizontal="center"/>
    </xf>
    <xf numFmtId="0" fontId="15" fillId="2" borderId="2" xfId="0" applyFont="1" applyFill="1" applyBorder="1" applyAlignment="1">
      <alignment/>
    </xf>
    <xf numFmtId="4" fontId="11" fillId="2" borderId="2" xfId="0" applyNumberFormat="1" applyFont="1" applyFill="1" applyBorder="1" applyAlignment="1">
      <alignment horizontal="left" vertical="center" wrapText="1"/>
    </xf>
    <xf numFmtId="4" fontId="11" fillId="2" borderId="2" xfId="0" applyNumberFormat="1" applyFont="1" applyFill="1" applyBorder="1" applyAlignment="1">
      <alignment horizontal="center" vertical="center" wrapText="1"/>
    </xf>
    <xf numFmtId="4" fontId="10" fillId="2" borderId="2" xfId="0" applyNumberFormat="1" applyFont="1" applyFill="1" applyBorder="1" applyAlignment="1">
      <alignment horizontal="center" vertical="center" wrapText="1"/>
    </xf>
    <xf numFmtId="4" fontId="11" fillId="2" borderId="2" xfId="0" applyNumberFormat="1" applyFont="1" applyFill="1" applyBorder="1" applyAlignment="1">
      <alignment horizontal="right" vertical="center" wrapText="1"/>
    </xf>
    <xf numFmtId="3" fontId="10" fillId="2" borderId="2" xfId="0" applyNumberFormat="1" applyFont="1" applyFill="1" applyBorder="1" applyAlignment="1">
      <alignment horizontal="right" vertical="center" wrapText="1"/>
    </xf>
    <xf numFmtId="0" fontId="15" fillId="2" borderId="0" xfId="0" applyFont="1" applyFill="1" applyBorder="1" applyAlignment="1">
      <alignment/>
    </xf>
    <xf numFmtId="4" fontId="11" fillId="2" borderId="0" xfId="0" applyNumberFormat="1" applyFont="1" applyFill="1" applyBorder="1" applyAlignment="1">
      <alignment horizontal="center" vertical="top" wrapText="1"/>
    </xf>
    <xf numFmtId="4" fontId="0" fillId="2" borderId="0" xfId="0" applyNumberFormat="1" applyFont="1" applyFill="1" applyBorder="1" applyAlignment="1">
      <alignment horizontal="center" vertical="top" wrapText="1"/>
    </xf>
    <xf numFmtId="4" fontId="11" fillId="2" borderId="0" xfId="0" applyNumberFormat="1" applyFont="1" applyFill="1" applyBorder="1" applyAlignment="1">
      <alignment horizontal="right" vertical="top" wrapText="1"/>
    </xf>
    <xf numFmtId="3" fontId="10" fillId="2" borderId="0" xfId="0" applyNumberFormat="1" applyFont="1" applyFill="1" applyBorder="1" applyAlignment="1">
      <alignment horizontal="right" vertical="top" wrapText="1"/>
    </xf>
    <xf numFmtId="4" fontId="10" fillId="2" borderId="0" xfId="0" applyNumberFormat="1" applyFont="1" applyFill="1" applyBorder="1" applyAlignment="1">
      <alignment horizontal="left" vertical="top" wrapText="1"/>
    </xf>
    <xf numFmtId="165" fontId="10" fillId="2" borderId="0" xfId="18" applyNumberFormat="1" applyFont="1" applyFill="1" applyBorder="1" applyAlignment="1">
      <alignment horizontal="center" vertical="top" wrapText="1"/>
    </xf>
    <xf numFmtId="4" fontId="13" fillId="2" borderId="0" xfId="0" applyNumberFormat="1" applyFont="1" applyFill="1" applyBorder="1" applyAlignment="1">
      <alignment horizontal="left"/>
    </xf>
    <xf numFmtId="0" fontId="11" fillId="2" borderId="0" xfId="0" applyFont="1" applyFill="1" applyAlignment="1">
      <alignment horizontal="center"/>
    </xf>
    <xf numFmtId="0" fontId="0" fillId="2" borderId="0" xfId="0" applyFont="1" applyFill="1" applyAlignment="1">
      <alignment horizontal="center"/>
    </xf>
    <xf numFmtId="4" fontId="0" fillId="2" borderId="0" xfId="0" applyNumberFormat="1" applyFont="1" applyFill="1" applyAlignment="1">
      <alignment horizontal="center"/>
    </xf>
    <xf numFmtId="1" fontId="0" fillId="2" borderId="0" xfId="0" applyNumberFormat="1" applyFont="1" applyFill="1" applyAlignment="1">
      <alignment horizontal="center"/>
    </xf>
    <xf numFmtId="0" fontId="23" fillId="2" borderId="0" xfId="0" applyFont="1" applyFill="1" applyAlignment="1">
      <alignment/>
    </xf>
    <xf numFmtId="0" fontId="11" fillId="2" borderId="0" xfId="0" applyFont="1" applyFill="1" applyAlignment="1">
      <alignment horizontal="right"/>
    </xf>
    <xf numFmtId="3" fontId="10" fillId="2" borderId="0" xfId="0" applyNumberFormat="1" applyFont="1" applyFill="1" applyAlignment="1">
      <alignment horizontal="right"/>
    </xf>
    <xf numFmtId="0" fontId="15" fillId="2" borderId="0" xfId="0" applyFont="1" applyFill="1" applyAlignment="1">
      <alignment/>
    </xf>
    <xf numFmtId="0" fontId="11" fillId="2" borderId="0" xfId="0" applyFont="1" applyFill="1" applyAlignment="1">
      <alignment/>
    </xf>
    <xf numFmtId="4" fontId="0" fillId="2" borderId="0" xfId="0" applyNumberFormat="1" applyFont="1" applyFill="1" applyBorder="1" applyAlignment="1">
      <alignment horizontal="center" vertical="center" wrapText="1"/>
    </xf>
    <xf numFmtId="3" fontId="11" fillId="3" borderId="0" xfId="18" applyNumberFormat="1" applyFont="1" applyFill="1" applyAlignment="1">
      <alignment/>
    </xf>
    <xf numFmtId="4" fontId="11" fillId="3" borderId="0" xfId="18" applyNumberFormat="1" applyFont="1" applyFill="1" applyAlignment="1">
      <alignment/>
    </xf>
    <xf numFmtId="3" fontId="10" fillId="3" borderId="0" xfId="18" applyNumberFormat="1" applyFont="1" applyFill="1" applyAlignment="1">
      <alignment/>
    </xf>
    <xf numFmtId="4" fontId="11" fillId="3" borderId="0" xfId="18" applyNumberFormat="1" applyFont="1" applyFill="1" applyAlignment="1">
      <alignment horizontal="right"/>
    </xf>
    <xf numFmtId="2" fontId="0" fillId="0" borderId="0" xfId="0" applyNumberFormat="1" applyAlignment="1">
      <alignment/>
    </xf>
    <xf numFmtId="0" fontId="11" fillId="2" borderId="0" xfId="0" applyFont="1" applyFill="1" applyAlignment="1" quotePrefix="1">
      <alignment horizontal="left"/>
    </xf>
    <xf numFmtId="3" fontId="15" fillId="2" borderId="0" xfId="0" applyNumberFormat="1" applyFont="1" applyFill="1" applyAlignment="1" applyProtection="1">
      <alignment/>
      <protection/>
    </xf>
    <xf numFmtId="0" fontId="11" fillId="2" borderId="0" xfId="0" applyFont="1" applyFill="1" applyBorder="1" applyAlignment="1">
      <alignment horizontal="center"/>
    </xf>
    <xf numFmtId="3" fontId="11" fillId="2" borderId="0" xfId="18" applyNumberFormat="1" applyFont="1" applyFill="1" applyBorder="1" applyAlignment="1">
      <alignment/>
    </xf>
    <xf numFmtId="4" fontId="11" fillId="2" borderId="0" xfId="18" applyNumberFormat="1" applyFont="1" applyFill="1" applyBorder="1" applyAlignment="1">
      <alignment/>
    </xf>
    <xf numFmtId="3" fontId="10" fillId="2" borderId="0" xfId="18" applyNumberFormat="1" applyFont="1" applyFill="1" applyBorder="1" applyAlignment="1">
      <alignment/>
    </xf>
    <xf numFmtId="4" fontId="11" fillId="2" borderId="0" xfId="18" applyNumberFormat="1" applyFont="1" applyFill="1" applyBorder="1" applyAlignment="1">
      <alignment horizontal="right"/>
    </xf>
    <xf numFmtId="0" fontId="13" fillId="2" borderId="0" xfId="0" applyFont="1" applyFill="1" applyAlignment="1">
      <alignment/>
    </xf>
    <xf numFmtId="3" fontId="11" fillId="2" borderId="0" xfId="18" applyNumberFormat="1" applyFont="1" applyFill="1" applyAlignment="1">
      <alignment/>
    </xf>
    <xf numFmtId="4" fontId="11" fillId="2" borderId="0" xfId="18" applyNumberFormat="1" applyFont="1" applyFill="1" applyAlignment="1">
      <alignment/>
    </xf>
    <xf numFmtId="3" fontId="10" fillId="2" borderId="0" xfId="18" applyNumberFormat="1" applyFont="1" applyFill="1" applyAlignment="1">
      <alignment/>
    </xf>
    <xf numFmtId="4" fontId="11" fillId="2" borderId="0" xfId="18" applyNumberFormat="1" applyFont="1" applyFill="1" applyAlignment="1">
      <alignment horizontal="right"/>
    </xf>
    <xf numFmtId="0" fontId="11" fillId="4" borderId="0" xfId="0" applyFont="1" applyFill="1" applyAlignment="1">
      <alignment/>
    </xf>
    <xf numFmtId="0" fontId="11" fillId="4" borderId="0" xfId="0" applyFont="1" applyFill="1" applyAlignment="1">
      <alignment horizontal="center"/>
    </xf>
    <xf numFmtId="4" fontId="0" fillId="4" borderId="0" xfId="0" applyNumberFormat="1" applyFont="1" applyFill="1" applyBorder="1" applyAlignment="1">
      <alignment horizontal="center" vertical="center" wrapText="1"/>
    </xf>
    <xf numFmtId="3" fontId="11" fillId="4" borderId="0" xfId="18" applyNumberFormat="1" applyFont="1" applyFill="1" applyAlignment="1">
      <alignment/>
    </xf>
    <xf numFmtId="3" fontId="7" fillId="4" borderId="0" xfId="18" applyNumberFormat="1" applyFont="1" applyFill="1" applyAlignment="1">
      <alignment horizontal="left" vertical="center"/>
    </xf>
    <xf numFmtId="4" fontId="11" fillId="4" borderId="0" xfId="18" applyNumberFormat="1" applyFont="1" applyFill="1" applyAlignment="1">
      <alignment/>
    </xf>
    <xf numFmtId="3" fontId="10" fillId="4" borderId="0" xfId="18" applyNumberFormat="1" applyFont="1" applyFill="1" applyAlignment="1">
      <alignment/>
    </xf>
    <xf numFmtId="4" fontId="11" fillId="4" borderId="0" xfId="18" applyNumberFormat="1" applyFont="1" applyFill="1" applyAlignment="1">
      <alignment horizontal="right"/>
    </xf>
    <xf numFmtId="3" fontId="24" fillId="2" borderId="0" xfId="18" applyNumberFormat="1" applyFont="1" applyFill="1" applyAlignment="1">
      <alignment/>
    </xf>
    <xf numFmtId="4" fontId="24" fillId="2" borderId="0" xfId="18" applyNumberFormat="1" applyFont="1" applyFill="1" applyAlignment="1">
      <alignment/>
    </xf>
    <xf numFmtId="3" fontId="14" fillId="2" borderId="0" xfId="18" applyNumberFormat="1" applyFont="1" applyFill="1" applyAlignment="1">
      <alignment/>
    </xf>
    <xf numFmtId="181" fontId="24" fillId="2" borderId="0" xfId="18" applyNumberFormat="1" applyFont="1" applyFill="1" applyAlignment="1">
      <alignment horizontal="right"/>
    </xf>
    <xf numFmtId="3" fontId="10" fillId="5" borderId="0" xfId="18" applyNumberFormat="1" applyFont="1" applyFill="1" applyAlignment="1">
      <alignment/>
    </xf>
    <xf numFmtId="4" fontId="11" fillId="5" borderId="0" xfId="18" applyNumberFormat="1" applyFont="1" applyFill="1" applyAlignment="1">
      <alignment horizontal="right"/>
    </xf>
    <xf numFmtId="0" fontId="11" fillId="4" borderId="0" xfId="0" applyFont="1" applyFill="1" applyBorder="1" applyAlignment="1">
      <alignment/>
    </xf>
    <xf numFmtId="0" fontId="11" fillId="4" borderId="0" xfId="0" applyFont="1" applyFill="1" applyBorder="1" applyAlignment="1">
      <alignment horizontal="center"/>
    </xf>
    <xf numFmtId="0" fontId="0" fillId="4" borderId="0" xfId="0" applyFont="1" applyFill="1" applyAlignment="1">
      <alignment horizontal="center"/>
    </xf>
    <xf numFmtId="4" fontId="0" fillId="4" borderId="0" xfId="0" applyNumberFormat="1" applyFont="1" applyFill="1" applyAlignment="1">
      <alignment horizontal="center"/>
    </xf>
    <xf numFmtId="3" fontId="10" fillId="4" borderId="0" xfId="18" applyNumberFormat="1" applyFont="1" applyFill="1" applyBorder="1" applyAlignment="1">
      <alignment/>
    </xf>
    <xf numFmtId="3" fontId="21" fillId="4" borderId="0" xfId="18" applyNumberFormat="1" applyFont="1" applyFill="1" applyBorder="1" applyAlignment="1">
      <alignment/>
    </xf>
    <xf numFmtId="4" fontId="11" fillId="4" borderId="0" xfId="18" applyNumberFormat="1" applyFont="1" applyFill="1" applyBorder="1" applyAlignment="1">
      <alignment horizontal="right"/>
    </xf>
    <xf numFmtId="3" fontId="22" fillId="4" borderId="0" xfId="18" applyNumberFormat="1" applyFont="1" applyFill="1" applyBorder="1" applyAlignment="1">
      <alignment/>
    </xf>
    <xf numFmtId="0" fontId="11" fillId="2" borderId="2" xfId="0" applyFont="1" applyFill="1" applyBorder="1" applyAlignment="1">
      <alignment/>
    </xf>
    <xf numFmtId="0" fontId="11" fillId="2" borderId="2" xfId="0" applyFont="1" applyFill="1" applyBorder="1" applyAlignment="1">
      <alignment horizontal="center"/>
    </xf>
    <xf numFmtId="3" fontId="11" fillId="2" borderId="2" xfId="18" applyNumberFormat="1" applyFont="1" applyFill="1" applyBorder="1" applyAlignment="1">
      <alignment/>
    </xf>
    <xf numFmtId="4" fontId="11" fillId="2" borderId="2" xfId="18" applyNumberFormat="1" applyFont="1" applyFill="1" applyBorder="1" applyAlignment="1">
      <alignment horizontal="right"/>
    </xf>
    <xf numFmtId="3" fontId="10" fillId="2" borderId="2" xfId="18" applyNumberFormat="1" applyFont="1" applyFill="1" applyBorder="1" applyAlignment="1">
      <alignment horizontal="right"/>
    </xf>
    <xf numFmtId="0" fontId="0" fillId="2" borderId="3" xfId="0" applyFill="1" applyBorder="1" applyAlignment="1">
      <alignment/>
    </xf>
    <xf numFmtId="0" fontId="0" fillId="2" borderId="3" xfId="0" applyFill="1" applyBorder="1" applyAlignment="1">
      <alignment horizontal="center"/>
    </xf>
    <xf numFmtId="0" fontId="0" fillId="2" borderId="3" xfId="0" applyFont="1" applyFill="1" applyBorder="1" applyAlignment="1">
      <alignment horizontal="center"/>
    </xf>
    <xf numFmtId="4" fontId="0" fillId="2" borderId="3" xfId="0" applyNumberFormat="1" applyFont="1" applyFill="1" applyBorder="1" applyAlignment="1">
      <alignment horizontal="center"/>
    </xf>
    <xf numFmtId="0" fontId="2" fillId="2" borderId="3" xfId="0" applyFont="1" applyFill="1" applyBorder="1" applyAlignment="1">
      <alignment/>
    </xf>
    <xf numFmtId="0" fontId="0" fillId="2" borderId="3" xfId="0" applyFill="1" applyBorder="1" applyAlignment="1">
      <alignment horizontal="right"/>
    </xf>
    <xf numFmtId="3" fontId="2" fillId="2" borderId="3" xfId="0" applyNumberFormat="1" applyFont="1" applyFill="1" applyBorder="1" applyAlignment="1">
      <alignment horizontal="right"/>
    </xf>
    <xf numFmtId="0" fontId="0" fillId="2" borderId="0" xfId="0" applyFill="1" applyAlignment="1">
      <alignment horizontal="center"/>
    </xf>
    <xf numFmtId="0" fontId="0" fillId="2" borderId="0" xfId="0" applyFill="1" applyAlignment="1">
      <alignment horizontal="right"/>
    </xf>
    <xf numFmtId="3" fontId="2" fillId="2" borderId="0" xfId="0" applyNumberFormat="1" applyFont="1" applyFill="1" applyAlignment="1">
      <alignment horizontal="right"/>
    </xf>
    <xf numFmtId="0" fontId="25" fillId="0" borderId="0" xfId="24" applyFont="1" applyAlignment="1">
      <alignment/>
    </xf>
    <xf numFmtId="165" fontId="0" fillId="0" borderId="0" xfId="18" applyNumberFormat="1" applyFont="1" applyBorder="1" applyAlignment="1">
      <alignment/>
    </xf>
    <xf numFmtId="184" fontId="20" fillId="6" borderId="4" xfId="0" applyNumberFormat="1" applyFont="1" applyFill="1" applyBorder="1" applyAlignment="1" quotePrefix="1">
      <alignment horizontal="center" wrapText="1"/>
    </xf>
    <xf numFmtId="184" fontId="20" fillId="6" borderId="5" xfId="0" applyNumberFormat="1" applyFont="1" applyFill="1" applyBorder="1" applyAlignment="1" quotePrefix="1">
      <alignment horizontal="center" wrapText="1"/>
    </xf>
    <xf numFmtId="3" fontId="16" fillId="6" borderId="6" xfId="0" applyNumberFormat="1" applyFont="1" applyFill="1" applyBorder="1" applyAlignment="1">
      <alignment horizontal="center" wrapText="1"/>
    </xf>
    <xf numFmtId="3" fontId="16" fillId="6" borderId="7" xfId="0" applyNumberFormat="1" applyFont="1" applyFill="1" applyBorder="1" applyAlignment="1">
      <alignment horizontal="center" wrapText="1"/>
    </xf>
    <xf numFmtId="3" fontId="16" fillId="6" borderId="8" xfId="0" applyNumberFormat="1" applyFont="1" applyFill="1" applyBorder="1" applyAlignment="1">
      <alignment horizontal="center" wrapText="1"/>
    </xf>
    <xf numFmtId="184" fontId="16" fillId="6" borderId="9" xfId="0" applyNumberFormat="1" applyFont="1" applyFill="1" applyBorder="1" applyAlignment="1" quotePrefix="1">
      <alignment horizontal="center" wrapText="1"/>
    </xf>
    <xf numFmtId="184" fontId="16" fillId="6" borderId="5" xfId="0" applyNumberFormat="1" applyFont="1" applyFill="1" applyBorder="1" applyAlignment="1" quotePrefix="1">
      <alignment horizontal="center" wrapText="1"/>
    </xf>
    <xf numFmtId="38" fontId="17" fillId="0" borderId="10" xfId="23" applyNumberFormat="1" applyFont="1" applyFill="1" applyBorder="1" applyAlignment="1">
      <alignment horizontal="center" vertical="top" wrapText="1"/>
      <protection/>
    </xf>
    <xf numFmtId="38" fontId="17" fillId="0" borderId="0" xfId="23" applyNumberFormat="1" applyFont="1" applyFill="1" applyBorder="1" applyAlignment="1">
      <alignment horizontal="left" vertical="top" wrapText="1"/>
      <protection/>
    </xf>
    <xf numFmtId="38" fontId="17" fillId="0" borderId="11" xfId="23" applyNumberFormat="1" applyFont="1" applyFill="1" applyBorder="1" applyAlignment="1">
      <alignment horizontal="left" vertical="top" wrapText="1"/>
      <protection/>
    </xf>
    <xf numFmtId="38" fontId="17" fillId="0" borderId="10" xfId="26" applyNumberFormat="1" applyFont="1" applyFill="1" applyBorder="1" applyAlignment="1">
      <alignment horizontal="center" vertical="top"/>
      <protection/>
    </xf>
    <xf numFmtId="38" fontId="17" fillId="0" borderId="0" xfId="25" applyNumberFormat="1" applyFont="1" applyFill="1" applyBorder="1" applyAlignment="1">
      <alignment vertical="top"/>
      <protection/>
    </xf>
    <xf numFmtId="38" fontId="17" fillId="0" borderId="11" xfId="25" applyNumberFormat="1" applyFont="1" applyFill="1" applyBorder="1" applyAlignment="1">
      <alignment vertical="top"/>
      <protection/>
    </xf>
    <xf numFmtId="38" fontId="27" fillId="0" borderId="8" xfId="25" applyNumberFormat="1" applyFont="1" applyFill="1" applyBorder="1" applyAlignment="1">
      <alignment vertical="top"/>
      <protection/>
    </xf>
    <xf numFmtId="185" fontId="27" fillId="7" borderId="9" xfId="0" applyNumberFormat="1" applyFont="1" applyFill="1" applyBorder="1" applyAlignment="1">
      <alignment vertical="top"/>
    </xf>
    <xf numFmtId="185" fontId="27" fillId="7" borderId="5" xfId="0" applyNumberFormat="1" applyFont="1" applyFill="1" applyBorder="1" applyAlignment="1">
      <alignment vertical="top"/>
    </xf>
    <xf numFmtId="185" fontId="0" fillId="0" borderId="0" xfId="0" applyNumberFormat="1" applyFont="1" applyAlignment="1">
      <alignment/>
    </xf>
    <xf numFmtId="185" fontId="17" fillId="7" borderId="12" xfId="0" applyNumberFormat="1" applyFont="1" applyFill="1" applyBorder="1" applyAlignment="1">
      <alignment vertical="top"/>
    </xf>
    <xf numFmtId="185" fontId="17" fillId="7" borderId="13" xfId="0" applyNumberFormat="1" applyFont="1" applyFill="1" applyBorder="1" applyAlignment="1">
      <alignment vertical="top"/>
    </xf>
    <xf numFmtId="183" fontId="17" fillId="0" borderId="0" xfId="17" applyNumberFormat="1" applyFont="1" applyBorder="1" applyAlignment="1">
      <alignment vertical="top" wrapText="1"/>
      <protection/>
    </xf>
    <xf numFmtId="183" fontId="17" fillId="0" borderId="11" xfId="17" applyNumberFormat="1" applyFont="1" applyBorder="1" applyAlignment="1">
      <alignment vertical="top" wrapText="1"/>
      <protection/>
    </xf>
    <xf numFmtId="38" fontId="27" fillId="0" borderId="11" xfId="25" applyNumberFormat="1" applyFont="1" applyFill="1" applyBorder="1" applyAlignment="1">
      <alignment vertical="top"/>
      <protection/>
    </xf>
    <xf numFmtId="165" fontId="17" fillId="7" borderId="12" xfId="18" applyNumberFormat="1" applyFont="1" applyFill="1" applyBorder="1" applyAlignment="1">
      <alignment vertical="top"/>
    </xf>
    <xf numFmtId="165" fontId="17" fillId="7" borderId="13" xfId="18" applyNumberFormat="1" applyFont="1" applyFill="1" applyBorder="1" applyAlignment="1">
      <alignment vertical="top"/>
    </xf>
    <xf numFmtId="38" fontId="16" fillId="0" borderId="14" xfId="26" applyNumberFormat="1" applyFont="1" applyFill="1" applyBorder="1" applyAlignment="1">
      <alignment horizontal="center" vertical="top"/>
      <protection/>
    </xf>
    <xf numFmtId="38" fontId="16" fillId="0" borderId="15" xfId="25" applyNumberFormat="1" applyFont="1" applyFill="1" applyBorder="1" applyAlignment="1">
      <alignment vertical="top"/>
      <protection/>
    </xf>
    <xf numFmtId="38" fontId="16" fillId="0" borderId="16" xfId="25" applyNumberFormat="1" applyFont="1" applyFill="1" applyBorder="1" applyAlignment="1">
      <alignment vertical="top"/>
      <protection/>
    </xf>
    <xf numFmtId="185" fontId="16" fillId="7" borderId="17" xfId="0" applyNumberFormat="1" applyFont="1" applyFill="1" applyBorder="1" applyAlignment="1">
      <alignment horizontal="right" vertical="top"/>
    </xf>
    <xf numFmtId="185" fontId="16" fillId="7" borderId="18" xfId="0" applyNumberFormat="1" applyFont="1" applyFill="1" applyBorder="1" applyAlignment="1">
      <alignment horizontal="right" vertical="top"/>
    </xf>
    <xf numFmtId="185" fontId="0" fillId="0" borderId="0" xfId="18" applyNumberFormat="1" applyFont="1" applyBorder="1" applyAlignment="1">
      <alignment/>
    </xf>
    <xf numFmtId="186" fontId="0" fillId="0" borderId="0" xfId="0" applyNumberFormat="1" applyFont="1" applyFill="1" applyAlignment="1">
      <alignment/>
    </xf>
    <xf numFmtId="165" fontId="0" fillId="0" borderId="0" xfId="18" applyNumberFormat="1" applyFont="1" applyAlignment="1">
      <alignment/>
    </xf>
    <xf numFmtId="185" fontId="28" fillId="7" borderId="12" xfId="0" applyNumberFormat="1" applyFont="1" applyFill="1" applyBorder="1" applyAlignment="1">
      <alignment horizontal="right" vertical="top"/>
    </xf>
    <xf numFmtId="185" fontId="28" fillId="7" borderId="13" xfId="0" applyNumberFormat="1" applyFont="1" applyFill="1" applyBorder="1" applyAlignment="1">
      <alignment horizontal="right" vertical="top"/>
    </xf>
    <xf numFmtId="3" fontId="29" fillId="3" borderId="0" xfId="18" applyNumberFormat="1" applyFont="1" applyFill="1" applyAlignment="1">
      <alignment horizontal="right"/>
    </xf>
    <xf numFmtId="3" fontId="29" fillId="2" borderId="0" xfId="18" applyNumberFormat="1" applyFont="1" applyFill="1" applyBorder="1" applyAlignment="1">
      <alignment horizontal="right"/>
    </xf>
    <xf numFmtId="3" fontId="29" fillId="2" borderId="0" xfId="18" applyNumberFormat="1" applyFont="1" applyFill="1" applyAlignment="1">
      <alignment horizontal="right"/>
    </xf>
    <xf numFmtId="3" fontId="29" fillId="4" borderId="0" xfId="18" applyNumberFormat="1" applyFont="1" applyFill="1" applyAlignment="1">
      <alignment horizontal="right"/>
    </xf>
    <xf numFmtId="3" fontId="29" fillId="5" borderId="0" xfId="18" applyNumberFormat="1" applyFont="1" applyFill="1" applyAlignment="1">
      <alignment horizontal="right"/>
    </xf>
    <xf numFmtId="3" fontId="29" fillId="4" borderId="0" xfId="18" applyNumberFormat="1" applyFont="1" applyFill="1" applyBorder="1" applyAlignment="1">
      <alignment horizontal="right"/>
    </xf>
    <xf numFmtId="4" fontId="0" fillId="0" borderId="0" xfId="0" applyNumberFormat="1" applyAlignment="1">
      <alignment/>
    </xf>
    <xf numFmtId="166" fontId="0" fillId="0" borderId="0" xfId="0" applyNumberFormat="1" applyFont="1" applyBorder="1" applyAlignment="1">
      <alignment horizontal="center" vertical="top" wrapText="1"/>
    </xf>
    <xf numFmtId="166" fontId="0" fillId="0" borderId="0" xfId="0" applyNumberFormat="1" applyFont="1" applyBorder="1" applyAlignment="1">
      <alignment horizontal="right" vertical="top" wrapText="1"/>
    </xf>
    <xf numFmtId="166" fontId="0" fillId="0" borderId="0" xfId="0" applyNumberFormat="1" applyFont="1" applyFill="1" applyBorder="1" applyAlignment="1">
      <alignment horizontal="right" vertical="top" wrapText="1"/>
    </xf>
    <xf numFmtId="0" fontId="2" fillId="0" borderId="2" xfId="0" applyFont="1" applyBorder="1" applyAlignment="1">
      <alignment/>
    </xf>
    <xf numFmtId="193" fontId="0" fillId="0" borderId="0" xfId="0" applyNumberFormat="1" applyFont="1" applyFill="1" applyBorder="1" applyAlignment="1">
      <alignment horizontal="right" vertical="top" wrapText="1"/>
    </xf>
    <xf numFmtId="169" fontId="0" fillId="0" borderId="0" xfId="0" applyNumberFormat="1" applyFill="1" applyBorder="1" applyAlignment="1">
      <alignment horizontal="left" vertical="top" wrapText="1"/>
    </xf>
    <xf numFmtId="0" fontId="3" fillId="0" borderId="0" xfId="24" applyAlignment="1">
      <alignment/>
    </xf>
    <xf numFmtId="2" fontId="18" fillId="0" borderId="0" xfId="0" applyNumberFormat="1" applyFont="1" applyBorder="1" applyAlignment="1">
      <alignment horizontal="right"/>
    </xf>
    <xf numFmtId="194" fontId="0" fillId="0" borderId="0" xfId="18" applyNumberFormat="1" applyAlignment="1">
      <alignment/>
    </xf>
    <xf numFmtId="195" fontId="0" fillId="0" borderId="0" xfId="0" applyNumberFormat="1" applyAlignment="1">
      <alignment/>
    </xf>
    <xf numFmtId="170" fontId="2" fillId="0" borderId="0" xfId="28" applyNumberFormat="1" applyFont="1" applyAlignment="1">
      <alignment/>
    </xf>
    <xf numFmtId="0" fontId="0" fillId="0" borderId="0" xfId="0" applyAlignment="1">
      <alignment vertical="top"/>
    </xf>
    <xf numFmtId="168" fontId="20" fillId="0" borderId="0" xfId="0" applyNumberFormat="1" applyFont="1" applyAlignment="1">
      <alignment horizontal="left"/>
    </xf>
    <xf numFmtId="183" fontId="2" fillId="0" borderId="0" xfId="0" applyNumberFormat="1" applyFont="1" applyFill="1" applyAlignment="1">
      <alignment horizontal="left"/>
    </xf>
    <xf numFmtId="0" fontId="0" fillId="0" borderId="0" xfId="0" applyAlignment="1">
      <alignment horizontal="left"/>
    </xf>
    <xf numFmtId="183" fontId="0" fillId="0" borderId="0" xfId="0" applyNumberFormat="1" applyFill="1" applyAlignment="1">
      <alignment/>
    </xf>
    <xf numFmtId="183" fontId="0" fillId="0" borderId="0" xfId="0" applyNumberFormat="1" applyFill="1" applyAlignment="1">
      <alignment horizontal="right" vertical="top" wrapText="1"/>
    </xf>
    <xf numFmtId="183" fontId="0" fillId="0" borderId="0" xfId="0" applyNumberFormat="1" applyFill="1" applyAlignment="1">
      <alignment vertical="top" wrapText="1"/>
    </xf>
    <xf numFmtId="183" fontId="15" fillId="0" borderId="0" xfId="0" applyNumberFormat="1" applyFont="1" applyFill="1" applyAlignment="1">
      <alignment/>
    </xf>
    <xf numFmtId="10" fontId="0" fillId="0" borderId="0" xfId="0" applyNumberFormat="1" applyBorder="1" applyAlignment="1">
      <alignment/>
    </xf>
    <xf numFmtId="166" fontId="0" fillId="0" borderId="2" xfId="0" applyNumberFormat="1" applyBorder="1" applyAlignment="1">
      <alignment/>
    </xf>
    <xf numFmtId="166" fontId="0" fillId="0" borderId="0" xfId="0" applyNumberFormat="1" applyFont="1" applyBorder="1" applyAlignment="1">
      <alignment horizontal="left" vertical="top" wrapText="1"/>
    </xf>
    <xf numFmtId="166" fontId="0" fillId="0" borderId="0" xfId="0" applyNumberFormat="1" applyFont="1" applyBorder="1" applyAlignment="1">
      <alignment horizontal="right" wrapText="1"/>
    </xf>
    <xf numFmtId="0" fontId="6" fillId="0" borderId="0" xfId="0" applyFont="1" applyBorder="1" applyAlignment="1">
      <alignment horizontal="center"/>
    </xf>
    <xf numFmtId="194" fontId="0" fillId="0" borderId="0" xfId="0" applyNumberFormat="1" applyAlignment="1">
      <alignment/>
    </xf>
    <xf numFmtId="166" fontId="0" fillId="0" borderId="2" xfId="0" applyNumberFormat="1" applyBorder="1" applyAlignment="1">
      <alignment wrapText="1"/>
    </xf>
    <xf numFmtId="166" fontId="0" fillId="0" borderId="2" xfId="0" applyNumberFormat="1" applyFont="1" applyBorder="1" applyAlignment="1">
      <alignment vertical="top" wrapText="1"/>
    </xf>
    <xf numFmtId="166" fontId="0" fillId="0" borderId="2" xfId="0" applyNumberFormat="1" applyFont="1" applyFill="1" applyBorder="1" applyAlignment="1">
      <alignment vertical="top" wrapText="1"/>
    </xf>
    <xf numFmtId="166" fontId="0" fillId="0" borderId="19" xfId="0" applyNumberFormat="1" applyFont="1" applyBorder="1" applyAlignment="1">
      <alignment vertical="top" wrapText="1"/>
    </xf>
    <xf numFmtId="166" fontId="0" fillId="0" borderId="2" xfId="0" applyNumberFormat="1" applyFont="1" applyFill="1" applyBorder="1" applyAlignment="1">
      <alignment horizontal="left" vertical="top" wrapText="1"/>
    </xf>
    <xf numFmtId="168" fontId="0" fillId="0" borderId="0" xfId="18" applyNumberFormat="1" applyAlignment="1">
      <alignment/>
    </xf>
    <xf numFmtId="168" fontId="0" fillId="0" borderId="0" xfId="18" applyNumberFormat="1" applyFill="1" applyAlignment="1">
      <alignment/>
    </xf>
    <xf numFmtId="166" fontId="0" fillId="0" borderId="2" xfId="0" applyNumberFormat="1" applyBorder="1" applyAlignment="1">
      <alignment horizontal="center"/>
    </xf>
    <xf numFmtId="166" fontId="2" fillId="0" borderId="20" xfId="0" applyNumberFormat="1" applyFont="1" applyBorder="1" applyAlignment="1" quotePrefix="1">
      <alignment horizontal="center"/>
    </xf>
    <xf numFmtId="169" fontId="2" fillId="0" borderId="0" xfId="0" applyNumberFormat="1" applyFont="1" applyFill="1" applyBorder="1" applyAlignment="1">
      <alignment horizontal="right"/>
    </xf>
    <xf numFmtId="169" fontId="0" fillId="0" borderId="0" xfId="0" applyNumberFormat="1" applyFont="1" applyFill="1" applyBorder="1" applyAlignment="1">
      <alignment horizontal="right"/>
    </xf>
    <xf numFmtId="169" fontId="0" fillId="0" borderId="0" xfId="0" applyNumberFormat="1" applyFont="1" applyBorder="1" applyAlignment="1">
      <alignment horizontal="right" vertical="top" wrapText="1"/>
    </xf>
    <xf numFmtId="169" fontId="0" fillId="0" borderId="0" xfId="0" applyNumberFormat="1" applyFont="1" applyFill="1" applyBorder="1" applyAlignment="1">
      <alignment horizontal="right" vertical="top" wrapText="1"/>
    </xf>
    <xf numFmtId="169" fontId="0" fillId="0" borderId="0" xfId="0" applyNumberFormat="1" applyFill="1" applyAlignment="1">
      <alignment/>
    </xf>
    <xf numFmtId="169" fontId="0" fillId="0" borderId="0" xfId="0" applyNumberFormat="1" applyFont="1" applyFill="1" applyBorder="1" applyAlignment="1">
      <alignment vertical="top" wrapText="1"/>
    </xf>
    <xf numFmtId="169" fontId="0" fillId="0" borderId="0" xfId="0" applyNumberFormat="1" applyFont="1" applyFill="1" applyBorder="1" applyAlignment="1">
      <alignment horizontal="left" vertical="top" wrapText="1"/>
    </xf>
    <xf numFmtId="169" fontId="0" fillId="0" borderId="0" xfId="0" applyNumberFormat="1" applyAlignment="1">
      <alignment/>
    </xf>
    <xf numFmtId="166" fontId="2" fillId="0" borderId="2" xfId="0" applyNumberFormat="1" applyFont="1" applyFill="1" applyBorder="1" applyAlignment="1">
      <alignment horizontal="right"/>
    </xf>
    <xf numFmtId="166" fontId="0" fillId="0" borderId="11" xfId="0" applyNumberFormat="1" applyBorder="1" applyAlignment="1">
      <alignment/>
    </xf>
    <xf numFmtId="166" fontId="0" fillId="0" borderId="21" xfId="0" applyNumberFormat="1" applyFont="1" applyBorder="1" applyAlignment="1">
      <alignment vertical="top" wrapText="1"/>
    </xf>
    <xf numFmtId="166" fontId="0" fillId="0" borderId="19" xfId="0" applyNumberFormat="1" applyFont="1" applyBorder="1" applyAlignment="1">
      <alignment horizontal="center" vertical="top" wrapText="1"/>
    </xf>
    <xf numFmtId="166" fontId="0" fillId="0" borderId="11" xfId="0" applyNumberFormat="1" applyFont="1" applyBorder="1" applyAlignment="1">
      <alignment horizontal="center" vertical="top" wrapText="1"/>
    </xf>
    <xf numFmtId="166" fontId="0" fillId="0" borderId="11" xfId="0" applyNumberFormat="1" applyFont="1" applyBorder="1" applyAlignment="1">
      <alignment horizontal="right" vertical="top" wrapText="1"/>
    </xf>
    <xf numFmtId="169" fontId="0" fillId="0" borderId="22" xfId="0" applyNumberFormat="1" applyFill="1" applyBorder="1" applyAlignment="1">
      <alignment horizontal="right" vertical="top" wrapText="1"/>
    </xf>
    <xf numFmtId="166" fontId="0" fillId="0" borderId="23" xfId="0" applyNumberFormat="1" applyFont="1" applyFill="1" applyBorder="1" applyAlignment="1">
      <alignment horizontal="right" vertical="top" wrapText="1"/>
    </xf>
    <xf numFmtId="166" fontId="0" fillId="0" borderId="24" xfId="0" applyNumberFormat="1" applyFont="1" applyFill="1" applyBorder="1" applyAlignment="1">
      <alignment horizontal="right" vertical="top" wrapText="1"/>
    </xf>
    <xf numFmtId="169" fontId="0" fillId="0" borderId="24" xfId="0" applyNumberFormat="1" applyFont="1" applyFill="1" applyBorder="1" applyAlignment="1">
      <alignment horizontal="right"/>
    </xf>
    <xf numFmtId="169" fontId="0" fillId="0" borderId="24" xfId="0" applyNumberFormat="1" applyBorder="1" applyAlignment="1">
      <alignment/>
    </xf>
    <xf numFmtId="169" fontId="0" fillId="0" borderId="24" xfId="0" applyNumberFormat="1" applyFill="1" applyBorder="1" applyAlignment="1">
      <alignment/>
    </xf>
    <xf numFmtId="166" fontId="0" fillId="0" borderId="19" xfId="0" applyNumberFormat="1" applyFont="1" applyFill="1" applyBorder="1" applyAlignment="1">
      <alignment vertical="top" wrapText="1"/>
    </xf>
    <xf numFmtId="166" fontId="0" fillId="0" borderId="7" xfId="0" applyNumberFormat="1" applyFill="1" applyBorder="1" applyAlignment="1">
      <alignment/>
    </xf>
    <xf numFmtId="166" fontId="0" fillId="0" borderId="22" xfId="0" applyNumberFormat="1" applyFont="1" applyFill="1" applyBorder="1" applyAlignment="1">
      <alignment horizontal="right" vertical="top" wrapText="1"/>
    </xf>
    <xf numFmtId="166" fontId="0" fillId="0" borderId="23" xfId="0" applyNumberFormat="1" applyBorder="1" applyAlignment="1">
      <alignment horizontal="center"/>
    </xf>
    <xf numFmtId="166" fontId="0" fillId="0" borderId="24" xfId="0" applyNumberFormat="1" applyBorder="1" applyAlignment="1">
      <alignment horizontal="center"/>
    </xf>
    <xf numFmtId="10" fontId="0" fillId="0" borderId="24" xfId="0" applyNumberFormat="1" applyFont="1" applyBorder="1" applyAlignment="1">
      <alignment/>
    </xf>
    <xf numFmtId="10" fontId="0" fillId="0" borderId="24" xfId="0" applyNumberFormat="1" applyBorder="1" applyAlignment="1">
      <alignment/>
    </xf>
    <xf numFmtId="170" fontId="0" fillId="0" borderId="24" xfId="0" applyNumberFormat="1" applyBorder="1" applyAlignment="1">
      <alignment/>
    </xf>
    <xf numFmtId="10" fontId="0" fillId="0" borderId="23" xfId="0" applyNumberFormat="1" applyBorder="1" applyAlignment="1">
      <alignment/>
    </xf>
    <xf numFmtId="166" fontId="0" fillId="0" borderId="0" xfId="0" applyNumberFormat="1" applyFill="1" applyBorder="1" applyAlignment="1">
      <alignment wrapText="1"/>
    </xf>
    <xf numFmtId="1" fontId="0" fillId="0" borderId="0" xfId="0" applyNumberFormat="1" applyBorder="1" applyAlignment="1">
      <alignment horizontal="center" vertical="top"/>
    </xf>
    <xf numFmtId="0" fontId="0" fillId="0" borderId="2" xfId="0" applyFont="1" applyFill="1" applyBorder="1" applyAlignment="1">
      <alignment/>
    </xf>
    <xf numFmtId="0" fontId="2" fillId="0" borderId="2" xfId="0" applyFont="1" applyBorder="1" applyAlignment="1">
      <alignment horizontal="right"/>
    </xf>
    <xf numFmtId="1" fontId="7" fillId="0" borderId="11" xfId="0" applyNumberFormat="1" applyFont="1" applyBorder="1" applyAlignment="1">
      <alignment/>
    </xf>
    <xf numFmtId="166" fontId="0" fillId="0" borderId="0" xfId="0" applyNumberFormat="1" applyFont="1" applyFill="1" applyBorder="1" applyAlignment="1">
      <alignment vertical="top" wrapText="1"/>
    </xf>
    <xf numFmtId="166" fontId="0" fillId="0" borderId="11" xfId="0" applyNumberFormat="1" applyFont="1" applyFill="1" applyBorder="1" applyAlignment="1">
      <alignment vertical="top" wrapText="1"/>
    </xf>
    <xf numFmtId="169" fontId="0" fillId="0" borderId="24" xfId="0" applyNumberFormat="1" applyFont="1" applyFill="1" applyBorder="1" applyAlignment="1">
      <alignment vertical="top" wrapText="1"/>
    </xf>
    <xf numFmtId="10" fontId="0" fillId="0" borderId="24" xfId="0" applyNumberFormat="1" applyFill="1" applyBorder="1" applyAlignment="1">
      <alignment/>
    </xf>
    <xf numFmtId="0" fontId="10" fillId="0" borderId="0" xfId="0" applyFont="1" applyFill="1" applyAlignment="1">
      <alignment/>
    </xf>
    <xf numFmtId="166" fontId="31" fillId="0" borderId="0" xfId="0" applyNumberFormat="1" applyFont="1" applyBorder="1" applyAlignment="1">
      <alignment horizontal="left" vertical="top" wrapText="1"/>
    </xf>
    <xf numFmtId="166" fontId="31" fillId="0" borderId="0" xfId="0" applyNumberFormat="1" applyFont="1" applyBorder="1" applyAlignment="1">
      <alignment/>
    </xf>
    <xf numFmtId="166" fontId="31" fillId="0" borderId="0" xfId="0" applyNumberFormat="1" applyFont="1" applyAlignment="1">
      <alignment/>
    </xf>
    <xf numFmtId="167" fontId="0" fillId="0" borderId="0" xfId="18" applyNumberFormat="1" applyFill="1" applyAlignment="1">
      <alignment/>
    </xf>
    <xf numFmtId="168" fontId="0" fillId="0" borderId="0" xfId="0" applyNumberFormat="1" applyAlignment="1">
      <alignment/>
    </xf>
    <xf numFmtId="0" fontId="19" fillId="0" borderId="0" xfId="0" applyFont="1" applyBorder="1" applyAlignment="1">
      <alignment horizontal="left" wrapText="1"/>
    </xf>
    <xf numFmtId="0" fontId="19" fillId="0" borderId="0" xfId="0" applyFont="1" applyBorder="1" applyAlignment="1">
      <alignment wrapText="1"/>
    </xf>
    <xf numFmtId="0" fontId="19" fillId="0" borderId="20" xfId="0" applyFont="1" applyBorder="1" applyAlignment="1">
      <alignment horizontal="left" wrapText="1"/>
    </xf>
    <xf numFmtId="0" fontId="32" fillId="0" borderId="0" xfId="0" applyFont="1" applyAlignment="1">
      <alignment/>
    </xf>
    <xf numFmtId="166" fontId="30" fillId="0" borderId="0" xfId="0" applyNumberFormat="1" applyFont="1" applyFill="1" applyBorder="1" applyAlignment="1">
      <alignment vertical="top" wrapText="1"/>
    </xf>
    <xf numFmtId="166" fontId="0" fillId="0" borderId="0" xfId="0" applyNumberFormat="1" applyFill="1" applyBorder="1" applyAlignment="1">
      <alignment/>
    </xf>
    <xf numFmtId="168" fontId="0" fillId="0" borderId="2" xfId="0" applyNumberFormat="1" applyFont="1" applyFill="1" applyBorder="1" applyAlignment="1">
      <alignment/>
    </xf>
    <xf numFmtId="0" fontId="0" fillId="0" borderId="0" xfId="0" applyAlignment="1">
      <alignment wrapText="1"/>
    </xf>
    <xf numFmtId="0" fontId="2" fillId="8" borderId="25" xfId="0" applyFont="1" applyFill="1" applyBorder="1" applyAlignment="1">
      <alignment horizontal="center"/>
    </xf>
    <xf numFmtId="0" fontId="2" fillId="8" borderId="26" xfId="0" applyFont="1" applyFill="1" applyBorder="1" applyAlignment="1">
      <alignment horizontal="center"/>
    </xf>
    <xf numFmtId="0" fontId="2" fillId="8" borderId="27" xfId="0" applyFont="1" applyFill="1" applyBorder="1" applyAlignment="1">
      <alignment horizontal="center"/>
    </xf>
    <xf numFmtId="0" fontId="0" fillId="0" borderId="0" xfId="0" applyAlignment="1">
      <alignment horizontal="left" wrapText="1"/>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19" fillId="0" borderId="0" xfId="0" applyFont="1" applyBorder="1" applyAlignment="1">
      <alignment horizontal="left" wrapText="1"/>
    </xf>
    <xf numFmtId="0" fontId="0" fillId="0" borderId="0" xfId="0" applyFont="1" applyAlignment="1">
      <alignment wrapText="1"/>
    </xf>
    <xf numFmtId="166" fontId="0" fillId="0" borderId="0" xfId="0" applyNumberFormat="1" applyBorder="1" applyAlignment="1">
      <alignment wrapText="1"/>
    </xf>
    <xf numFmtId="2" fontId="0" fillId="0" borderId="0" xfId="0" applyNumberFormat="1" applyFill="1" applyAlignment="1">
      <alignment horizontal="left" wrapText="1"/>
    </xf>
    <xf numFmtId="166" fontId="0" fillId="0" borderId="0" xfId="0" applyNumberFormat="1" applyFill="1" applyBorder="1" applyAlignment="1">
      <alignment wrapText="1"/>
    </xf>
    <xf numFmtId="0" fontId="0" fillId="0" borderId="0" xfId="0" applyFill="1" applyAlignment="1">
      <alignment wrapText="1"/>
    </xf>
    <xf numFmtId="0" fontId="0" fillId="0" borderId="0" xfId="0" applyBorder="1" applyAlignment="1">
      <alignment/>
    </xf>
    <xf numFmtId="166" fontId="2" fillId="0" borderId="25" xfId="0" applyNumberFormat="1" applyFont="1" applyBorder="1" applyAlignment="1" quotePrefix="1">
      <alignment horizontal="center" wrapText="1"/>
    </xf>
    <xf numFmtId="0" fontId="0" fillId="0" borderId="26" xfId="0" applyBorder="1" applyAlignment="1">
      <alignment horizontal="center" wrapText="1"/>
    </xf>
    <xf numFmtId="0" fontId="0" fillId="0" borderId="27" xfId="0" applyBorder="1" applyAlignment="1">
      <alignment horizontal="center" wrapText="1"/>
    </xf>
    <xf numFmtId="166" fontId="2" fillId="0" borderId="28" xfId="0" applyNumberFormat="1" applyFont="1" applyFill="1" applyBorder="1" applyAlignment="1" quotePrefix="1">
      <alignment horizontal="center"/>
    </xf>
    <xf numFmtId="166" fontId="2" fillId="0" borderId="26" xfId="0" applyNumberFormat="1" applyFont="1" applyFill="1" applyBorder="1" applyAlignment="1" quotePrefix="1">
      <alignment horizontal="center"/>
    </xf>
    <xf numFmtId="166" fontId="2" fillId="0" borderId="27" xfId="0" applyNumberFormat="1" applyFont="1" applyFill="1" applyBorder="1" applyAlignment="1" quotePrefix="1">
      <alignment horizontal="center"/>
    </xf>
    <xf numFmtId="0" fontId="0" fillId="0" borderId="0" xfId="0" applyFont="1" applyAlignment="1">
      <alignment wrapText="1"/>
    </xf>
    <xf numFmtId="0" fontId="0" fillId="2" borderId="0" xfId="0" applyFill="1" applyBorder="1" applyAlignment="1">
      <alignment horizontal="left"/>
    </xf>
    <xf numFmtId="0" fontId="0" fillId="2" borderId="0" xfId="0" applyFill="1" applyBorder="1" applyAlignment="1">
      <alignment horizontal="left" wrapText="1"/>
    </xf>
    <xf numFmtId="0" fontId="0" fillId="2" borderId="7" xfId="0" applyFill="1" applyBorder="1" applyAlignment="1">
      <alignment horizontal="left" wrapText="1"/>
    </xf>
    <xf numFmtId="0" fontId="0" fillId="2" borderId="0" xfId="0" applyFill="1" applyAlignment="1">
      <alignment wrapText="1"/>
    </xf>
    <xf numFmtId="0" fontId="0" fillId="2" borderId="0" xfId="0" applyFill="1" applyAlignment="1">
      <alignment horizontal="left" wrapText="1"/>
    </xf>
    <xf numFmtId="0" fontId="0" fillId="2" borderId="0" xfId="0" applyFont="1" applyFill="1" applyAlignment="1">
      <alignment horizontal="left" wrapText="1"/>
    </xf>
  </cellXfs>
  <cellStyles count="16">
    <cellStyle name="Normal" xfId="0"/>
    <cellStyle name="%" xfId="15"/>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16"/>
    <cellStyle name="]&#13;&#10;Zoomed=1&#13;&#10;Row=0&#13;&#10;Column=0&#13;&#10;Height=0&#13;&#10;Width=0&#13;&#10;FontName=FoxFont&#13;&#10;FontStyle=0&#13;&#10;FontSize=9&#13;&#10;PrtFontName=FoxPrin" xfId="17"/>
    <cellStyle name="Comma" xfId="18"/>
    <cellStyle name="Comma [0]" xfId="19"/>
    <cellStyle name="Currency" xfId="20"/>
    <cellStyle name="Currency [0]" xfId="21"/>
    <cellStyle name="Followed Hyperlink" xfId="22"/>
    <cellStyle name="HeaderLEA" xfId="23"/>
    <cellStyle name="Hyperlink" xfId="24"/>
    <cellStyle name="LEAName" xfId="25"/>
    <cellStyle name="LEANumber" xfId="26"/>
    <cellStyle name="Normal 2" xfId="27"/>
    <cellStyle name="Percent" xfId="28"/>
    <cellStyle name="Row_Headings"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47625</xdr:rowOff>
    </xdr:from>
    <xdr:to>
      <xdr:col>6</xdr:col>
      <xdr:colOff>9525</xdr:colOff>
      <xdr:row>1</xdr:row>
      <xdr:rowOff>295275</xdr:rowOff>
    </xdr:to>
    <xdr:sp>
      <xdr:nvSpPr>
        <xdr:cNvPr id="1" name="TextBox 1"/>
        <xdr:cNvSpPr txBox="1">
          <a:spLocks noChangeArrowheads="1"/>
        </xdr:cNvSpPr>
      </xdr:nvSpPr>
      <xdr:spPr>
        <a:xfrm>
          <a:off x="781050" y="47625"/>
          <a:ext cx="6819900" cy="4095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2000" b="0" i="0" u="sng" baseline="0">
              <a:solidFill>
                <a:srgbClr val="000000"/>
              </a:solidFill>
              <a:latin typeface="Arial"/>
              <a:ea typeface="Arial"/>
              <a:cs typeface="Arial"/>
            </a:rPr>
            <a:t>Funding</a:t>
          </a:r>
          <a:r>
            <a:rPr lang="en-US" cap="none" sz="2000" b="0" i="0" u="sng" baseline="0">
              <a:solidFill>
                <a:srgbClr val="000000"/>
              </a:solidFill>
              <a:latin typeface="Arial"/>
              <a:ea typeface="Arial"/>
              <a:cs typeface="Arial"/>
            </a:rPr>
            <a:t> allocations (by LA) for Extended Rights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local.communities.gov.uk/finance/1112/spfull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12-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hyperlink" Target="https://www.gov.uk/government/uploads/system/uploads/attachment_data/file/223721/130617_Freeze_Grant_Allocations_for_2013-14_-_Publishable_Table_Revised.xls"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V64"/>
  <sheetViews>
    <sheetView tabSelected="1" workbookViewId="0" topLeftCell="A1">
      <pane ySplit="11" topLeftCell="BM27" activePane="bottomLeft" state="frozen"/>
      <selection pane="topLeft" activeCell="A3" sqref="A3"/>
      <selection pane="bottomLeft" activeCell="G56" sqref="G56"/>
    </sheetView>
  </sheetViews>
  <sheetFormatPr defaultColWidth="9.140625" defaultRowHeight="12.75"/>
  <cols>
    <col min="1" max="1" width="3.140625" style="0" bestFit="1" customWidth="1"/>
    <col min="2" max="2" width="81.421875" style="0" bestFit="1" customWidth="1"/>
    <col min="3" max="3" width="9.28125" style="0" bestFit="1" customWidth="1"/>
    <col min="4" max="4" width="17.00390625" style="0" bestFit="1" customWidth="1"/>
    <col min="5" max="5" width="11.57421875" style="0" bestFit="1" customWidth="1"/>
    <col min="8" max="8" width="9.28125" style="0" customWidth="1"/>
    <col min="12" max="12" width="9.28125" style="0" bestFit="1" customWidth="1"/>
  </cols>
  <sheetData>
    <row r="1" spans="2:5" ht="13.5" thickBot="1">
      <c r="B1" s="205"/>
      <c r="C1" s="205"/>
      <c r="D1" s="205"/>
      <c r="E1" s="205"/>
    </row>
    <row r="2" spans="2:5" ht="13.5" thickBot="1">
      <c r="B2" s="272" t="s">
        <v>437</v>
      </c>
      <c r="C2" s="273"/>
      <c r="D2" s="273"/>
      <c r="E2" s="274"/>
    </row>
    <row r="3" spans="2:5" ht="6.75" customHeight="1">
      <c r="B3" s="205"/>
      <c r="C3" s="205"/>
      <c r="D3" s="205"/>
      <c r="E3" s="205"/>
    </row>
    <row r="4" spans="2:5" ht="38.25" customHeight="1">
      <c r="B4" s="275" t="s">
        <v>450</v>
      </c>
      <c r="C4" s="275"/>
      <c r="D4" s="275"/>
      <c r="E4" s="275"/>
    </row>
    <row r="5" spans="2:5" ht="6" customHeight="1">
      <c r="B5" s="260"/>
      <c r="C5" s="260"/>
      <c r="D5" s="260"/>
      <c r="E5" s="260"/>
    </row>
    <row r="6" spans="2:22" ht="25.5" customHeight="1">
      <c r="B6" s="275" t="s">
        <v>449</v>
      </c>
      <c r="C6" s="275"/>
      <c r="D6" s="275"/>
      <c r="E6" s="275"/>
      <c r="F6" s="261"/>
      <c r="G6" s="261"/>
      <c r="H6" s="261"/>
      <c r="I6" s="261"/>
      <c r="J6" s="261"/>
      <c r="K6" s="261"/>
      <c r="L6" s="261"/>
      <c r="M6" s="261"/>
      <c r="N6" s="261"/>
      <c r="O6" s="261"/>
      <c r="P6" s="261"/>
      <c r="Q6" s="261"/>
      <c r="R6" s="261"/>
      <c r="S6" s="261"/>
      <c r="T6" s="261"/>
      <c r="U6" s="261"/>
      <c r="V6" s="260"/>
    </row>
    <row r="7" spans="2:22" ht="17.25" customHeight="1">
      <c r="B7" s="260"/>
      <c r="C7" s="260"/>
      <c r="D7" s="260"/>
      <c r="E7" s="260"/>
      <c r="F7" s="261"/>
      <c r="G7" s="261"/>
      <c r="H7" s="261"/>
      <c r="I7" s="261"/>
      <c r="J7" s="261"/>
      <c r="K7" s="261"/>
      <c r="L7" s="261"/>
      <c r="M7" s="261"/>
      <c r="N7" s="261"/>
      <c r="O7" s="261"/>
      <c r="P7" s="261"/>
      <c r="Q7" s="261"/>
      <c r="R7" s="261"/>
      <c r="S7" s="261"/>
      <c r="T7" s="261"/>
      <c r="U7" s="261"/>
      <c r="V7" s="260"/>
    </row>
    <row r="8" spans="2:5" ht="15" customHeight="1" thickBot="1">
      <c r="B8" s="262" t="s">
        <v>440</v>
      </c>
      <c r="C8" s="262"/>
      <c r="D8" s="262"/>
      <c r="E8" s="262"/>
    </row>
    <row r="9" spans="2:5" ht="13.5" thickBot="1">
      <c r="B9" s="268" t="s">
        <v>1340</v>
      </c>
      <c r="C9" s="269"/>
      <c r="D9" s="269"/>
      <c r="E9" s="270"/>
    </row>
    <row r="11" spans="1:5" ht="12.75">
      <c r="A11" s="27"/>
      <c r="B11" s="185" t="s">
        <v>1341</v>
      </c>
      <c r="C11" s="27"/>
      <c r="D11" s="248" t="s">
        <v>431</v>
      </c>
      <c r="E11" s="248" t="s">
        <v>1445</v>
      </c>
    </row>
    <row r="14" spans="1:5" ht="12.75">
      <c r="A14">
        <v>1</v>
      </c>
      <c r="B14" s="8" t="s">
        <v>134</v>
      </c>
      <c r="C14" t="s">
        <v>538</v>
      </c>
      <c r="D14" s="212">
        <f>VLOOKUP($B$9,'Summary LA - 15-16'!$C$7:$BD$394,3,FALSE)</f>
        <v>20220.86239992887</v>
      </c>
      <c r="E14" s="212">
        <f>VLOOKUP($B$9,'Summary LA - 15-16'!$C$7:$BD$394,30,FALSE)</f>
        <v>20356.086864226305</v>
      </c>
    </row>
    <row r="15" spans="2:8" ht="12.75">
      <c r="B15" s="8" t="s">
        <v>237</v>
      </c>
      <c r="C15" s="11" t="s">
        <v>538</v>
      </c>
      <c r="D15" s="213">
        <f>VLOOKUP($B$9,'Summary LA - 15-16'!$C$7:$BD$394,5,FALSE)</f>
        <v>22627.06115122588</v>
      </c>
      <c r="E15" s="212">
        <f>VLOOKUP($B$9,'Summary LA - 15-16'!$C$7:$BD$394,32,FALSE)</f>
        <v>19497.70753253542</v>
      </c>
      <c r="H15" s="181"/>
    </row>
    <row r="16" spans="1:8" ht="12.75">
      <c r="A16">
        <v>2</v>
      </c>
      <c r="B16" s="8" t="s">
        <v>1562</v>
      </c>
      <c r="C16" s="11" t="s">
        <v>538</v>
      </c>
      <c r="D16" s="213">
        <f>VLOOKUP($B$9,'Summary LA - 15-16'!$C$7:$BD$394,6,FALSE)</f>
        <v>107.73860907980588</v>
      </c>
      <c r="E16" s="212">
        <f>VLOOKUP($B$9,'Summary LA - 15-16'!$C$7:$BD$394,33,FALSE)</f>
        <v>107.73860907980588</v>
      </c>
      <c r="H16" s="181"/>
    </row>
    <row r="17" spans="1:5" ht="12.75">
      <c r="A17">
        <v>3</v>
      </c>
      <c r="B17" s="8" t="s">
        <v>382</v>
      </c>
      <c r="C17" s="11" t="s">
        <v>538</v>
      </c>
      <c r="D17" s="213">
        <f>VLOOKUP($B$9,'Summary LA - 15-16'!$C$7:$BD$394,7,FALSE)</f>
        <v>-40.450039999999994</v>
      </c>
      <c r="E17" s="212">
        <f>VLOOKUP($B$9,'Summary LA - 15-16'!$C$7:$BD$394,34,FALSE)</f>
        <v>-40.450039999999994</v>
      </c>
    </row>
    <row r="18" spans="1:5" ht="12.75">
      <c r="A18">
        <v>4</v>
      </c>
      <c r="B18" s="8" t="s">
        <v>1342</v>
      </c>
      <c r="C18" t="s">
        <v>538</v>
      </c>
      <c r="D18" s="213">
        <f>VLOOKUP($B$9,'Summary LA - 15-16'!$C$7:$BD$394,8,FALSE)</f>
        <v>9.388245968999211</v>
      </c>
      <c r="E18" s="212">
        <f>VLOOKUP($B$9,'Summary LA - 15-16'!$C$7:$BD$394,51,FALSE)</f>
        <v>10.357191835172639</v>
      </c>
    </row>
    <row r="19" spans="2:5" ht="12.75">
      <c r="B19" s="15" t="s">
        <v>381</v>
      </c>
      <c r="C19" t="s">
        <v>538</v>
      </c>
      <c r="D19" s="213">
        <f>VLOOKUP($B$9,'Summary LA - 15-16'!$C$7:$BD$394,9,FALSE)</f>
        <v>0.022021</v>
      </c>
      <c r="E19" s="212">
        <f>VLOOKUP($B$9,'Summary LA - 15-16'!$C$7:$BD$394,35,FALSE)</f>
        <v>0.022021</v>
      </c>
    </row>
    <row r="20" spans="2:5" ht="12.75">
      <c r="B20" s="8" t="s">
        <v>1444</v>
      </c>
      <c r="C20" t="s">
        <v>538</v>
      </c>
      <c r="D20" s="213">
        <f>VLOOKUP($B$9,'Summary LA - 15-16'!$C$7:$BD$394,10,FALSE)</f>
        <v>2.9999979999999997</v>
      </c>
      <c r="E20" s="212">
        <f>VLOOKUP($B$9,'Summary LA - 15-16'!$C$7:$BD$394,36,FALSE)</f>
        <v>2.9999979999999997</v>
      </c>
    </row>
    <row r="21" spans="2:5" ht="12.75">
      <c r="B21" s="8" t="s">
        <v>1338</v>
      </c>
      <c r="C21" s="11" t="s">
        <v>538</v>
      </c>
      <c r="D21" s="213">
        <f>VLOOKUP($B$9,'Summary LA - 15-16'!$C$7:$BD$394,11,FALSE)</f>
        <v>15.000098999999995</v>
      </c>
      <c r="E21" s="212">
        <f>VLOOKUP($B$9,'Summary LA - 15-16'!$C$7:$BD$394,37,FALSE)</f>
        <v>10.000066</v>
      </c>
    </row>
    <row r="22" spans="2:5" ht="12.75">
      <c r="B22" s="8" t="s">
        <v>383</v>
      </c>
      <c r="C22" s="11" t="s">
        <v>538</v>
      </c>
      <c r="D22" s="213">
        <f>VLOOKUP($B$9,'Summary LA - 15-16'!$C$7:$BD$394,12,FALSE)</f>
        <v>2.9999970000000182</v>
      </c>
      <c r="E22" s="213">
        <v>0</v>
      </c>
    </row>
    <row r="23" spans="2:5" ht="12.75">
      <c r="B23" s="8" t="s">
        <v>384</v>
      </c>
      <c r="C23" s="11" t="s">
        <v>538</v>
      </c>
      <c r="D23" s="213">
        <f>VLOOKUP($B$9,'Summary LA - 15-16'!$C$7:$BD$394,13,FALSE)</f>
        <v>2.5607300000000017</v>
      </c>
      <c r="E23" s="213">
        <v>0</v>
      </c>
    </row>
    <row r="24" spans="2:5" ht="12.75">
      <c r="B24" s="8" t="s">
        <v>1418</v>
      </c>
      <c r="C24" s="11" t="s">
        <v>538</v>
      </c>
      <c r="D24" s="213">
        <f>VLOOKUP($B$9,'Summary LA - 15-16'!$C$7:$BD$394,14,FALSE)</f>
        <v>172.12744200000006</v>
      </c>
      <c r="E24" s="213">
        <v>0</v>
      </c>
    </row>
    <row r="25" spans="2:5" ht="12.75">
      <c r="B25" s="8" t="s">
        <v>466</v>
      </c>
      <c r="C25" s="11" t="s">
        <v>538</v>
      </c>
      <c r="D25" s="213">
        <f>VLOOKUP($B$9,'Summary LA - 15-16'!$C$7:$BD$394,15,FALSE)</f>
        <v>28.426033388318327</v>
      </c>
      <c r="E25" s="212">
        <f>VLOOKUP($B$9,'Summary LA - 15-16'!$C$7:$BD$394,38,FALSE)</f>
        <v>28.732227397428524</v>
      </c>
    </row>
    <row r="26" spans="1:5" ht="12.75">
      <c r="A26">
        <v>5</v>
      </c>
      <c r="B26" s="8" t="s">
        <v>1563</v>
      </c>
      <c r="C26" s="11" t="s">
        <v>538</v>
      </c>
      <c r="D26" s="213">
        <f>VLOOKUP($B$9,'Summary LA - 15-16'!$C$7:$BD$394,16,FALSE)</f>
        <v>234.52581829000607</v>
      </c>
      <c r="E26" s="212">
        <f>VLOOKUP($B$9,'Summary LA - 15-16'!$C$7:$BD$394,39,FALSE)</f>
        <v>234.52581829000607</v>
      </c>
    </row>
    <row r="27" spans="1:5" ht="12.75">
      <c r="A27">
        <v>6</v>
      </c>
      <c r="B27" s="11" t="s">
        <v>1564</v>
      </c>
      <c r="C27" s="11" t="s">
        <v>538</v>
      </c>
      <c r="D27" s="213">
        <v>0</v>
      </c>
      <c r="E27" s="212">
        <f>VLOOKUP($B$9,'Summary LA - 15-16'!$C$7:$BD$394,40,FALSE)</f>
        <v>236.09946754903362</v>
      </c>
    </row>
    <row r="28" spans="1:6" ht="12.75">
      <c r="A28">
        <v>7</v>
      </c>
      <c r="B28" s="8" t="s">
        <v>1565</v>
      </c>
      <c r="C28" s="11" t="s">
        <v>538</v>
      </c>
      <c r="D28" s="213">
        <f>VLOOKUP($B$9,'Summary LA - 15-16'!$C$7:$BD$394,17,FALSE)</f>
        <v>916.194088984969</v>
      </c>
      <c r="E28" s="212">
        <f>VLOOKUP($B$9,'Summary LA - 15-16'!$C$7:$BD$394,41,FALSE)</f>
        <v>1164.048864745262</v>
      </c>
      <c r="F28" s="206"/>
    </row>
    <row r="29" spans="2:5" ht="12.75">
      <c r="B29" s="8" t="s">
        <v>1566</v>
      </c>
      <c r="C29" s="11" t="s">
        <v>538</v>
      </c>
      <c r="D29" s="213">
        <f>VLOOKUP($B$9,'Summary LA - 15-16'!$C$7:$BD$394,18,FALSE)</f>
        <v>33.805911015030844</v>
      </c>
      <c r="E29" s="212">
        <f>VLOOKUP($B$9,'Summary LA - 15-16'!$C$7:$BD$394,42,FALSE)</f>
        <v>85.95113525473752</v>
      </c>
    </row>
    <row r="30" spans="1:5" ht="12.75">
      <c r="A30">
        <v>8</v>
      </c>
      <c r="B30" s="8" t="s">
        <v>467</v>
      </c>
      <c r="C30" s="11" t="s">
        <v>538</v>
      </c>
      <c r="D30" s="213">
        <f>VLOOKUP($B$9,'Summary LA - 15-16'!$C$7:$BD$394,19,FALSE)</f>
        <v>34.82026687052396</v>
      </c>
      <c r="E30" s="213">
        <f>VLOOKUP($B$9,'Summary LA - 15-16'!$C$7:$BD$394,43,FALSE)</f>
        <v>0</v>
      </c>
    </row>
    <row r="31" spans="2:5" ht="12.75">
      <c r="B31" s="8" t="s">
        <v>1343</v>
      </c>
      <c r="C31" s="11" t="s">
        <v>538</v>
      </c>
      <c r="D31" s="213">
        <f>VLOOKUP($B$9,'Summary LA - 15-16'!$C$7:$BD$394,20,FALSE)</f>
        <v>4.598005000000001</v>
      </c>
      <c r="E31" s="212">
        <v>0</v>
      </c>
    </row>
    <row r="32" spans="2:5" ht="12.75">
      <c r="B32" s="8" t="s">
        <v>385</v>
      </c>
      <c r="C32" s="11" t="s">
        <v>538</v>
      </c>
      <c r="D32" s="213">
        <f>VLOOKUP($B$9,'Summary LA - 15-16'!$C$7:$BD$394,21,FALSE)</f>
        <v>10.743285714285713</v>
      </c>
      <c r="E32" s="212">
        <f>VLOOKUP($B$9,'Summary LA - 15-16'!$C$7:$BD$394,44,FALSE)</f>
        <v>11.039809523809524</v>
      </c>
    </row>
    <row r="33" spans="1:5" ht="12.75">
      <c r="A33">
        <v>9</v>
      </c>
      <c r="B33" s="8" t="s">
        <v>442</v>
      </c>
      <c r="C33" s="11" t="s">
        <v>538</v>
      </c>
      <c r="D33" s="213">
        <f>VLOOKUP($B$9,'Summary LA - 15-16'!$C$7:$BD$394,22,FALSE)</f>
        <v>0</v>
      </c>
      <c r="E33" s="212">
        <f>VLOOKUP($B$9,'Summary LA - 15-16'!$C$7:$BD$394,45,FALSE)</f>
        <v>0</v>
      </c>
    </row>
    <row r="34" spans="2:5" ht="12.75">
      <c r="B34" s="8" t="s">
        <v>468</v>
      </c>
      <c r="C34" s="11" t="s">
        <v>538</v>
      </c>
      <c r="D34" s="213">
        <f>VLOOKUP($B$9,'Summary LA - 15-16'!$C$7:$BD$394,23,FALSE)</f>
        <v>43.365</v>
      </c>
      <c r="E34" s="212">
        <f>VLOOKUP($B$9,'Summary LA - 15-16'!$C$7:$BD$394,46,FALSE)</f>
        <v>43.365</v>
      </c>
    </row>
    <row r="35" spans="1:7" ht="12.75">
      <c r="A35">
        <v>10</v>
      </c>
      <c r="B35" s="8" t="s">
        <v>469</v>
      </c>
      <c r="C35" s="11" t="s">
        <v>538</v>
      </c>
      <c r="D35" s="213">
        <f>VLOOKUP($B$9,'Summary LA - 15-16'!$C$7:$BD$394,24,FALSE)</f>
        <v>2793.7753162333893</v>
      </c>
      <c r="E35" s="212">
        <f>VLOOKUP($B$9,'Summary LA - 15-16'!$C$7:$BD$394,47,FALSE)</f>
        <v>2793.7753162333893</v>
      </c>
      <c r="G35" s="259"/>
    </row>
    <row r="36" spans="2:7" ht="12.75">
      <c r="B36" s="264"/>
      <c r="C36" s="264"/>
      <c r="D36" s="264"/>
      <c r="E36" s="264"/>
      <c r="G36" s="259"/>
    </row>
    <row r="37" spans="1:7" s="11" customFormat="1" ht="12.75">
      <c r="A37" s="11">
        <v>11</v>
      </c>
      <c r="B37" s="8" t="s">
        <v>380</v>
      </c>
      <c r="C37" s="11" t="s">
        <v>538</v>
      </c>
      <c r="D37" s="258">
        <f>VLOOKUP($B$9,'Summary LA - 15-16'!$C$7:$BD$394,25,FALSE)</f>
        <v>285</v>
      </c>
      <c r="E37" s="258">
        <f>VLOOKUP($B$9,'Summary LA - 15-16'!$C$7:$BD$394,49,FALSE)</f>
        <v>285</v>
      </c>
      <c r="G37" s="259"/>
    </row>
    <row r="38" spans="1:7" ht="12.75">
      <c r="A38" s="27">
        <v>12</v>
      </c>
      <c r="B38" s="211" t="s">
        <v>451</v>
      </c>
      <c r="C38" s="247" t="s">
        <v>538</v>
      </c>
      <c r="D38" s="266">
        <f>VLOOKUP($B$9,'Summary LA - 15-16'!$C$7:$BD$394,26,FALSE)</f>
        <v>1644.6</v>
      </c>
      <c r="E38" s="266">
        <f>VLOOKUP($B$9,'Summary LA - 15-16'!$C$7:$BD$394,50,FALSE)</f>
        <v>3460</v>
      </c>
      <c r="F38" s="191"/>
      <c r="G38" s="259"/>
    </row>
    <row r="39" spans="2:6" ht="12.75">
      <c r="B39" s="8"/>
      <c r="D39" s="190"/>
      <c r="E39" s="190"/>
      <c r="F39" s="191"/>
    </row>
    <row r="40" spans="2:5" ht="12.75">
      <c r="B40" s="187" t="s">
        <v>379</v>
      </c>
      <c r="C40" t="s">
        <v>538</v>
      </c>
      <c r="D40" s="190">
        <f>SUM(D14:D38)</f>
        <v>49150.16437870006</v>
      </c>
      <c r="E40" s="190">
        <f>SUM(E14:E38)</f>
        <v>48286.99988167036</v>
      </c>
    </row>
    <row r="41" spans="2:5" ht="12.75">
      <c r="B41" t="s">
        <v>1528</v>
      </c>
      <c r="C41" t="s">
        <v>538</v>
      </c>
      <c r="E41" s="259">
        <f>E40-D40</f>
        <v>-863.1644970296984</v>
      </c>
    </row>
    <row r="42" spans="2:5" ht="12.75">
      <c r="B42" s="16" t="s">
        <v>1528</v>
      </c>
      <c r="E42" s="192">
        <f>E41/D40</f>
        <v>-0.01756178250756295</v>
      </c>
    </row>
    <row r="43" spans="1:5" ht="12.75">
      <c r="A43" s="27"/>
      <c r="B43" s="27"/>
      <c r="C43" s="27"/>
      <c r="D43" s="27"/>
      <c r="E43" s="27"/>
    </row>
    <row r="45" spans="1:5" ht="24.75" customHeight="1">
      <c r="A45" s="193">
        <v>1</v>
      </c>
      <c r="B45" s="271" t="s">
        <v>1529</v>
      </c>
      <c r="C45" s="271"/>
      <c r="D45" s="271"/>
      <c r="E45" s="271"/>
    </row>
    <row r="46" spans="1:5" ht="24.75" customHeight="1">
      <c r="A46" s="193">
        <v>2</v>
      </c>
      <c r="B46" s="271" t="s">
        <v>455</v>
      </c>
      <c r="C46" s="271"/>
      <c r="D46" s="271"/>
      <c r="E46" s="271"/>
    </row>
    <row r="47" spans="1:5" ht="12.75">
      <c r="A47" s="193">
        <v>3</v>
      </c>
      <c r="B47" s="267" t="s">
        <v>456</v>
      </c>
      <c r="C47" s="267"/>
      <c r="D47" s="267"/>
      <c r="E47" s="267"/>
    </row>
    <row r="48" spans="1:5" ht="24" customHeight="1">
      <c r="A48" s="193">
        <v>4</v>
      </c>
      <c r="B48" s="267" t="s">
        <v>470</v>
      </c>
      <c r="C48" s="267"/>
      <c r="D48" s="267"/>
      <c r="E48" s="267"/>
    </row>
    <row r="49" spans="1:5" ht="24" customHeight="1">
      <c r="A49" s="193">
        <v>5</v>
      </c>
      <c r="B49" s="267" t="s">
        <v>1530</v>
      </c>
      <c r="C49" s="267"/>
      <c r="D49" s="267"/>
      <c r="E49" s="267"/>
    </row>
    <row r="50" spans="1:5" ht="27" customHeight="1">
      <c r="A50" s="193">
        <v>6</v>
      </c>
      <c r="B50" s="267" t="s">
        <v>1531</v>
      </c>
      <c r="C50" s="267"/>
      <c r="D50" s="267"/>
      <c r="E50" s="267"/>
    </row>
    <row r="51" spans="1:5" ht="54.75" customHeight="1">
      <c r="A51" s="193">
        <v>7</v>
      </c>
      <c r="B51" s="271" t="s">
        <v>405</v>
      </c>
      <c r="C51" s="271"/>
      <c r="D51" s="271"/>
      <c r="E51" s="271"/>
    </row>
    <row r="52" spans="1:5" ht="40.5" customHeight="1">
      <c r="A52" s="193">
        <v>8</v>
      </c>
      <c r="B52" s="278" t="s">
        <v>444</v>
      </c>
      <c r="C52" s="278"/>
      <c r="D52" s="278"/>
      <c r="E52" s="278"/>
    </row>
    <row r="53" spans="1:5" ht="26.25" customHeight="1">
      <c r="A53" s="193">
        <v>9</v>
      </c>
      <c r="B53" s="277" t="s">
        <v>87</v>
      </c>
      <c r="C53" s="267"/>
      <c r="D53" s="267"/>
      <c r="E53" s="267"/>
    </row>
    <row r="54" spans="1:5" ht="26.25" customHeight="1">
      <c r="A54" s="193">
        <v>10</v>
      </c>
      <c r="B54" s="267" t="s">
        <v>0</v>
      </c>
      <c r="C54" s="267"/>
      <c r="D54" s="267"/>
      <c r="E54" s="267"/>
    </row>
    <row r="55" spans="1:5" ht="54.75" customHeight="1">
      <c r="A55" s="193">
        <v>11</v>
      </c>
      <c r="B55" s="267" t="s">
        <v>88</v>
      </c>
      <c r="C55" s="267"/>
      <c r="D55" s="267"/>
      <c r="E55" s="267"/>
    </row>
    <row r="56" spans="1:5" ht="66" customHeight="1">
      <c r="A56" s="193">
        <v>12</v>
      </c>
      <c r="B56" s="276" t="s">
        <v>448</v>
      </c>
      <c r="C56" s="276"/>
      <c r="D56" s="276"/>
      <c r="E56" s="276"/>
    </row>
    <row r="57" spans="1:5" ht="12.75">
      <c r="A57" s="27"/>
      <c r="B57" s="27"/>
      <c r="C57" s="27"/>
      <c r="D57" s="27"/>
      <c r="E57" s="27"/>
    </row>
    <row r="59" ht="15">
      <c r="B59" s="263"/>
    </row>
    <row r="60" ht="12.75">
      <c r="B60" s="188"/>
    </row>
    <row r="62" ht="12.75">
      <c r="C62" s="189"/>
    </row>
    <row r="63" ht="12.75">
      <c r="C63" s="189"/>
    </row>
    <row r="64" ht="12.75">
      <c r="C64" s="189"/>
    </row>
  </sheetData>
  <mergeCells count="16">
    <mergeCell ref="B56:E56"/>
    <mergeCell ref="B53:E53"/>
    <mergeCell ref="B48:E48"/>
    <mergeCell ref="B4:E4"/>
    <mergeCell ref="B51:E51"/>
    <mergeCell ref="B54:E54"/>
    <mergeCell ref="B55:E55"/>
    <mergeCell ref="B52:E52"/>
    <mergeCell ref="B49:E49"/>
    <mergeCell ref="B50:E50"/>
    <mergeCell ref="B47:E47"/>
    <mergeCell ref="B9:E9"/>
    <mergeCell ref="B45:E45"/>
    <mergeCell ref="B2:E2"/>
    <mergeCell ref="B46:E46"/>
    <mergeCell ref="B6:E6"/>
  </mergeCells>
  <dataValidations count="1">
    <dataValidation type="list" allowBlank="1" showInputMessage="1" showErrorMessage="1" sqref="B9:E9">
      <formula1>LAList</formula1>
    </dataValidation>
  </dataValidations>
  <printOptions/>
  <pageMargins left="0.75" right="0.75" top="1" bottom="1" header="0.5" footer="0.5"/>
  <pageSetup fitToHeight="1" fitToWidth="1" horizontalDpi="600" verticalDpi="600" orientation="portrait" paperSize="9" scale="71" r:id="rId1"/>
  <headerFooter alignWithMargins="0">
    <oddHeader>&amp;CRESTRICTED</oddHeader>
  </headerFooter>
  <colBreaks count="1" manualBreakCount="1">
    <brk id="5"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DG753"/>
  <sheetViews>
    <sheetView zoomScale="85" zoomScaleNormal="85" workbookViewId="0" topLeftCell="A1">
      <pane xSplit="4" ySplit="8" topLeftCell="E36" activePane="bottomRight" state="frozen"/>
      <selection pane="topLeft" activeCell="A1" sqref="A1"/>
      <selection pane="topRight" activeCell="E1" sqref="E1"/>
      <selection pane="bottomLeft" activeCell="A9" sqref="A9"/>
      <selection pane="bottomRight" activeCell="K381" sqref="K381"/>
    </sheetView>
  </sheetViews>
  <sheetFormatPr defaultColWidth="9.140625" defaultRowHeight="12.75"/>
  <cols>
    <col min="1" max="1" width="8.8515625" style="1" hidden="1" customWidth="1"/>
    <col min="2" max="2" width="5.28125" style="1" hidden="1" customWidth="1"/>
    <col min="3" max="3" width="33.28125" style="1" bestFit="1" customWidth="1"/>
    <col min="4" max="4" width="2.8515625" style="1" customWidth="1"/>
    <col min="5" max="5" width="11.57421875" style="1" customWidth="1"/>
    <col min="6" max="6" width="2.28125" style="1" customWidth="1"/>
    <col min="7" max="10" width="11.421875" style="1" customWidth="1"/>
    <col min="11" max="11" width="11.28125" style="14" customWidth="1"/>
    <col min="12" max="15" width="10.140625" style="14" customWidth="1"/>
    <col min="16" max="16" width="10.7109375" style="1" customWidth="1"/>
    <col min="17" max="17" width="10.140625" style="14" customWidth="1"/>
    <col min="18" max="18" width="11.140625" style="14" customWidth="1"/>
    <col min="19" max="19" width="12.8515625" style="14" customWidth="1"/>
    <col min="20" max="26" width="10.140625" style="14" customWidth="1"/>
    <col min="27" max="27" width="11.8515625" style="14" customWidth="1"/>
    <col min="28" max="28" width="15.28125" style="14" customWidth="1"/>
    <col min="29" max="29" width="2.140625" style="1" customWidth="1"/>
    <col min="30" max="30" width="13.00390625" style="14" customWidth="1"/>
    <col min="31" max="31" width="6.140625" style="14" customWidth="1"/>
    <col min="32" max="32" width="12.28125" style="14" customWidth="1"/>
    <col min="33" max="33" width="2.421875" style="14" customWidth="1"/>
    <col min="34" max="35" width="12.28125" style="14" customWidth="1"/>
    <col min="36" max="36" width="9.57421875" style="14" customWidth="1"/>
    <col min="37" max="39" width="10.28125" style="14" customWidth="1"/>
    <col min="40" max="40" width="10.28125" style="1" customWidth="1"/>
    <col min="41" max="41" width="11.57421875" style="1" customWidth="1"/>
    <col min="42" max="42" width="10.28125" style="1" customWidth="1"/>
    <col min="43" max="43" width="10.7109375" style="1" customWidth="1"/>
    <col min="44" max="47" width="12.140625" style="1" customWidth="1"/>
    <col min="48" max="49" width="10.28125" style="1" customWidth="1"/>
    <col min="50" max="50" width="2.140625" style="14" customWidth="1"/>
    <col min="51" max="51" width="13.140625" style="14" customWidth="1"/>
    <col min="52" max="52" width="17.57421875" style="14" customWidth="1"/>
    <col min="53" max="53" width="11.140625" style="14" customWidth="1"/>
    <col min="54" max="54" width="2.00390625" style="14" customWidth="1"/>
    <col min="55" max="55" width="17.28125" style="1" customWidth="1"/>
    <col min="56" max="56" width="15.00390625" style="1" customWidth="1"/>
    <col min="57" max="57" width="11.00390625" style="0" customWidth="1"/>
    <col min="58" max="58" width="10.57421875" style="0" bestFit="1" customWidth="1"/>
    <col min="59" max="59" width="11.57421875" style="0" bestFit="1" customWidth="1"/>
    <col min="61" max="61" width="10.57421875" style="0" bestFit="1" customWidth="1"/>
  </cols>
  <sheetData>
    <row r="1" ht="15.75">
      <c r="E1" s="254" t="s">
        <v>457</v>
      </c>
    </row>
    <row r="2" spans="5:25" ht="13.5" thickBot="1">
      <c r="E2" s="275" t="s">
        <v>432</v>
      </c>
      <c r="F2" s="281"/>
      <c r="G2" s="281"/>
      <c r="H2" s="281"/>
      <c r="I2" s="281"/>
      <c r="J2" s="281"/>
      <c r="K2" s="281"/>
      <c r="L2" s="281"/>
      <c r="M2" s="281"/>
      <c r="N2" s="281"/>
      <c r="O2" s="281"/>
      <c r="P2" s="281"/>
      <c r="Q2" s="281"/>
      <c r="R2" s="281"/>
      <c r="S2" s="281"/>
      <c r="T2" s="281"/>
      <c r="U2" s="281"/>
      <c r="V2" s="281"/>
      <c r="W2" s="281"/>
      <c r="X2" s="281"/>
      <c r="Y2" s="281"/>
    </row>
    <row r="3" spans="4:56" ht="13.5" thickBot="1">
      <c r="D3" s="225"/>
      <c r="E3" s="285" t="s">
        <v>431</v>
      </c>
      <c r="F3" s="286"/>
      <c r="G3" s="286"/>
      <c r="H3" s="286"/>
      <c r="I3" s="286"/>
      <c r="J3" s="286"/>
      <c r="K3" s="286"/>
      <c r="L3" s="286"/>
      <c r="M3" s="286"/>
      <c r="N3" s="286"/>
      <c r="O3" s="286"/>
      <c r="P3" s="286"/>
      <c r="Q3" s="286"/>
      <c r="R3" s="286"/>
      <c r="S3" s="286"/>
      <c r="T3" s="286"/>
      <c r="U3" s="286"/>
      <c r="V3" s="286"/>
      <c r="W3" s="286"/>
      <c r="X3" s="286"/>
      <c r="Y3" s="286"/>
      <c r="Z3" s="286"/>
      <c r="AA3" s="286"/>
      <c r="AB3" s="286"/>
      <c r="AC3" s="286"/>
      <c r="AD3" s="287"/>
      <c r="AE3" s="19"/>
      <c r="AF3" s="282" t="s">
        <v>1445</v>
      </c>
      <c r="AG3" s="283"/>
      <c r="AH3" s="283"/>
      <c r="AI3" s="283"/>
      <c r="AJ3" s="283"/>
      <c r="AK3" s="283"/>
      <c r="AL3" s="283"/>
      <c r="AM3" s="283"/>
      <c r="AN3" s="283"/>
      <c r="AO3" s="283"/>
      <c r="AP3" s="283"/>
      <c r="AQ3" s="283"/>
      <c r="AR3" s="283"/>
      <c r="AS3" s="283"/>
      <c r="AT3" s="283"/>
      <c r="AU3" s="283"/>
      <c r="AV3" s="283"/>
      <c r="AW3" s="283"/>
      <c r="AX3" s="283"/>
      <c r="AY3" s="283"/>
      <c r="AZ3" s="283"/>
      <c r="BA3" s="283"/>
      <c r="BB3" s="283"/>
      <c r="BC3" s="284"/>
      <c r="BD3" s="215"/>
    </row>
    <row r="4" spans="1:56" ht="127.5">
      <c r="A4" s="2"/>
      <c r="B4" s="2"/>
      <c r="C4" s="3" t="s">
        <v>487</v>
      </c>
      <c r="D4" s="226"/>
      <c r="E4" s="21" t="s">
        <v>421</v>
      </c>
      <c r="F4" s="21"/>
      <c r="G4" s="22" t="s">
        <v>386</v>
      </c>
      <c r="H4" s="22" t="s">
        <v>422</v>
      </c>
      <c r="I4" s="22" t="s">
        <v>454</v>
      </c>
      <c r="J4" s="22" t="s">
        <v>423</v>
      </c>
      <c r="K4" s="22" t="s">
        <v>424</v>
      </c>
      <c r="L4" s="22" t="s">
        <v>1339</v>
      </c>
      <c r="M4" s="22" t="s">
        <v>716</v>
      </c>
      <c r="N4" s="22" t="s">
        <v>235</v>
      </c>
      <c r="O4" s="22" t="s">
        <v>236</v>
      </c>
      <c r="P4" s="22" t="s">
        <v>1418</v>
      </c>
      <c r="Q4" s="22" t="s">
        <v>712</v>
      </c>
      <c r="R4" s="22" t="s">
        <v>461</v>
      </c>
      <c r="S4" s="22" t="s">
        <v>1285</v>
      </c>
      <c r="T4" s="22" t="s">
        <v>438</v>
      </c>
      <c r="U4" s="22" t="s">
        <v>453</v>
      </c>
      <c r="V4" s="22" t="s">
        <v>1378</v>
      </c>
      <c r="W4" s="22" t="s">
        <v>452</v>
      </c>
      <c r="X4" s="22" t="s">
        <v>441</v>
      </c>
      <c r="Y4" s="22" t="s">
        <v>715</v>
      </c>
      <c r="Z4" s="22" t="s">
        <v>1380</v>
      </c>
      <c r="AA4" s="22" t="s">
        <v>439</v>
      </c>
      <c r="AB4" s="22" t="s">
        <v>399</v>
      </c>
      <c r="AC4" s="22"/>
      <c r="AD4" s="230" t="s">
        <v>430</v>
      </c>
      <c r="AE4" s="20"/>
      <c r="AF4" s="22" t="s">
        <v>420</v>
      </c>
      <c r="AG4" s="22"/>
      <c r="AH4" s="22" t="s">
        <v>1286</v>
      </c>
      <c r="AI4" s="22" t="s">
        <v>458</v>
      </c>
      <c r="AJ4" s="22" t="s">
        <v>454</v>
      </c>
      <c r="AK4" s="22" t="s">
        <v>425</v>
      </c>
      <c r="AL4" s="22" t="s">
        <v>464</v>
      </c>
      <c r="AM4" s="22" t="s">
        <v>463</v>
      </c>
      <c r="AN4" s="22" t="s">
        <v>713</v>
      </c>
      <c r="AO4" s="22" t="s">
        <v>462</v>
      </c>
      <c r="AP4" s="22" t="s">
        <v>401</v>
      </c>
      <c r="AQ4" s="22" t="s">
        <v>402</v>
      </c>
      <c r="AR4" s="22" t="s">
        <v>459</v>
      </c>
      <c r="AS4" s="22" t="s">
        <v>445</v>
      </c>
      <c r="AT4" s="22" t="s">
        <v>426</v>
      </c>
      <c r="AU4" s="22" t="s">
        <v>443</v>
      </c>
      <c r="AV4" s="22" t="s">
        <v>465</v>
      </c>
      <c r="AW4" s="22" t="s">
        <v>403</v>
      </c>
      <c r="AX4" s="22"/>
      <c r="AY4" s="22" t="s">
        <v>380</v>
      </c>
      <c r="AZ4" s="22" t="s">
        <v>404</v>
      </c>
      <c r="BA4" s="22" t="s">
        <v>427</v>
      </c>
      <c r="BB4" s="22"/>
      <c r="BC4" s="23" t="s">
        <v>428</v>
      </c>
      <c r="BD4" s="238" t="s">
        <v>429</v>
      </c>
    </row>
    <row r="5" spans="1:56" ht="12.75">
      <c r="A5" s="5"/>
      <c r="B5" s="5"/>
      <c r="C5" s="6"/>
      <c r="D5" s="227"/>
      <c r="E5" s="24" t="s">
        <v>538</v>
      </c>
      <c r="F5" s="24"/>
      <c r="G5" s="25" t="s">
        <v>538</v>
      </c>
      <c r="H5" s="25" t="s">
        <v>538</v>
      </c>
      <c r="I5" s="25" t="s">
        <v>538</v>
      </c>
      <c r="J5" s="25" t="s">
        <v>538</v>
      </c>
      <c r="K5" s="25" t="s">
        <v>538</v>
      </c>
      <c r="L5" s="25" t="s">
        <v>538</v>
      </c>
      <c r="M5" s="25" t="s">
        <v>538</v>
      </c>
      <c r="N5" s="25" t="s">
        <v>538</v>
      </c>
      <c r="O5" s="25" t="s">
        <v>538</v>
      </c>
      <c r="P5" s="25" t="s">
        <v>538</v>
      </c>
      <c r="Q5" s="25" t="s">
        <v>538</v>
      </c>
      <c r="R5" s="25" t="s">
        <v>538</v>
      </c>
      <c r="S5" s="25" t="s">
        <v>538</v>
      </c>
      <c r="T5" s="25" t="s">
        <v>538</v>
      </c>
      <c r="U5" s="25" t="s">
        <v>538</v>
      </c>
      <c r="V5" s="25" t="s">
        <v>538</v>
      </c>
      <c r="W5" s="25"/>
      <c r="X5" s="25" t="s">
        <v>538</v>
      </c>
      <c r="Y5" s="25" t="s">
        <v>538</v>
      </c>
      <c r="Z5" s="25" t="s">
        <v>538</v>
      </c>
      <c r="AA5" s="25" t="s">
        <v>538</v>
      </c>
      <c r="AB5" s="25"/>
      <c r="AC5" s="25"/>
      <c r="AD5" s="231" t="s">
        <v>538</v>
      </c>
      <c r="AE5" s="25"/>
      <c r="AF5" s="25" t="s">
        <v>538</v>
      </c>
      <c r="AG5" s="25"/>
      <c r="AH5" s="25" t="s">
        <v>538</v>
      </c>
      <c r="AI5" s="25" t="s">
        <v>538</v>
      </c>
      <c r="AJ5" s="25" t="s">
        <v>538</v>
      </c>
      <c r="AK5" s="25" t="s">
        <v>538</v>
      </c>
      <c r="AL5" s="25" t="s">
        <v>538</v>
      </c>
      <c r="AM5" s="25" t="s">
        <v>538</v>
      </c>
      <c r="AN5" s="25" t="s">
        <v>538</v>
      </c>
      <c r="AO5" s="25" t="s">
        <v>538</v>
      </c>
      <c r="AP5" s="25" t="s">
        <v>538</v>
      </c>
      <c r="AQ5" s="25" t="s">
        <v>538</v>
      </c>
      <c r="AR5" s="25" t="s">
        <v>538</v>
      </c>
      <c r="AS5" s="25"/>
      <c r="AT5" s="25"/>
      <c r="AU5" s="25" t="s">
        <v>538</v>
      </c>
      <c r="AV5" s="25" t="s">
        <v>538</v>
      </c>
      <c r="AW5" s="25" t="s">
        <v>538</v>
      </c>
      <c r="AX5" s="25"/>
      <c r="AY5" s="25"/>
      <c r="AZ5" s="25" t="s">
        <v>538</v>
      </c>
      <c r="BA5" s="28" t="s">
        <v>538</v>
      </c>
      <c r="BB5" s="28"/>
      <c r="BC5" s="214"/>
      <c r="BD5" s="239"/>
    </row>
    <row r="6" spans="1:56" ht="12.75">
      <c r="A6" s="5"/>
      <c r="B6" s="5"/>
      <c r="C6" s="182"/>
      <c r="D6" s="228"/>
      <c r="E6" s="183"/>
      <c r="F6" s="183"/>
      <c r="G6" s="184"/>
      <c r="H6" s="184"/>
      <c r="I6" s="184"/>
      <c r="J6" s="184"/>
      <c r="K6" s="184"/>
      <c r="L6" s="184"/>
      <c r="M6" s="184"/>
      <c r="N6" s="184"/>
      <c r="O6" s="184"/>
      <c r="P6" s="184"/>
      <c r="Q6" s="184"/>
      <c r="R6" s="184"/>
      <c r="S6" s="186"/>
      <c r="T6" s="184"/>
      <c r="U6" s="184"/>
      <c r="V6" s="184"/>
      <c r="W6" s="184"/>
      <c r="X6" s="184"/>
      <c r="Y6" s="184"/>
      <c r="Z6" s="184"/>
      <c r="AA6" s="184"/>
      <c r="AB6" s="184"/>
      <c r="AC6" s="184"/>
      <c r="AD6" s="232"/>
      <c r="AE6" s="184"/>
      <c r="AF6" s="184"/>
      <c r="AG6" s="184"/>
      <c r="AH6" s="184"/>
      <c r="AI6" s="184"/>
      <c r="AJ6" s="184"/>
      <c r="AK6" s="184"/>
      <c r="AL6" s="184"/>
      <c r="AM6" s="184"/>
      <c r="AN6" s="184"/>
      <c r="AO6" s="184"/>
      <c r="AP6" s="184"/>
      <c r="AQ6" s="184"/>
      <c r="AR6" s="184"/>
      <c r="AS6" s="184"/>
      <c r="AT6" s="184"/>
      <c r="AU6" s="184"/>
      <c r="AV6" s="184"/>
      <c r="AW6" s="184"/>
      <c r="AX6" s="184"/>
      <c r="AY6" s="184"/>
      <c r="AZ6" s="184"/>
      <c r="BA6" s="29"/>
      <c r="BB6" s="29"/>
      <c r="BC6" s="7"/>
      <c r="BD6" s="240"/>
    </row>
    <row r="7" spans="1:56" ht="12.75">
      <c r="A7" s="204"/>
      <c r="B7" s="204"/>
      <c r="C7" s="203" t="s">
        <v>1372</v>
      </c>
      <c r="D7" s="229"/>
      <c r="E7" s="218">
        <v>21008.115229510142</v>
      </c>
      <c r="F7" s="218"/>
      <c r="G7" s="218">
        <v>23782.50833682972</v>
      </c>
      <c r="H7" s="218">
        <v>117.94972341887572</v>
      </c>
      <c r="I7" s="218">
        <v>-40.450039999999994</v>
      </c>
      <c r="J7" s="218">
        <v>9.388245968999211</v>
      </c>
      <c r="K7" s="218">
        <v>0.022021</v>
      </c>
      <c r="L7" s="218">
        <v>2.9999979999999997</v>
      </c>
      <c r="M7" s="218">
        <v>15.000098999999995</v>
      </c>
      <c r="N7" s="218">
        <v>2.9999970000000182</v>
      </c>
      <c r="O7" s="218">
        <v>2.5607300000000017</v>
      </c>
      <c r="P7" s="218">
        <v>172.12744200000006</v>
      </c>
      <c r="Q7" s="218">
        <v>33.7823508150138</v>
      </c>
      <c r="R7" s="218">
        <v>243.9730573184053</v>
      </c>
      <c r="S7" s="218">
        <v>916.1940889849693</v>
      </c>
      <c r="T7" s="218">
        <v>33.805911015030844</v>
      </c>
      <c r="U7" s="218">
        <v>34.82026687052396</v>
      </c>
      <c r="V7" s="218">
        <v>4.598005000000001</v>
      </c>
      <c r="W7" s="218">
        <v>10.743285714285713</v>
      </c>
      <c r="X7" s="218">
        <v>835.015</v>
      </c>
      <c r="Y7" s="218">
        <v>43.365</v>
      </c>
      <c r="Z7" s="218">
        <v>2793.7753162333893</v>
      </c>
      <c r="AA7" s="219">
        <v>285</v>
      </c>
      <c r="AB7" s="219">
        <v>1644.6</v>
      </c>
      <c r="AC7" s="218"/>
      <c r="AD7" s="233">
        <v>51952.894064679334</v>
      </c>
      <c r="AE7" s="184"/>
      <c r="AF7" s="218">
        <v>21151.96377652102</v>
      </c>
      <c r="AG7" s="219"/>
      <c r="AH7" s="218">
        <v>20650.81412560778</v>
      </c>
      <c r="AI7" s="218">
        <v>117.94972341887572</v>
      </c>
      <c r="AJ7" s="218">
        <v>-40.450039999999994</v>
      </c>
      <c r="AK7" s="218">
        <v>0.022021</v>
      </c>
      <c r="AL7" s="218">
        <v>2.9999979999999997</v>
      </c>
      <c r="AM7" s="218">
        <v>10.000066</v>
      </c>
      <c r="AN7" s="218">
        <v>34.14863524427827</v>
      </c>
      <c r="AO7" s="218">
        <v>243.9730573184053</v>
      </c>
      <c r="AP7" s="218">
        <v>245.65017607191862</v>
      </c>
      <c r="AQ7" s="218">
        <v>1164.048864745262</v>
      </c>
      <c r="AR7" s="218">
        <v>85.95113525473752</v>
      </c>
      <c r="AS7" s="218">
        <v>0</v>
      </c>
      <c r="AT7" s="218">
        <v>11.039809523809524</v>
      </c>
      <c r="AU7" s="218">
        <v>629</v>
      </c>
      <c r="AV7" s="218">
        <v>43.365</v>
      </c>
      <c r="AW7" s="218">
        <v>2793.7753162333893</v>
      </c>
      <c r="AX7" s="218"/>
      <c r="AY7" s="219">
        <v>285</v>
      </c>
      <c r="AZ7" s="219">
        <v>3460</v>
      </c>
      <c r="BA7" s="217">
        <v>10.357191835172639</v>
      </c>
      <c r="BB7" s="217"/>
      <c r="BC7" s="217">
        <v>50899.60885677468</v>
      </c>
      <c r="BD7" s="241">
        <v>-0.02027385051145289</v>
      </c>
    </row>
    <row r="8" spans="3:56" ht="12.75">
      <c r="C8" s="1" t="s">
        <v>1340</v>
      </c>
      <c r="D8" s="225"/>
      <c r="E8" s="31">
        <v>20220.86239992887</v>
      </c>
      <c r="F8" s="31"/>
      <c r="G8" s="31">
        <v>22627.06115122588</v>
      </c>
      <c r="H8" s="31">
        <v>107.73860907980588</v>
      </c>
      <c r="I8" s="31">
        <v>-40.450039999999994</v>
      </c>
      <c r="J8" s="31">
        <v>9.388245968999211</v>
      </c>
      <c r="K8" s="31">
        <v>0.022021</v>
      </c>
      <c r="L8" s="31">
        <v>2.9999979999999997</v>
      </c>
      <c r="M8" s="31">
        <v>15.000098999999995</v>
      </c>
      <c r="N8" s="31">
        <v>2.9999970000000182</v>
      </c>
      <c r="O8" s="31">
        <v>2.5607300000000017</v>
      </c>
      <c r="P8" s="31">
        <v>172.12744200000006</v>
      </c>
      <c r="Q8" s="31">
        <v>28.426033388318327</v>
      </c>
      <c r="R8" s="31">
        <v>234.52581829000607</v>
      </c>
      <c r="S8" s="31">
        <v>916.194088984969</v>
      </c>
      <c r="T8" s="31">
        <v>33.805911015030844</v>
      </c>
      <c r="U8" s="31">
        <v>34.82026687052396</v>
      </c>
      <c r="V8" s="31">
        <v>4.598005000000001</v>
      </c>
      <c r="W8" s="31">
        <v>10.743285714285713</v>
      </c>
      <c r="X8" s="31">
        <v>0</v>
      </c>
      <c r="Y8" s="31">
        <v>43.365</v>
      </c>
      <c r="Z8" s="31">
        <v>2793.7753162333893</v>
      </c>
      <c r="AA8" s="32">
        <v>285</v>
      </c>
      <c r="AB8" s="32">
        <v>1644.6</v>
      </c>
      <c r="AC8" s="31"/>
      <c r="AD8" s="234">
        <v>49150.16437870004</v>
      </c>
      <c r="AF8" s="31">
        <v>20356.086864226305</v>
      </c>
      <c r="AG8" s="31"/>
      <c r="AH8" s="31">
        <v>19497.70753253542</v>
      </c>
      <c r="AI8" s="31">
        <v>107.73860907980588</v>
      </c>
      <c r="AJ8" s="31">
        <v>-40.450039999999994</v>
      </c>
      <c r="AK8" s="31">
        <v>0.022021</v>
      </c>
      <c r="AL8" s="31">
        <v>2.9999979999999997</v>
      </c>
      <c r="AM8" s="31">
        <v>10.000066</v>
      </c>
      <c r="AN8" s="31">
        <v>28.732227397428524</v>
      </c>
      <c r="AO8" s="31">
        <v>234.52581829000607</v>
      </c>
      <c r="AP8" s="31">
        <v>236.09946754903362</v>
      </c>
      <c r="AQ8" s="31">
        <v>1164.048864745262</v>
      </c>
      <c r="AR8" s="31">
        <v>85.95113525473752</v>
      </c>
      <c r="AS8" s="31">
        <v>0</v>
      </c>
      <c r="AT8" s="31">
        <v>11.039809523809524</v>
      </c>
      <c r="AU8" s="31">
        <v>0</v>
      </c>
      <c r="AV8" s="31">
        <v>43.365</v>
      </c>
      <c r="AW8" s="31">
        <v>2793.7753162333893</v>
      </c>
      <c r="AX8" s="31"/>
      <c r="AY8" s="32">
        <v>285</v>
      </c>
      <c r="AZ8" s="32">
        <v>3460</v>
      </c>
      <c r="BA8" s="31">
        <v>10.357191835172639</v>
      </c>
      <c r="BB8" s="31"/>
      <c r="BC8" s="31">
        <v>48286.999881670396</v>
      </c>
      <c r="BD8" s="242">
        <v>-0.01756178250756192</v>
      </c>
    </row>
    <row r="9" spans="4:56" ht="12.75">
      <c r="D9" s="225"/>
      <c r="E9" s="31"/>
      <c r="F9" s="31"/>
      <c r="G9" s="31"/>
      <c r="H9" s="31"/>
      <c r="I9" s="31"/>
      <c r="J9" s="31"/>
      <c r="K9" s="31"/>
      <c r="L9" s="31"/>
      <c r="M9" s="31"/>
      <c r="N9" s="31"/>
      <c r="O9" s="31"/>
      <c r="P9" s="31"/>
      <c r="Q9" s="31"/>
      <c r="R9" s="31"/>
      <c r="S9" s="32"/>
      <c r="T9" s="32"/>
      <c r="U9" s="31"/>
      <c r="V9" s="32"/>
      <c r="W9" s="32"/>
      <c r="X9" s="31"/>
      <c r="Y9" s="31"/>
      <c r="Z9" s="32"/>
      <c r="AA9" s="32"/>
      <c r="AB9" s="32"/>
      <c r="AC9" s="31"/>
      <c r="AD9" s="234"/>
      <c r="AF9" s="31"/>
      <c r="AG9" s="31"/>
      <c r="AH9" s="31"/>
      <c r="AI9" s="31"/>
      <c r="AJ9" s="31"/>
      <c r="AK9" s="31"/>
      <c r="AL9" s="31"/>
      <c r="AM9" s="31"/>
      <c r="AN9" s="31"/>
      <c r="AO9" s="31"/>
      <c r="AP9" s="31"/>
      <c r="AQ9" s="31"/>
      <c r="AR9" s="31"/>
      <c r="AS9" s="31"/>
      <c r="AT9" s="31"/>
      <c r="AU9" s="31"/>
      <c r="AV9" s="31"/>
      <c r="AW9" s="31"/>
      <c r="AX9" s="31"/>
      <c r="AY9" s="32"/>
      <c r="AZ9" s="32"/>
      <c r="BA9" s="31"/>
      <c r="BB9" s="31"/>
      <c r="BC9" s="31"/>
      <c r="BD9" s="243"/>
    </row>
    <row r="10" spans="1:56" ht="14.25">
      <c r="A10" s="4" t="s">
        <v>1492</v>
      </c>
      <c r="B10" s="4" t="s">
        <v>1491</v>
      </c>
      <c r="C10" s="4" t="s">
        <v>537</v>
      </c>
      <c r="D10" s="249">
        <v>14</v>
      </c>
      <c r="E10" s="223">
        <v>787.2528295812717</v>
      </c>
      <c r="F10" s="223"/>
      <c r="G10" s="223">
        <v>1155.4471856038401</v>
      </c>
      <c r="H10" s="223">
        <v>10.211114339069843</v>
      </c>
      <c r="I10" s="223">
        <v>0</v>
      </c>
      <c r="J10" s="223">
        <v>0</v>
      </c>
      <c r="K10" s="223">
        <v>0</v>
      </c>
      <c r="L10" s="223">
        <v>0</v>
      </c>
      <c r="M10" s="223">
        <v>0</v>
      </c>
      <c r="N10" s="223">
        <v>0</v>
      </c>
      <c r="O10" s="223">
        <v>0</v>
      </c>
      <c r="P10" s="223">
        <v>0</v>
      </c>
      <c r="Q10" s="223">
        <v>5.3563174266954725</v>
      </c>
      <c r="R10" s="223">
        <v>9.447239028399235</v>
      </c>
      <c r="S10" s="223">
        <v>0</v>
      </c>
      <c r="T10" s="223">
        <v>0</v>
      </c>
      <c r="U10" s="223">
        <v>0</v>
      </c>
      <c r="V10" s="223">
        <v>0</v>
      </c>
      <c r="W10" s="223">
        <v>0</v>
      </c>
      <c r="X10" s="223">
        <v>835.015</v>
      </c>
      <c r="Y10" s="223">
        <v>0</v>
      </c>
      <c r="Z10" s="223">
        <v>0</v>
      </c>
      <c r="AA10" s="223">
        <v>0</v>
      </c>
      <c r="AB10" s="220">
        <v>0</v>
      </c>
      <c r="AC10" s="32"/>
      <c r="AD10" s="235">
        <v>2802.7296859792764</v>
      </c>
      <c r="AF10" s="220">
        <v>795.8769122947177</v>
      </c>
      <c r="AG10" s="220"/>
      <c r="AH10" s="220">
        <v>1153.10659307236</v>
      </c>
      <c r="AI10" s="220">
        <v>10.211114339069843</v>
      </c>
      <c r="AJ10" s="220">
        <v>0</v>
      </c>
      <c r="AK10" s="220">
        <v>0</v>
      </c>
      <c r="AL10" s="220">
        <v>0</v>
      </c>
      <c r="AM10" s="220">
        <v>0</v>
      </c>
      <c r="AN10" s="220">
        <v>5.4164078468497445</v>
      </c>
      <c r="AO10" s="220">
        <v>9.447239028399235</v>
      </c>
      <c r="AP10" s="220">
        <v>9.550708522884996</v>
      </c>
      <c r="AQ10" s="220">
        <v>0</v>
      </c>
      <c r="AR10" s="220">
        <v>0</v>
      </c>
      <c r="AS10" s="220">
        <v>0</v>
      </c>
      <c r="AT10" s="220">
        <v>0</v>
      </c>
      <c r="AU10" s="220">
        <v>629</v>
      </c>
      <c r="AV10" s="220">
        <v>0</v>
      </c>
      <c r="AW10" s="220">
        <v>0</v>
      </c>
      <c r="AX10" s="32"/>
      <c r="AY10" s="220">
        <v>0</v>
      </c>
      <c r="AZ10" s="220">
        <v>0</v>
      </c>
      <c r="BA10" s="220">
        <v>0</v>
      </c>
      <c r="BB10" s="32"/>
      <c r="BC10" s="32">
        <v>2612.608975104282</v>
      </c>
      <c r="BD10" s="242">
        <v>-0.0678341232214002</v>
      </c>
    </row>
    <row r="11" spans="1:56" s="11" customFormat="1" ht="12.75">
      <c r="A11" s="245"/>
      <c r="B11" s="245"/>
      <c r="C11" s="250"/>
      <c r="D11" s="25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52"/>
      <c r="AE11" s="8"/>
      <c r="AF11" s="221"/>
      <c r="AG11" s="222"/>
      <c r="AH11" s="221"/>
      <c r="AI11" s="221"/>
      <c r="AJ11" s="221"/>
      <c r="AK11" s="222"/>
      <c r="AL11" s="222"/>
      <c r="AM11" s="222"/>
      <c r="AN11" s="222"/>
      <c r="AO11" s="222"/>
      <c r="AP11" s="222"/>
      <c r="AQ11" s="222"/>
      <c r="AR11" s="222"/>
      <c r="AS11" s="222"/>
      <c r="AT11" s="222"/>
      <c r="AU11" s="222"/>
      <c r="AV11" s="222"/>
      <c r="AW11" s="222"/>
      <c r="AX11" s="222"/>
      <c r="AY11" s="222"/>
      <c r="AZ11" s="222"/>
      <c r="BA11" s="216"/>
      <c r="BB11" s="217"/>
      <c r="BC11" s="32"/>
      <c r="BD11" s="253"/>
    </row>
    <row r="12" spans="1:56" ht="12.75">
      <c r="A12" s="4" t="s">
        <v>541</v>
      </c>
      <c r="B12" s="4" t="s">
        <v>539</v>
      </c>
      <c r="C12" s="4" t="s">
        <v>540</v>
      </c>
      <c r="D12" s="225"/>
      <c r="E12" s="223">
        <v>5.438065836794858</v>
      </c>
      <c r="F12" s="223"/>
      <c r="G12" s="223">
        <v>3.4086057291</v>
      </c>
      <c r="H12" s="223">
        <v>0.016707327759999783</v>
      </c>
      <c r="I12" s="223">
        <v>-0.039646</v>
      </c>
      <c r="J12" s="223">
        <v>0</v>
      </c>
      <c r="K12" s="223">
        <v>0</v>
      </c>
      <c r="L12" s="223">
        <v>0</v>
      </c>
      <c r="M12" s="223">
        <v>0</v>
      </c>
      <c r="N12" s="223">
        <v>0.008547</v>
      </c>
      <c r="O12" s="223">
        <v>0.007855</v>
      </c>
      <c r="P12" s="223">
        <v>0</v>
      </c>
      <c r="Q12" s="223">
        <v>0</v>
      </c>
      <c r="R12" s="223">
        <v>0.06372078216935705</v>
      </c>
      <c r="S12" s="223">
        <v>0.5656010524444444</v>
      </c>
      <c r="T12" s="223">
        <v>0.005467386119088648</v>
      </c>
      <c r="U12" s="223">
        <v>0.06734712259548065</v>
      </c>
      <c r="V12" s="223">
        <v>0</v>
      </c>
      <c r="W12" s="223">
        <v>0</v>
      </c>
      <c r="X12" s="223">
        <v>0</v>
      </c>
      <c r="Y12" s="223">
        <v>0</v>
      </c>
      <c r="Z12" s="223">
        <v>0</v>
      </c>
      <c r="AA12" s="223">
        <v>0</v>
      </c>
      <c r="AB12" s="220">
        <v>0</v>
      </c>
      <c r="AC12" s="32"/>
      <c r="AD12" s="235">
        <v>9.542271236983227</v>
      </c>
      <c r="AF12" s="220">
        <v>5.478601594588077</v>
      </c>
      <c r="AG12" s="220"/>
      <c r="AH12" s="220">
        <v>2.8935600533329997</v>
      </c>
      <c r="AI12" s="220">
        <v>0.016707327759999783</v>
      </c>
      <c r="AJ12" s="220">
        <v>-0.039646</v>
      </c>
      <c r="AK12" s="220">
        <v>0</v>
      </c>
      <c r="AL12" s="220">
        <v>0</v>
      </c>
      <c r="AM12" s="220">
        <v>0</v>
      </c>
      <c r="AN12" s="220">
        <v>0</v>
      </c>
      <c r="AO12" s="220">
        <v>0.06372078216935705</v>
      </c>
      <c r="AP12" s="220">
        <v>0.06419576174296476</v>
      </c>
      <c r="AQ12" s="220">
        <v>0.6725300124444443</v>
      </c>
      <c r="AR12" s="220">
        <v>0.013900765567380298</v>
      </c>
      <c r="AS12" s="220">
        <v>0</v>
      </c>
      <c r="AT12" s="220">
        <v>0</v>
      </c>
      <c r="AU12" s="220">
        <v>0</v>
      </c>
      <c r="AV12" s="220">
        <v>0</v>
      </c>
      <c r="AW12" s="220">
        <v>0</v>
      </c>
      <c r="AX12" s="32"/>
      <c r="AY12" s="220">
        <v>0</v>
      </c>
      <c r="AZ12" s="220">
        <v>0</v>
      </c>
      <c r="BA12" s="220">
        <v>0</v>
      </c>
      <c r="BB12" s="32"/>
      <c r="BC12" s="32">
        <v>9.163570297605222</v>
      </c>
      <c r="BD12" s="242">
        <v>-0.03968666682940891</v>
      </c>
    </row>
    <row r="13" spans="1:56" ht="12.75">
      <c r="A13" s="4" t="s">
        <v>541</v>
      </c>
      <c r="B13" s="4" t="s">
        <v>542</v>
      </c>
      <c r="C13" s="4" t="s">
        <v>543</v>
      </c>
      <c r="D13" s="225"/>
      <c r="E13" s="223">
        <v>4.320080041282284</v>
      </c>
      <c r="F13" s="223"/>
      <c r="G13" s="223">
        <v>6.925028165904</v>
      </c>
      <c r="H13" s="223">
        <v>0.03456143643500004</v>
      </c>
      <c r="I13" s="223">
        <v>-0.191655</v>
      </c>
      <c r="J13" s="223">
        <v>0</v>
      </c>
      <c r="K13" s="223">
        <v>0</v>
      </c>
      <c r="L13" s="223">
        <v>0</v>
      </c>
      <c r="M13" s="223">
        <v>0</v>
      </c>
      <c r="N13" s="223">
        <v>0.008547</v>
      </c>
      <c r="O13" s="223">
        <v>0.007855</v>
      </c>
      <c r="P13" s="223">
        <v>0</v>
      </c>
      <c r="Q13" s="223">
        <v>0</v>
      </c>
      <c r="R13" s="223">
        <v>0.04991077478547631</v>
      </c>
      <c r="S13" s="223">
        <v>0.7914551448888889</v>
      </c>
      <c r="T13" s="223">
        <v>0.011175701552117653</v>
      </c>
      <c r="U13" s="223">
        <v>0.07945290291578265</v>
      </c>
      <c r="V13" s="223">
        <v>0</v>
      </c>
      <c r="W13" s="223">
        <v>0</v>
      </c>
      <c r="X13" s="223">
        <v>0</v>
      </c>
      <c r="Y13" s="223">
        <v>0</v>
      </c>
      <c r="Z13" s="223">
        <v>0</v>
      </c>
      <c r="AA13" s="223">
        <v>0</v>
      </c>
      <c r="AB13" s="220">
        <v>0</v>
      </c>
      <c r="AC13" s="32"/>
      <c r="AD13" s="235">
        <v>12.036411167763548</v>
      </c>
      <c r="AF13" s="220">
        <v>4.353595089670262</v>
      </c>
      <c r="AG13" s="220"/>
      <c r="AH13" s="220">
        <v>5.825373680353</v>
      </c>
      <c r="AI13" s="220">
        <v>0.03456143643500004</v>
      </c>
      <c r="AJ13" s="220">
        <v>-0.191655</v>
      </c>
      <c r="AK13" s="220">
        <v>0</v>
      </c>
      <c r="AL13" s="220">
        <v>0</v>
      </c>
      <c r="AM13" s="220">
        <v>0</v>
      </c>
      <c r="AN13" s="220">
        <v>0</v>
      </c>
      <c r="AO13" s="220">
        <v>0.04991077478547631</v>
      </c>
      <c r="AP13" s="220">
        <v>0.05029798104462706</v>
      </c>
      <c r="AQ13" s="220">
        <v>1.2609881582222222</v>
      </c>
      <c r="AR13" s="220">
        <v>0.028414091111035492</v>
      </c>
      <c r="AS13" s="220">
        <v>0</v>
      </c>
      <c r="AT13" s="220">
        <v>0</v>
      </c>
      <c r="AU13" s="220">
        <v>0</v>
      </c>
      <c r="AV13" s="220">
        <v>0</v>
      </c>
      <c r="AW13" s="220">
        <v>0</v>
      </c>
      <c r="AX13" s="32"/>
      <c r="AY13" s="220">
        <v>0</v>
      </c>
      <c r="AZ13" s="220">
        <v>0</v>
      </c>
      <c r="BA13" s="220">
        <v>0</v>
      </c>
      <c r="BB13" s="32"/>
      <c r="BC13" s="32">
        <v>11.41148621162162</v>
      </c>
      <c r="BD13" s="242">
        <v>-0.051919542082080924</v>
      </c>
    </row>
    <row r="14" spans="1:56" ht="12.75">
      <c r="A14" s="4" t="s">
        <v>541</v>
      </c>
      <c r="B14" s="4" t="s">
        <v>544</v>
      </c>
      <c r="C14" s="4" t="s">
        <v>545</v>
      </c>
      <c r="D14" s="225"/>
      <c r="E14" s="223">
        <v>5.533834523447757</v>
      </c>
      <c r="F14" s="223"/>
      <c r="G14" s="223">
        <v>6.142285740738</v>
      </c>
      <c r="H14" s="223">
        <v>0.030465190414000302</v>
      </c>
      <c r="I14" s="223">
        <v>-0.18649</v>
      </c>
      <c r="J14" s="223">
        <v>0</v>
      </c>
      <c r="K14" s="223">
        <v>0</v>
      </c>
      <c r="L14" s="223">
        <v>0</v>
      </c>
      <c r="M14" s="223">
        <v>0</v>
      </c>
      <c r="N14" s="223">
        <v>0.008547</v>
      </c>
      <c r="O14" s="223">
        <v>0.007855</v>
      </c>
      <c r="P14" s="223">
        <v>0</v>
      </c>
      <c r="Q14" s="223">
        <v>0</v>
      </c>
      <c r="R14" s="223">
        <v>0.06314498144537595</v>
      </c>
      <c r="S14" s="223">
        <v>1.1270535386666667</v>
      </c>
      <c r="T14" s="223">
        <v>0.009896457232244771</v>
      </c>
      <c r="U14" s="223">
        <v>0.08424825465041524</v>
      </c>
      <c r="V14" s="223">
        <v>0</v>
      </c>
      <c r="W14" s="223">
        <v>0</v>
      </c>
      <c r="X14" s="223">
        <v>0</v>
      </c>
      <c r="Y14" s="223">
        <v>0</v>
      </c>
      <c r="Z14" s="223">
        <v>0</v>
      </c>
      <c r="AA14" s="223">
        <v>0</v>
      </c>
      <c r="AB14" s="220">
        <v>0</v>
      </c>
      <c r="AC14" s="32"/>
      <c r="AD14" s="235">
        <v>12.82084068659446</v>
      </c>
      <c r="AF14" s="220">
        <v>5.563546725340196</v>
      </c>
      <c r="AG14" s="220"/>
      <c r="AH14" s="220">
        <v>5.182004595724</v>
      </c>
      <c r="AI14" s="220">
        <v>0.030465190414000302</v>
      </c>
      <c r="AJ14" s="220">
        <v>-0.18649</v>
      </c>
      <c r="AK14" s="220">
        <v>0</v>
      </c>
      <c r="AL14" s="220">
        <v>0</v>
      </c>
      <c r="AM14" s="220">
        <v>0</v>
      </c>
      <c r="AN14" s="220">
        <v>0</v>
      </c>
      <c r="AO14" s="220">
        <v>0.06314498144537595</v>
      </c>
      <c r="AP14" s="220">
        <v>0.06348401876737206</v>
      </c>
      <c r="AQ14" s="220">
        <v>1.3705834586666668</v>
      </c>
      <c r="AR14" s="220">
        <v>0.025161627318169164</v>
      </c>
      <c r="AS14" s="220">
        <v>0</v>
      </c>
      <c r="AT14" s="220">
        <v>0</v>
      </c>
      <c r="AU14" s="220">
        <v>0</v>
      </c>
      <c r="AV14" s="220">
        <v>0</v>
      </c>
      <c r="AW14" s="220">
        <v>0</v>
      </c>
      <c r="AX14" s="32"/>
      <c r="AY14" s="220">
        <v>0</v>
      </c>
      <c r="AZ14" s="220">
        <v>0</v>
      </c>
      <c r="BA14" s="220">
        <v>0</v>
      </c>
      <c r="BB14" s="32"/>
      <c r="BC14" s="32">
        <v>12.111900597675781</v>
      </c>
      <c r="BD14" s="242">
        <v>-0.055295912822624055</v>
      </c>
    </row>
    <row r="15" spans="1:56" ht="12.75">
      <c r="A15" s="4" t="s">
        <v>541</v>
      </c>
      <c r="B15" s="4" t="s">
        <v>546</v>
      </c>
      <c r="C15" s="4" t="s">
        <v>547</v>
      </c>
      <c r="D15" s="225"/>
      <c r="E15" s="223">
        <v>8.993607294387603</v>
      </c>
      <c r="F15" s="223"/>
      <c r="G15" s="223">
        <v>7.0342654013649994</v>
      </c>
      <c r="H15" s="223">
        <v>0.03468517957700044</v>
      </c>
      <c r="I15" s="223">
        <v>-0.436307</v>
      </c>
      <c r="J15" s="223">
        <v>0</v>
      </c>
      <c r="K15" s="223">
        <v>0</v>
      </c>
      <c r="L15" s="223">
        <v>0</v>
      </c>
      <c r="M15" s="223">
        <v>0</v>
      </c>
      <c r="N15" s="223">
        <v>0.008547</v>
      </c>
      <c r="O15" s="223">
        <v>0.007855</v>
      </c>
      <c r="P15" s="223">
        <v>0</v>
      </c>
      <c r="Q15" s="223">
        <v>0</v>
      </c>
      <c r="R15" s="223">
        <v>0.10304038029875752</v>
      </c>
      <c r="S15" s="223">
        <v>2.549386982222223</v>
      </c>
      <c r="T15" s="223">
        <v>0.011309652515357444</v>
      </c>
      <c r="U15" s="223">
        <v>0.09225049726368179</v>
      </c>
      <c r="V15" s="223">
        <v>0</v>
      </c>
      <c r="W15" s="223">
        <v>0</v>
      </c>
      <c r="X15" s="223">
        <v>0</v>
      </c>
      <c r="Y15" s="223">
        <v>0</v>
      </c>
      <c r="Z15" s="223">
        <v>0</v>
      </c>
      <c r="AA15" s="223">
        <v>0</v>
      </c>
      <c r="AB15" s="220">
        <v>0</v>
      </c>
      <c r="AC15" s="32"/>
      <c r="AD15" s="235">
        <v>18.398640387629623</v>
      </c>
      <c r="AF15" s="220">
        <v>9.091290158391145</v>
      </c>
      <c r="AG15" s="220"/>
      <c r="AH15" s="220">
        <v>5.951903907819</v>
      </c>
      <c r="AI15" s="220">
        <v>0.03468517957700044</v>
      </c>
      <c r="AJ15" s="220">
        <v>-0.436307</v>
      </c>
      <c r="AK15" s="220">
        <v>0</v>
      </c>
      <c r="AL15" s="220">
        <v>0</v>
      </c>
      <c r="AM15" s="220">
        <v>0</v>
      </c>
      <c r="AN15" s="220">
        <v>0</v>
      </c>
      <c r="AO15" s="220">
        <v>0.10304038029875752</v>
      </c>
      <c r="AP15" s="220">
        <v>0.1041595396222781</v>
      </c>
      <c r="AQ15" s="220">
        <v>3.0337983955555563</v>
      </c>
      <c r="AR15" s="220">
        <v>0.028754659875882764</v>
      </c>
      <c r="AS15" s="220">
        <v>0</v>
      </c>
      <c r="AT15" s="220">
        <v>0</v>
      </c>
      <c r="AU15" s="220">
        <v>0</v>
      </c>
      <c r="AV15" s="220">
        <v>0</v>
      </c>
      <c r="AW15" s="220">
        <v>0</v>
      </c>
      <c r="AX15" s="32"/>
      <c r="AY15" s="220">
        <v>0</v>
      </c>
      <c r="AZ15" s="220">
        <v>0</v>
      </c>
      <c r="BA15" s="220">
        <v>0</v>
      </c>
      <c r="BB15" s="32"/>
      <c r="BC15" s="32">
        <v>17.91132522113962</v>
      </c>
      <c r="BD15" s="242">
        <v>-0.02648647705607913</v>
      </c>
    </row>
    <row r="16" spans="1:56" ht="12.75">
      <c r="A16" s="4" t="s">
        <v>541</v>
      </c>
      <c r="B16" s="4" t="s">
        <v>548</v>
      </c>
      <c r="C16" s="4" t="s">
        <v>549</v>
      </c>
      <c r="D16" s="225"/>
      <c r="E16" s="223">
        <v>5.065994143476911</v>
      </c>
      <c r="F16" s="223"/>
      <c r="G16" s="223">
        <v>7.3800637894320005</v>
      </c>
      <c r="H16" s="223">
        <v>0.036732270975999536</v>
      </c>
      <c r="I16" s="223">
        <v>-0.033364</v>
      </c>
      <c r="J16" s="223">
        <v>0</v>
      </c>
      <c r="K16" s="223">
        <v>0</v>
      </c>
      <c r="L16" s="223">
        <v>0</v>
      </c>
      <c r="M16" s="223">
        <v>0</v>
      </c>
      <c r="N16" s="223">
        <v>0.008547</v>
      </c>
      <c r="O16" s="223">
        <v>0.007855</v>
      </c>
      <c r="P16" s="223">
        <v>0</v>
      </c>
      <c r="Q16" s="223">
        <v>0</v>
      </c>
      <c r="R16" s="223">
        <v>0.06206943464107046</v>
      </c>
      <c r="S16" s="223">
        <v>1.8628938844444447</v>
      </c>
      <c r="T16" s="223">
        <v>0.011912059360195008</v>
      </c>
      <c r="U16" s="223">
        <v>0.09709655688613825</v>
      </c>
      <c r="V16" s="223">
        <v>0</v>
      </c>
      <c r="W16" s="223">
        <v>0</v>
      </c>
      <c r="X16" s="223">
        <v>0</v>
      </c>
      <c r="Y16" s="223">
        <v>0</v>
      </c>
      <c r="Z16" s="223">
        <v>0</v>
      </c>
      <c r="AA16" s="223">
        <v>0</v>
      </c>
      <c r="AB16" s="220">
        <v>0</v>
      </c>
      <c r="AC16" s="32"/>
      <c r="AD16" s="235">
        <v>14.499800139216758</v>
      </c>
      <c r="AF16" s="220">
        <v>5.138087850545187</v>
      </c>
      <c r="AG16" s="220"/>
      <c r="AH16" s="220">
        <v>6.210435620715</v>
      </c>
      <c r="AI16" s="220">
        <v>0.036732270975999536</v>
      </c>
      <c r="AJ16" s="220">
        <v>-0.033364</v>
      </c>
      <c r="AK16" s="220">
        <v>0</v>
      </c>
      <c r="AL16" s="220">
        <v>0</v>
      </c>
      <c r="AM16" s="220">
        <v>0</v>
      </c>
      <c r="AN16" s="220">
        <v>0</v>
      </c>
      <c r="AO16" s="220">
        <v>0.06206943464107046</v>
      </c>
      <c r="AP16" s="220">
        <v>0.06295273918351031</v>
      </c>
      <c r="AQ16" s="220">
        <v>2.355792337777778</v>
      </c>
      <c r="AR16" s="220">
        <v>0.03028627226686349</v>
      </c>
      <c r="AS16" s="220">
        <v>0</v>
      </c>
      <c r="AT16" s="220">
        <v>0</v>
      </c>
      <c r="AU16" s="220">
        <v>0</v>
      </c>
      <c r="AV16" s="220">
        <v>0</v>
      </c>
      <c r="AW16" s="220">
        <v>0</v>
      </c>
      <c r="AX16" s="32"/>
      <c r="AY16" s="220">
        <v>0</v>
      </c>
      <c r="AZ16" s="220">
        <v>0</v>
      </c>
      <c r="BA16" s="220">
        <v>0</v>
      </c>
      <c r="BB16" s="32"/>
      <c r="BC16" s="32">
        <v>13.862992526105408</v>
      </c>
      <c r="BD16" s="242">
        <v>-0.043918371770450354</v>
      </c>
    </row>
    <row r="17" spans="1:56" ht="12.75">
      <c r="A17" s="4" t="s">
        <v>541</v>
      </c>
      <c r="B17" s="4" t="s">
        <v>550</v>
      </c>
      <c r="C17" s="4" t="s">
        <v>551</v>
      </c>
      <c r="D17" s="225"/>
      <c r="E17" s="223">
        <v>6.011464037950845</v>
      </c>
      <c r="F17" s="223"/>
      <c r="G17" s="223">
        <v>5.439118654477</v>
      </c>
      <c r="H17" s="223">
        <v>0.027206173926999793</v>
      </c>
      <c r="I17" s="223">
        <v>-0.089595</v>
      </c>
      <c r="J17" s="223">
        <v>0</v>
      </c>
      <c r="K17" s="223">
        <v>0</v>
      </c>
      <c r="L17" s="223">
        <v>0</v>
      </c>
      <c r="M17" s="223">
        <v>0</v>
      </c>
      <c r="N17" s="223">
        <v>0.008547</v>
      </c>
      <c r="O17" s="223">
        <v>0.007855</v>
      </c>
      <c r="P17" s="223">
        <v>0</v>
      </c>
      <c r="Q17" s="223">
        <v>0</v>
      </c>
      <c r="R17" s="223">
        <v>0.06622035663153114</v>
      </c>
      <c r="S17" s="223">
        <v>2.8666427137777784</v>
      </c>
      <c r="T17" s="223">
        <v>0.008777376146714717</v>
      </c>
      <c r="U17" s="223">
        <v>0.08246125693097522</v>
      </c>
      <c r="V17" s="223">
        <v>0</v>
      </c>
      <c r="W17" s="223">
        <v>0</v>
      </c>
      <c r="X17" s="223">
        <v>0</v>
      </c>
      <c r="Y17" s="223">
        <v>0</v>
      </c>
      <c r="Z17" s="223">
        <v>0</v>
      </c>
      <c r="AA17" s="223">
        <v>0</v>
      </c>
      <c r="AB17" s="220">
        <v>0</v>
      </c>
      <c r="AC17" s="32"/>
      <c r="AD17" s="235">
        <v>14.428697569841844</v>
      </c>
      <c r="AF17" s="220">
        <v>6.033377667664994</v>
      </c>
      <c r="AG17" s="220"/>
      <c r="AH17" s="220">
        <v>4.581606430663</v>
      </c>
      <c r="AI17" s="220">
        <v>0.027206173926999793</v>
      </c>
      <c r="AJ17" s="220">
        <v>-0.089595</v>
      </c>
      <c r="AK17" s="220">
        <v>0</v>
      </c>
      <c r="AL17" s="220">
        <v>0</v>
      </c>
      <c r="AM17" s="220">
        <v>0</v>
      </c>
      <c r="AN17" s="220">
        <v>0</v>
      </c>
      <c r="AO17" s="220">
        <v>0.06622035663153114</v>
      </c>
      <c r="AP17" s="220">
        <v>0.06646175013660764</v>
      </c>
      <c r="AQ17" s="220">
        <v>3.302893060444445</v>
      </c>
      <c r="AR17" s="220">
        <v>0.022316376684318597</v>
      </c>
      <c r="AS17" s="220">
        <v>0</v>
      </c>
      <c r="AT17" s="220">
        <v>0</v>
      </c>
      <c r="AU17" s="220">
        <v>0</v>
      </c>
      <c r="AV17" s="220">
        <v>0</v>
      </c>
      <c r="AW17" s="220">
        <v>0</v>
      </c>
      <c r="AX17" s="32"/>
      <c r="AY17" s="220">
        <v>0</v>
      </c>
      <c r="AZ17" s="220">
        <v>0</v>
      </c>
      <c r="BA17" s="220">
        <v>0</v>
      </c>
      <c r="BB17" s="32"/>
      <c r="BC17" s="32">
        <v>14.010486816151898</v>
      </c>
      <c r="BD17" s="242">
        <v>-0.028984650323815076</v>
      </c>
    </row>
    <row r="18" spans="1:56" ht="12.75">
      <c r="A18" s="4" t="s">
        <v>490</v>
      </c>
      <c r="B18" s="4" t="s">
        <v>488</v>
      </c>
      <c r="C18" s="4" t="s">
        <v>489</v>
      </c>
      <c r="D18" s="225"/>
      <c r="E18" s="223">
        <v>21.044006635575887</v>
      </c>
      <c r="F18" s="223"/>
      <c r="G18" s="223">
        <v>22.053416486600998</v>
      </c>
      <c r="H18" s="223">
        <v>0.10312211770899966</v>
      </c>
      <c r="I18" s="223">
        <v>0</v>
      </c>
      <c r="J18" s="223">
        <v>0</v>
      </c>
      <c r="K18" s="223">
        <v>0</v>
      </c>
      <c r="L18" s="223">
        <v>0</v>
      </c>
      <c r="M18" s="223">
        <v>0</v>
      </c>
      <c r="N18" s="223">
        <v>0</v>
      </c>
      <c r="O18" s="223">
        <v>0</v>
      </c>
      <c r="P18" s="223">
        <v>0</v>
      </c>
      <c r="Q18" s="223">
        <v>1.3761264147511683</v>
      </c>
      <c r="R18" s="223">
        <v>0.24097771163731196</v>
      </c>
      <c r="S18" s="223">
        <v>0</v>
      </c>
      <c r="T18" s="223">
        <v>0</v>
      </c>
      <c r="U18" s="223">
        <v>0</v>
      </c>
      <c r="V18" s="223">
        <v>0</v>
      </c>
      <c r="W18" s="223">
        <v>0</v>
      </c>
      <c r="X18" s="223">
        <v>0</v>
      </c>
      <c r="Y18" s="223">
        <v>0</v>
      </c>
      <c r="Z18" s="223">
        <v>0</v>
      </c>
      <c r="AA18" s="223">
        <v>0</v>
      </c>
      <c r="AB18" s="220">
        <v>0</v>
      </c>
      <c r="AC18" s="32"/>
      <c r="AD18" s="235">
        <v>44.81764936627437</v>
      </c>
      <c r="AF18" s="220">
        <v>21.20606066755612</v>
      </c>
      <c r="AG18" s="220"/>
      <c r="AH18" s="220">
        <v>20.186485168389</v>
      </c>
      <c r="AI18" s="220">
        <v>0.10312211770899966</v>
      </c>
      <c r="AJ18" s="220">
        <v>0</v>
      </c>
      <c r="AK18" s="220">
        <v>0</v>
      </c>
      <c r="AL18" s="220">
        <v>0</v>
      </c>
      <c r="AM18" s="220">
        <v>0</v>
      </c>
      <c r="AN18" s="220">
        <v>1.3869507639974066</v>
      </c>
      <c r="AO18" s="220">
        <v>0.24097771163731196</v>
      </c>
      <c r="AP18" s="220">
        <v>0.24283341385526214</v>
      </c>
      <c r="AQ18" s="220">
        <v>0</v>
      </c>
      <c r="AR18" s="220">
        <v>0</v>
      </c>
      <c r="AS18" s="220">
        <v>0</v>
      </c>
      <c r="AT18" s="220">
        <v>0</v>
      </c>
      <c r="AU18" s="220">
        <v>0</v>
      </c>
      <c r="AV18" s="220">
        <v>0</v>
      </c>
      <c r="AW18" s="220">
        <v>0</v>
      </c>
      <c r="AX18" s="32"/>
      <c r="AY18" s="220">
        <v>0</v>
      </c>
      <c r="AZ18" s="220">
        <v>0</v>
      </c>
      <c r="BA18" s="220">
        <v>0</v>
      </c>
      <c r="BB18" s="32"/>
      <c r="BC18" s="32">
        <v>43.366429843144104</v>
      </c>
      <c r="BD18" s="242">
        <v>-0.03238053632108418</v>
      </c>
    </row>
    <row r="19" spans="1:56" ht="12.75">
      <c r="A19" s="4" t="s">
        <v>541</v>
      </c>
      <c r="B19" s="4" t="s">
        <v>552</v>
      </c>
      <c r="C19" s="4" t="s">
        <v>553</v>
      </c>
      <c r="D19" s="225"/>
      <c r="E19" s="223">
        <v>9.245893113933311</v>
      </c>
      <c r="F19" s="223"/>
      <c r="G19" s="223">
        <v>7.516186142726</v>
      </c>
      <c r="H19" s="223">
        <v>0.03765645797499921</v>
      </c>
      <c r="I19" s="223">
        <v>-0.313936</v>
      </c>
      <c r="J19" s="223">
        <v>0</v>
      </c>
      <c r="K19" s="223">
        <v>0</v>
      </c>
      <c r="L19" s="223">
        <v>0</v>
      </c>
      <c r="M19" s="223">
        <v>0</v>
      </c>
      <c r="N19" s="223">
        <v>0.008547</v>
      </c>
      <c r="O19" s="223">
        <v>0.007855</v>
      </c>
      <c r="P19" s="223">
        <v>0</v>
      </c>
      <c r="Q19" s="223">
        <v>0</v>
      </c>
      <c r="R19" s="223">
        <v>0.10133247177697537</v>
      </c>
      <c r="S19" s="223">
        <v>4.622183688</v>
      </c>
      <c r="T19" s="223">
        <v>0.01212662011318315</v>
      </c>
      <c r="U19" s="223">
        <v>0.08493450034266056</v>
      </c>
      <c r="V19" s="223">
        <v>0</v>
      </c>
      <c r="W19" s="223">
        <v>0</v>
      </c>
      <c r="X19" s="223">
        <v>0</v>
      </c>
      <c r="Y19" s="223">
        <v>0</v>
      </c>
      <c r="Z19" s="223">
        <v>0</v>
      </c>
      <c r="AA19" s="223">
        <v>0</v>
      </c>
      <c r="AB19" s="220">
        <v>0</v>
      </c>
      <c r="AC19" s="32"/>
      <c r="AD19" s="235">
        <v>21.32277899486713</v>
      </c>
      <c r="AF19" s="220">
        <v>9.325770394392686</v>
      </c>
      <c r="AG19" s="220"/>
      <c r="AH19" s="220">
        <v>6.330453779303</v>
      </c>
      <c r="AI19" s="220">
        <v>0.03765645797499921</v>
      </c>
      <c r="AJ19" s="220">
        <v>-0.313936</v>
      </c>
      <c r="AK19" s="220">
        <v>0</v>
      </c>
      <c r="AL19" s="220">
        <v>0</v>
      </c>
      <c r="AM19" s="220">
        <v>0</v>
      </c>
      <c r="AN19" s="220">
        <v>0</v>
      </c>
      <c r="AO19" s="220">
        <v>0.10133247177697537</v>
      </c>
      <c r="AP19" s="220">
        <v>0.10220790502804479</v>
      </c>
      <c r="AQ19" s="220">
        <v>5.940346461333333</v>
      </c>
      <c r="AR19" s="220">
        <v>0.03083179048384757</v>
      </c>
      <c r="AS19" s="220">
        <v>0</v>
      </c>
      <c r="AT19" s="220">
        <v>0</v>
      </c>
      <c r="AU19" s="220">
        <v>0</v>
      </c>
      <c r="AV19" s="220">
        <v>0</v>
      </c>
      <c r="AW19" s="220">
        <v>0</v>
      </c>
      <c r="AX19" s="32"/>
      <c r="AY19" s="220">
        <v>0</v>
      </c>
      <c r="AZ19" s="220">
        <v>0</v>
      </c>
      <c r="BA19" s="220">
        <v>0</v>
      </c>
      <c r="BB19" s="32"/>
      <c r="BC19" s="32">
        <v>21.554663260292887</v>
      </c>
      <c r="BD19" s="242">
        <v>0.010874955158592528</v>
      </c>
    </row>
    <row r="20" spans="1:56" ht="12.75">
      <c r="A20" s="4" t="s">
        <v>541</v>
      </c>
      <c r="B20" s="4" t="s">
        <v>554</v>
      </c>
      <c r="C20" s="4" t="s">
        <v>555</v>
      </c>
      <c r="D20" s="225"/>
      <c r="E20" s="223">
        <v>4.415911996422685</v>
      </c>
      <c r="F20" s="223"/>
      <c r="G20" s="223">
        <v>4.112476777199</v>
      </c>
      <c r="H20" s="223">
        <v>0.020220038811999838</v>
      </c>
      <c r="I20" s="223">
        <v>-0.211598</v>
      </c>
      <c r="J20" s="223">
        <v>0</v>
      </c>
      <c r="K20" s="223">
        <v>0</v>
      </c>
      <c r="L20" s="223">
        <v>0</v>
      </c>
      <c r="M20" s="223">
        <v>0</v>
      </c>
      <c r="N20" s="223">
        <v>0.008547</v>
      </c>
      <c r="O20" s="223">
        <v>0.007855</v>
      </c>
      <c r="P20" s="223">
        <v>0</v>
      </c>
      <c r="Q20" s="223">
        <v>0</v>
      </c>
      <c r="R20" s="223">
        <v>0.04995630138854232</v>
      </c>
      <c r="S20" s="223">
        <v>1.2152911191111113</v>
      </c>
      <c r="T20" s="223">
        <v>0.006607079907127747</v>
      </c>
      <c r="U20" s="223">
        <v>0.06860313845079993</v>
      </c>
      <c r="V20" s="223">
        <v>0</v>
      </c>
      <c r="W20" s="223">
        <v>0</v>
      </c>
      <c r="X20" s="223">
        <v>0</v>
      </c>
      <c r="Y20" s="223">
        <v>0</v>
      </c>
      <c r="Z20" s="223">
        <v>0</v>
      </c>
      <c r="AA20" s="223">
        <v>0</v>
      </c>
      <c r="AB20" s="220">
        <v>0</v>
      </c>
      <c r="AC20" s="32"/>
      <c r="AD20" s="235">
        <v>9.693870451291264</v>
      </c>
      <c r="AF20" s="220">
        <v>4.465750191829805</v>
      </c>
      <c r="AG20" s="220"/>
      <c r="AH20" s="220">
        <v>3.476597656333</v>
      </c>
      <c r="AI20" s="220">
        <v>0.020220038811999838</v>
      </c>
      <c r="AJ20" s="220">
        <v>-0.211598</v>
      </c>
      <c r="AK20" s="220">
        <v>0</v>
      </c>
      <c r="AL20" s="220">
        <v>0</v>
      </c>
      <c r="AM20" s="220">
        <v>0</v>
      </c>
      <c r="AN20" s="220">
        <v>0</v>
      </c>
      <c r="AO20" s="220">
        <v>0.04995630138854232</v>
      </c>
      <c r="AP20" s="220">
        <v>0.05052011061128863</v>
      </c>
      <c r="AQ20" s="220">
        <v>1.5748495191111114</v>
      </c>
      <c r="AR20" s="220">
        <v>0.01679842375742814</v>
      </c>
      <c r="AS20" s="220">
        <v>0</v>
      </c>
      <c r="AT20" s="220">
        <v>0</v>
      </c>
      <c r="AU20" s="220">
        <v>0</v>
      </c>
      <c r="AV20" s="220">
        <v>0</v>
      </c>
      <c r="AW20" s="220">
        <v>0</v>
      </c>
      <c r="AX20" s="32"/>
      <c r="AY20" s="220">
        <v>0</v>
      </c>
      <c r="AZ20" s="220">
        <v>0</v>
      </c>
      <c r="BA20" s="220">
        <v>0</v>
      </c>
      <c r="BB20" s="32"/>
      <c r="BC20" s="32">
        <v>9.443094241843177</v>
      </c>
      <c r="BD20" s="242">
        <v>-0.025869564763441107</v>
      </c>
    </row>
    <row r="21" spans="1:56" ht="12.75">
      <c r="A21" s="4" t="s">
        <v>558</v>
      </c>
      <c r="B21" s="4" t="s">
        <v>556</v>
      </c>
      <c r="C21" s="4" t="s">
        <v>557</v>
      </c>
      <c r="D21" s="225"/>
      <c r="E21" s="223">
        <v>40.92961850176241</v>
      </c>
      <c r="F21" s="223"/>
      <c r="G21" s="223">
        <v>113.681316803946</v>
      </c>
      <c r="H21" s="223">
        <v>0.5455063498560041</v>
      </c>
      <c r="I21" s="223">
        <v>0</v>
      </c>
      <c r="J21" s="223">
        <v>0</v>
      </c>
      <c r="K21" s="223">
        <v>0</v>
      </c>
      <c r="L21" s="223">
        <v>0</v>
      </c>
      <c r="M21" s="223">
        <v>0.04135900000000001</v>
      </c>
      <c r="N21" s="223">
        <v>0.008547</v>
      </c>
      <c r="O21" s="223">
        <v>0.007855</v>
      </c>
      <c r="P21" s="223">
        <v>0.914986</v>
      </c>
      <c r="Q21" s="223">
        <v>0</v>
      </c>
      <c r="R21" s="223">
        <v>0.5445996727825503</v>
      </c>
      <c r="S21" s="223">
        <v>3.005840191111111</v>
      </c>
      <c r="T21" s="223">
        <v>0.1763915186685448</v>
      </c>
      <c r="U21" s="223">
        <v>0.15450966934022434</v>
      </c>
      <c r="V21" s="223">
        <v>0.1</v>
      </c>
      <c r="W21" s="223">
        <v>0</v>
      </c>
      <c r="X21" s="223">
        <v>0</v>
      </c>
      <c r="Y21" s="223">
        <v>0.164906</v>
      </c>
      <c r="Z21" s="223">
        <v>14.213237298989963</v>
      </c>
      <c r="AA21" s="223">
        <v>1.0842604772727273</v>
      </c>
      <c r="AB21" s="220">
        <v>6.231761407203389</v>
      </c>
      <c r="AC21" s="32"/>
      <c r="AD21" s="235">
        <v>181.80469489093286</v>
      </c>
      <c r="AF21" s="220">
        <v>41.2508048189834</v>
      </c>
      <c r="AG21" s="220"/>
      <c r="AH21" s="220">
        <v>96.976266801572</v>
      </c>
      <c r="AI21" s="220">
        <v>0.5455063498560041</v>
      </c>
      <c r="AJ21" s="220">
        <v>0</v>
      </c>
      <c r="AK21" s="220">
        <v>0</v>
      </c>
      <c r="AL21" s="220">
        <v>0</v>
      </c>
      <c r="AM21" s="220">
        <v>0.027572666666666672</v>
      </c>
      <c r="AN21" s="220">
        <v>0</v>
      </c>
      <c r="AO21" s="220">
        <v>0.5445996727825503</v>
      </c>
      <c r="AP21" s="220">
        <v>0.5488733007728344</v>
      </c>
      <c r="AQ21" s="220">
        <v>3.546744591111111</v>
      </c>
      <c r="AR21" s="220">
        <v>0.4484733830165892</v>
      </c>
      <c r="AS21" s="220">
        <v>0</v>
      </c>
      <c r="AT21" s="220">
        <v>0</v>
      </c>
      <c r="AU21" s="220">
        <v>0</v>
      </c>
      <c r="AV21" s="220">
        <v>0.164906</v>
      </c>
      <c r="AW21" s="220">
        <v>14.213237298989963</v>
      </c>
      <c r="AX21" s="32"/>
      <c r="AY21" s="220">
        <v>1.0842604772727273</v>
      </c>
      <c r="AZ21" s="220">
        <v>13.055</v>
      </c>
      <c r="BA21" s="220">
        <v>0</v>
      </c>
      <c r="BB21" s="32"/>
      <c r="BC21" s="32">
        <v>172.40624536102382</v>
      </c>
      <c r="BD21" s="242">
        <v>-0.05169530707415066</v>
      </c>
    </row>
    <row r="22" spans="1:56" ht="12.75">
      <c r="A22" s="4" t="s">
        <v>558</v>
      </c>
      <c r="B22" s="4" t="s">
        <v>559</v>
      </c>
      <c r="C22" s="4" t="s">
        <v>560</v>
      </c>
      <c r="D22" s="225"/>
      <c r="E22" s="223">
        <v>141.342541187925</v>
      </c>
      <c r="F22" s="223"/>
      <c r="G22" s="223">
        <v>117.537064273038</v>
      </c>
      <c r="H22" s="223">
        <v>0.5552634307530075</v>
      </c>
      <c r="I22" s="223">
        <v>0</v>
      </c>
      <c r="J22" s="223">
        <v>0</v>
      </c>
      <c r="K22" s="223">
        <v>0</v>
      </c>
      <c r="L22" s="223">
        <v>0</v>
      </c>
      <c r="M22" s="223">
        <v>0.07822500000000002</v>
      </c>
      <c r="N22" s="223">
        <v>0.008547</v>
      </c>
      <c r="O22" s="223">
        <v>0.007855</v>
      </c>
      <c r="P22" s="223">
        <v>0.954215</v>
      </c>
      <c r="Q22" s="223">
        <v>0</v>
      </c>
      <c r="R22" s="223">
        <v>1.625125505957454</v>
      </c>
      <c r="S22" s="223">
        <v>8.236313826666667</v>
      </c>
      <c r="T22" s="223">
        <v>0.18101327939918982</v>
      </c>
      <c r="U22" s="223">
        <v>0.17736045252864185</v>
      </c>
      <c r="V22" s="223">
        <v>0.1</v>
      </c>
      <c r="W22" s="223">
        <v>0</v>
      </c>
      <c r="X22" s="223">
        <v>0</v>
      </c>
      <c r="Y22" s="223">
        <v>0.261428</v>
      </c>
      <c r="Z22" s="223">
        <v>14.334818523670185</v>
      </c>
      <c r="AA22" s="223">
        <v>1.7188930363636363</v>
      </c>
      <c r="AB22" s="220">
        <v>10.073998215932203</v>
      </c>
      <c r="AC22" s="32"/>
      <c r="AD22" s="235">
        <v>297.19266173223406</v>
      </c>
      <c r="AF22" s="220">
        <v>143.23274590834816</v>
      </c>
      <c r="AG22" s="220"/>
      <c r="AH22" s="220">
        <v>101.93967327040001</v>
      </c>
      <c r="AI22" s="220">
        <v>0.5552634307530075</v>
      </c>
      <c r="AJ22" s="220">
        <v>0</v>
      </c>
      <c r="AK22" s="220">
        <v>0</v>
      </c>
      <c r="AL22" s="220">
        <v>0</v>
      </c>
      <c r="AM22" s="220">
        <v>0.05215000000000001</v>
      </c>
      <c r="AN22" s="220">
        <v>0</v>
      </c>
      <c r="AO22" s="220">
        <v>1.625125505957454</v>
      </c>
      <c r="AP22" s="220">
        <v>1.6468586648268464</v>
      </c>
      <c r="AQ22" s="220">
        <v>10.291174626666667</v>
      </c>
      <c r="AR22" s="220">
        <v>0.4602241558769354</v>
      </c>
      <c r="AS22" s="220">
        <v>0</v>
      </c>
      <c r="AT22" s="220">
        <v>0</v>
      </c>
      <c r="AU22" s="220">
        <v>0</v>
      </c>
      <c r="AV22" s="220">
        <v>0.261428</v>
      </c>
      <c r="AW22" s="220">
        <v>14.334818523670185</v>
      </c>
      <c r="AX22" s="32"/>
      <c r="AY22" s="220">
        <v>1.7188930363636363</v>
      </c>
      <c r="AZ22" s="220">
        <v>21.54</v>
      </c>
      <c r="BA22" s="220">
        <v>0</v>
      </c>
      <c r="BB22" s="32"/>
      <c r="BC22" s="32">
        <v>297.65835512286293</v>
      </c>
      <c r="BD22" s="242">
        <v>0.0015669747291689653</v>
      </c>
    </row>
    <row r="23" spans="1:56" ht="12.75">
      <c r="A23" s="4" t="s">
        <v>563</v>
      </c>
      <c r="B23" s="4" t="s">
        <v>561</v>
      </c>
      <c r="C23" s="4" t="s">
        <v>562</v>
      </c>
      <c r="D23" s="225"/>
      <c r="E23" s="223">
        <v>70.70682969318437</v>
      </c>
      <c r="F23" s="223"/>
      <c r="G23" s="223">
        <v>112.682162874982</v>
      </c>
      <c r="H23" s="223">
        <v>0.5382813402519971</v>
      </c>
      <c r="I23" s="223">
        <v>-0.099333</v>
      </c>
      <c r="J23" s="223">
        <v>0</v>
      </c>
      <c r="K23" s="223">
        <v>0</v>
      </c>
      <c r="L23" s="223">
        <v>0</v>
      </c>
      <c r="M23" s="223">
        <v>0.027081999999999995</v>
      </c>
      <c r="N23" s="223">
        <v>0.008547</v>
      </c>
      <c r="O23" s="223">
        <v>0.007855</v>
      </c>
      <c r="P23" s="223">
        <v>0.995928</v>
      </c>
      <c r="Q23" s="223">
        <v>0</v>
      </c>
      <c r="R23" s="223">
        <v>0.8621965429399352</v>
      </c>
      <c r="S23" s="223">
        <v>4.532801505555555</v>
      </c>
      <c r="T23" s="223">
        <v>0.17450152835990784</v>
      </c>
      <c r="U23" s="223">
        <v>0.14897947590734315</v>
      </c>
      <c r="V23" s="223">
        <v>0</v>
      </c>
      <c r="W23" s="223">
        <v>0</v>
      </c>
      <c r="X23" s="223">
        <v>0</v>
      </c>
      <c r="Y23" s="223">
        <v>0.223666</v>
      </c>
      <c r="Z23" s="223">
        <v>14.242618969196602</v>
      </c>
      <c r="AA23" s="223">
        <v>1.4706010363636364</v>
      </c>
      <c r="AB23" s="220">
        <v>8.60253578881356</v>
      </c>
      <c r="AC23" s="32"/>
      <c r="AD23" s="235">
        <v>215.1252537555549</v>
      </c>
      <c r="AF23" s="220">
        <v>71.40547915122922</v>
      </c>
      <c r="AG23" s="220"/>
      <c r="AH23" s="220">
        <v>96.14063469602799</v>
      </c>
      <c r="AI23" s="220">
        <v>0.5382813402519971</v>
      </c>
      <c r="AJ23" s="220">
        <v>-0.099333</v>
      </c>
      <c r="AK23" s="220">
        <v>0</v>
      </c>
      <c r="AL23" s="220">
        <v>0</v>
      </c>
      <c r="AM23" s="220">
        <v>0.018054666666666663</v>
      </c>
      <c r="AN23" s="220">
        <v>0</v>
      </c>
      <c r="AO23" s="220">
        <v>0.8621965429399352</v>
      </c>
      <c r="AP23" s="220">
        <v>0.8707158493501784</v>
      </c>
      <c r="AQ23" s="220">
        <v>5.612332172222222</v>
      </c>
      <c r="AR23" s="220">
        <v>0.4436681046563767</v>
      </c>
      <c r="AS23" s="220">
        <v>0</v>
      </c>
      <c r="AT23" s="220">
        <v>0</v>
      </c>
      <c r="AU23" s="220">
        <v>0</v>
      </c>
      <c r="AV23" s="220">
        <v>0.223666</v>
      </c>
      <c r="AW23" s="220">
        <v>14.242618969196602</v>
      </c>
      <c r="AX23" s="32"/>
      <c r="AY23" s="220">
        <v>1.4706010363636364</v>
      </c>
      <c r="AZ23" s="220">
        <v>18.358</v>
      </c>
      <c r="BA23" s="220">
        <v>0</v>
      </c>
      <c r="BB23" s="32"/>
      <c r="BC23" s="32">
        <v>210.0869155289048</v>
      </c>
      <c r="BD23" s="242">
        <v>-0.02342048708226102</v>
      </c>
    </row>
    <row r="24" spans="1:56" ht="12.75">
      <c r="A24" s="4" t="s">
        <v>541</v>
      </c>
      <c r="B24" s="4" t="s">
        <v>564</v>
      </c>
      <c r="C24" s="4" t="s">
        <v>565</v>
      </c>
      <c r="D24" s="225"/>
      <c r="E24" s="223">
        <v>3.737650960141738</v>
      </c>
      <c r="F24" s="223"/>
      <c r="G24" s="223">
        <v>5.900726920737</v>
      </c>
      <c r="H24" s="223">
        <v>0.02958722155399993</v>
      </c>
      <c r="I24" s="223">
        <v>-0.017224</v>
      </c>
      <c r="J24" s="223">
        <v>1.1751180355688984</v>
      </c>
      <c r="K24" s="223">
        <v>0</v>
      </c>
      <c r="L24" s="223">
        <v>0</v>
      </c>
      <c r="M24" s="223">
        <v>0</v>
      </c>
      <c r="N24" s="223">
        <v>0.008547</v>
      </c>
      <c r="O24" s="223">
        <v>0.007855</v>
      </c>
      <c r="P24" s="223">
        <v>0</v>
      </c>
      <c r="Q24" s="223">
        <v>0</v>
      </c>
      <c r="R24" s="223">
        <v>0.04613080284885339</v>
      </c>
      <c r="S24" s="223">
        <v>0.3728577662222222</v>
      </c>
      <c r="T24" s="223">
        <v>0.009526339621443919</v>
      </c>
      <c r="U24" s="223">
        <v>0.07771289565791296</v>
      </c>
      <c r="V24" s="223">
        <v>0</v>
      </c>
      <c r="W24" s="223">
        <v>0</v>
      </c>
      <c r="X24" s="223">
        <v>0</v>
      </c>
      <c r="Y24" s="223">
        <v>0</v>
      </c>
      <c r="Z24" s="223">
        <v>0</v>
      </c>
      <c r="AA24" s="223">
        <v>0</v>
      </c>
      <c r="AB24" s="220">
        <v>0</v>
      </c>
      <c r="AC24" s="32"/>
      <c r="AD24" s="235">
        <v>11.348488942352066</v>
      </c>
      <c r="AF24" s="220">
        <v>3.742428018004451</v>
      </c>
      <c r="AG24" s="220"/>
      <c r="AH24" s="220">
        <v>4.964738241104</v>
      </c>
      <c r="AI24" s="220">
        <v>0.02958722155399993</v>
      </c>
      <c r="AJ24" s="220">
        <v>-0.017224</v>
      </c>
      <c r="AK24" s="220">
        <v>0</v>
      </c>
      <c r="AL24" s="220">
        <v>0</v>
      </c>
      <c r="AM24" s="220">
        <v>0</v>
      </c>
      <c r="AN24" s="220">
        <v>0</v>
      </c>
      <c r="AO24" s="220">
        <v>0.04613080284885339</v>
      </c>
      <c r="AP24" s="220">
        <v>0.04618976221044504</v>
      </c>
      <c r="AQ24" s="220">
        <v>0.5559146195555555</v>
      </c>
      <c r="AR24" s="220">
        <v>0.02422060760087889</v>
      </c>
      <c r="AS24" s="220">
        <v>0</v>
      </c>
      <c r="AT24" s="220">
        <v>0</v>
      </c>
      <c r="AU24" s="220">
        <v>0</v>
      </c>
      <c r="AV24" s="220">
        <v>0</v>
      </c>
      <c r="AW24" s="220">
        <v>0</v>
      </c>
      <c r="AX24" s="32"/>
      <c r="AY24" s="220">
        <v>0</v>
      </c>
      <c r="AZ24" s="220">
        <v>0</v>
      </c>
      <c r="BA24" s="220">
        <v>1.1751180355688984</v>
      </c>
      <c r="BB24" s="32"/>
      <c r="BC24" s="32">
        <v>10.567103308447082</v>
      </c>
      <c r="BD24" s="242">
        <v>-0.06885371593295445</v>
      </c>
    </row>
    <row r="25" spans="1:56" ht="12.75">
      <c r="A25" s="4" t="s">
        <v>541</v>
      </c>
      <c r="B25" s="4" t="s">
        <v>566</v>
      </c>
      <c r="C25" s="4" t="s">
        <v>567</v>
      </c>
      <c r="D25" s="225"/>
      <c r="E25" s="223">
        <v>13.769433933211756</v>
      </c>
      <c r="F25" s="223"/>
      <c r="G25" s="223">
        <v>10.944097647166</v>
      </c>
      <c r="H25" s="223">
        <v>0.05390383228699863</v>
      </c>
      <c r="I25" s="223">
        <v>-0.0575</v>
      </c>
      <c r="J25" s="223">
        <v>0</v>
      </c>
      <c r="K25" s="223">
        <v>0</v>
      </c>
      <c r="L25" s="223">
        <v>0</v>
      </c>
      <c r="M25" s="223">
        <v>0</v>
      </c>
      <c r="N25" s="223">
        <v>0.008547</v>
      </c>
      <c r="O25" s="223">
        <v>0.007855</v>
      </c>
      <c r="P25" s="223">
        <v>0</v>
      </c>
      <c r="Q25" s="223">
        <v>0</v>
      </c>
      <c r="R25" s="223">
        <v>0.1618627533031151</v>
      </c>
      <c r="S25" s="223">
        <v>2.396052759111111</v>
      </c>
      <c r="T25" s="223">
        <v>0.017580680088300077</v>
      </c>
      <c r="U25" s="223">
        <v>0.11634203089732849</v>
      </c>
      <c r="V25" s="223">
        <v>0.091348</v>
      </c>
      <c r="W25" s="223">
        <v>0</v>
      </c>
      <c r="X25" s="223">
        <v>0</v>
      </c>
      <c r="Y25" s="223">
        <v>0</v>
      </c>
      <c r="Z25" s="223">
        <v>0</v>
      </c>
      <c r="AA25" s="223">
        <v>0</v>
      </c>
      <c r="AB25" s="220">
        <v>0</v>
      </c>
      <c r="AC25" s="32"/>
      <c r="AD25" s="235">
        <v>27.509523636064607</v>
      </c>
      <c r="AF25" s="220">
        <v>13.789064814039051</v>
      </c>
      <c r="AG25" s="220"/>
      <c r="AH25" s="220">
        <v>9.27158325501</v>
      </c>
      <c r="AI25" s="220">
        <v>0.05390383228699863</v>
      </c>
      <c r="AJ25" s="220">
        <v>-0.0575</v>
      </c>
      <c r="AK25" s="220">
        <v>0</v>
      </c>
      <c r="AL25" s="220">
        <v>0</v>
      </c>
      <c r="AM25" s="220">
        <v>0</v>
      </c>
      <c r="AN25" s="220">
        <v>0</v>
      </c>
      <c r="AO25" s="220">
        <v>0.1618627533031151</v>
      </c>
      <c r="AP25" s="220">
        <v>0.16209351866615646</v>
      </c>
      <c r="AQ25" s="220">
        <v>3.0919274257777776</v>
      </c>
      <c r="AR25" s="220">
        <v>0.04469867448529615</v>
      </c>
      <c r="AS25" s="220">
        <v>0</v>
      </c>
      <c r="AT25" s="220">
        <v>0</v>
      </c>
      <c r="AU25" s="220">
        <v>0</v>
      </c>
      <c r="AV25" s="220">
        <v>0</v>
      </c>
      <c r="AW25" s="220">
        <v>0</v>
      </c>
      <c r="AX25" s="32"/>
      <c r="AY25" s="220">
        <v>0</v>
      </c>
      <c r="AZ25" s="220">
        <v>0</v>
      </c>
      <c r="BA25" s="220">
        <v>0</v>
      </c>
      <c r="BB25" s="32"/>
      <c r="BC25" s="32">
        <v>26.517634273568397</v>
      </c>
      <c r="BD25" s="242">
        <v>-0.03605621731653166</v>
      </c>
    </row>
    <row r="26" spans="1:56" ht="12.75">
      <c r="A26" s="4" t="s">
        <v>541</v>
      </c>
      <c r="B26" s="4" t="s">
        <v>568</v>
      </c>
      <c r="C26" s="4" t="s">
        <v>569</v>
      </c>
      <c r="D26" s="225"/>
      <c r="E26" s="223">
        <v>6.377972961422829</v>
      </c>
      <c r="F26" s="223"/>
      <c r="G26" s="223">
        <v>5.83389666734</v>
      </c>
      <c r="H26" s="223">
        <v>0.02885642725399975</v>
      </c>
      <c r="I26" s="223">
        <v>-0.086467</v>
      </c>
      <c r="J26" s="223">
        <v>0</v>
      </c>
      <c r="K26" s="223">
        <v>0</v>
      </c>
      <c r="L26" s="223">
        <v>0</v>
      </c>
      <c r="M26" s="223">
        <v>0</v>
      </c>
      <c r="N26" s="223">
        <v>0.008547</v>
      </c>
      <c r="O26" s="223">
        <v>0.007855</v>
      </c>
      <c r="P26" s="223">
        <v>0</v>
      </c>
      <c r="Q26" s="223">
        <v>0</v>
      </c>
      <c r="R26" s="223">
        <v>0.06999029053603813</v>
      </c>
      <c r="S26" s="223">
        <v>4.068726904</v>
      </c>
      <c r="T26" s="223">
        <v>0.00938717375850998</v>
      </c>
      <c r="U26" s="223">
        <v>0.08582273935187848</v>
      </c>
      <c r="V26" s="223">
        <v>0</v>
      </c>
      <c r="W26" s="223">
        <v>0</v>
      </c>
      <c r="X26" s="223">
        <v>0</v>
      </c>
      <c r="Y26" s="223">
        <v>0</v>
      </c>
      <c r="Z26" s="223">
        <v>0</v>
      </c>
      <c r="AA26" s="223">
        <v>0</v>
      </c>
      <c r="AB26" s="220">
        <v>0</v>
      </c>
      <c r="AC26" s="32"/>
      <c r="AD26" s="235">
        <v>16.404588163663256</v>
      </c>
      <c r="AF26" s="220">
        <v>6.464306955742489</v>
      </c>
      <c r="AG26" s="220"/>
      <c r="AH26" s="220">
        <v>4.931071386759</v>
      </c>
      <c r="AI26" s="220">
        <v>0.02885642725399975</v>
      </c>
      <c r="AJ26" s="220">
        <v>-0.086467</v>
      </c>
      <c r="AK26" s="220">
        <v>0</v>
      </c>
      <c r="AL26" s="220">
        <v>0</v>
      </c>
      <c r="AM26" s="220">
        <v>0</v>
      </c>
      <c r="AN26" s="220">
        <v>0</v>
      </c>
      <c r="AO26" s="220">
        <v>0.06999029053603813</v>
      </c>
      <c r="AP26" s="220">
        <v>0.07093769833819065</v>
      </c>
      <c r="AQ26" s="220">
        <v>4.598757304</v>
      </c>
      <c r="AR26" s="220">
        <v>0.023866780014260715</v>
      </c>
      <c r="AS26" s="220">
        <v>0</v>
      </c>
      <c r="AT26" s="220">
        <v>0</v>
      </c>
      <c r="AU26" s="220">
        <v>0</v>
      </c>
      <c r="AV26" s="220">
        <v>0</v>
      </c>
      <c r="AW26" s="220">
        <v>0</v>
      </c>
      <c r="AX26" s="32"/>
      <c r="AY26" s="220">
        <v>0</v>
      </c>
      <c r="AZ26" s="220">
        <v>0</v>
      </c>
      <c r="BA26" s="220">
        <v>0</v>
      </c>
      <c r="BB26" s="32"/>
      <c r="BC26" s="32">
        <v>16.101319842643978</v>
      </c>
      <c r="BD26" s="242">
        <v>-0.018486798814677227</v>
      </c>
    </row>
    <row r="27" spans="1:56" ht="12.75">
      <c r="A27" s="4" t="s">
        <v>541</v>
      </c>
      <c r="B27" s="4" t="s">
        <v>570</v>
      </c>
      <c r="C27" s="4" t="s">
        <v>571</v>
      </c>
      <c r="D27" s="225"/>
      <c r="E27" s="223">
        <v>4.820513511593178</v>
      </c>
      <c r="F27" s="223"/>
      <c r="G27" s="223">
        <v>7.7058244334829995</v>
      </c>
      <c r="H27" s="223">
        <v>0.0383491243660003</v>
      </c>
      <c r="I27" s="223">
        <v>-0.116161</v>
      </c>
      <c r="J27" s="223">
        <v>0</v>
      </c>
      <c r="K27" s="223">
        <v>0</v>
      </c>
      <c r="L27" s="223">
        <v>0</v>
      </c>
      <c r="M27" s="223">
        <v>0</v>
      </c>
      <c r="N27" s="223">
        <v>0.008547</v>
      </c>
      <c r="O27" s="223">
        <v>0.007855</v>
      </c>
      <c r="P27" s="223">
        <v>0</v>
      </c>
      <c r="Q27" s="223">
        <v>0</v>
      </c>
      <c r="R27" s="223">
        <v>0.05586138321266612</v>
      </c>
      <c r="S27" s="223">
        <v>1.2460864924444444</v>
      </c>
      <c r="T27" s="223">
        <v>0.012425788013982243</v>
      </c>
      <c r="U27" s="223">
        <v>0.08604304321933942</v>
      </c>
      <c r="V27" s="223">
        <v>0</v>
      </c>
      <c r="W27" s="223">
        <v>0</v>
      </c>
      <c r="X27" s="223">
        <v>0</v>
      </c>
      <c r="Y27" s="223">
        <v>0</v>
      </c>
      <c r="Z27" s="223">
        <v>0</v>
      </c>
      <c r="AA27" s="223">
        <v>0</v>
      </c>
      <c r="AB27" s="220">
        <v>0</v>
      </c>
      <c r="AC27" s="32"/>
      <c r="AD27" s="235">
        <v>13.865344776332607</v>
      </c>
      <c r="AF27" s="220">
        <v>4.84110763077062</v>
      </c>
      <c r="AG27" s="220"/>
      <c r="AH27" s="220">
        <v>6.488036472545</v>
      </c>
      <c r="AI27" s="220">
        <v>0.0383491243660003</v>
      </c>
      <c r="AJ27" s="220">
        <v>-0.116161</v>
      </c>
      <c r="AK27" s="220">
        <v>0</v>
      </c>
      <c r="AL27" s="220">
        <v>0</v>
      </c>
      <c r="AM27" s="220">
        <v>0</v>
      </c>
      <c r="AN27" s="220">
        <v>0</v>
      </c>
      <c r="AO27" s="220">
        <v>0.05586138321266612</v>
      </c>
      <c r="AP27" s="220">
        <v>0.056100033302647546</v>
      </c>
      <c r="AQ27" s="220">
        <v>1.601248839111111</v>
      </c>
      <c r="AR27" s="220">
        <v>0.03159242138931336</v>
      </c>
      <c r="AS27" s="220">
        <v>0</v>
      </c>
      <c r="AT27" s="220">
        <v>0</v>
      </c>
      <c r="AU27" s="220">
        <v>0</v>
      </c>
      <c r="AV27" s="220">
        <v>0</v>
      </c>
      <c r="AW27" s="220">
        <v>0</v>
      </c>
      <c r="AX27" s="32"/>
      <c r="AY27" s="220">
        <v>0</v>
      </c>
      <c r="AZ27" s="220">
        <v>0</v>
      </c>
      <c r="BA27" s="220">
        <v>0</v>
      </c>
      <c r="BB27" s="32"/>
      <c r="BC27" s="32">
        <v>12.996134904697357</v>
      </c>
      <c r="BD27" s="242">
        <v>-0.0626893802971957</v>
      </c>
    </row>
    <row r="28" spans="1:56" ht="12.75">
      <c r="A28" s="4" t="s">
        <v>574</v>
      </c>
      <c r="B28" s="4" t="s">
        <v>572</v>
      </c>
      <c r="C28" s="4" t="s">
        <v>573</v>
      </c>
      <c r="D28" s="225"/>
      <c r="E28" s="223">
        <v>71.86899282765988</v>
      </c>
      <c r="F28" s="223"/>
      <c r="G28" s="223">
        <v>47.559531993555005</v>
      </c>
      <c r="H28" s="223">
        <v>0.22396162657699734</v>
      </c>
      <c r="I28" s="223">
        <v>-0.215939</v>
      </c>
      <c r="J28" s="223">
        <v>0</v>
      </c>
      <c r="K28" s="223">
        <v>0</v>
      </c>
      <c r="L28" s="223">
        <v>0</v>
      </c>
      <c r="M28" s="223">
        <v>0.056110999999999994</v>
      </c>
      <c r="N28" s="223">
        <v>0.008547</v>
      </c>
      <c r="O28" s="223">
        <v>0.007855</v>
      </c>
      <c r="P28" s="223">
        <v>0.297538</v>
      </c>
      <c r="Q28" s="223">
        <v>0</v>
      </c>
      <c r="R28" s="223">
        <v>0.796056069275576</v>
      </c>
      <c r="S28" s="223">
        <v>2.665379678888889</v>
      </c>
      <c r="T28" s="223">
        <v>0.07321004714486873</v>
      </c>
      <c r="U28" s="223">
        <v>0.09271102109352498</v>
      </c>
      <c r="V28" s="223">
        <v>0</v>
      </c>
      <c r="W28" s="223">
        <v>0</v>
      </c>
      <c r="X28" s="223">
        <v>0</v>
      </c>
      <c r="Y28" s="223">
        <v>0.131798</v>
      </c>
      <c r="Z28" s="223">
        <v>7.384124</v>
      </c>
      <c r="AA28" s="223">
        <v>0.8665813636363636</v>
      </c>
      <c r="AB28" s="220">
        <v>5.132257194915255</v>
      </c>
      <c r="AC28" s="32"/>
      <c r="AD28" s="235">
        <v>136.94871582274635</v>
      </c>
      <c r="AF28" s="220">
        <v>72.39985817702143</v>
      </c>
      <c r="AG28" s="220"/>
      <c r="AH28" s="220">
        <v>41.184106050532996</v>
      </c>
      <c r="AI28" s="220">
        <v>0.22396162657699734</v>
      </c>
      <c r="AJ28" s="220">
        <v>-0.215939</v>
      </c>
      <c r="AK28" s="220">
        <v>0</v>
      </c>
      <c r="AL28" s="220">
        <v>0</v>
      </c>
      <c r="AM28" s="220">
        <v>0.037407333333333334</v>
      </c>
      <c r="AN28" s="220">
        <v>0</v>
      </c>
      <c r="AO28" s="220">
        <v>0.796056069275576</v>
      </c>
      <c r="AP28" s="220">
        <v>0.8019361931885512</v>
      </c>
      <c r="AQ28" s="220">
        <v>3.3535244788888887</v>
      </c>
      <c r="AR28" s="220">
        <v>0.18613569270050284</v>
      </c>
      <c r="AS28" s="220">
        <v>0</v>
      </c>
      <c r="AT28" s="220">
        <v>0</v>
      </c>
      <c r="AU28" s="220">
        <v>0</v>
      </c>
      <c r="AV28" s="220">
        <v>0.131798</v>
      </c>
      <c r="AW28" s="220">
        <v>7.384124</v>
      </c>
      <c r="AX28" s="32"/>
      <c r="AY28" s="220">
        <v>0.8665813636363636</v>
      </c>
      <c r="AZ28" s="220">
        <v>11.091</v>
      </c>
      <c r="BA28" s="220">
        <v>0</v>
      </c>
      <c r="BB28" s="32"/>
      <c r="BC28" s="32">
        <v>138.24054998515462</v>
      </c>
      <c r="BD28" s="242">
        <v>0.009432977554023171</v>
      </c>
    </row>
    <row r="29" spans="1:56" ht="12.75">
      <c r="A29" s="4" t="s">
        <v>574</v>
      </c>
      <c r="B29" s="4" t="s">
        <v>575</v>
      </c>
      <c r="C29" s="4" t="s">
        <v>576</v>
      </c>
      <c r="D29" s="225"/>
      <c r="E29" s="223">
        <v>66.85831239461382</v>
      </c>
      <c r="F29" s="223"/>
      <c r="G29" s="223">
        <v>64.783761599238</v>
      </c>
      <c r="H29" s="223">
        <v>0.30385691934699566</v>
      </c>
      <c r="I29" s="223">
        <v>-0.16563</v>
      </c>
      <c r="J29" s="223">
        <v>0</v>
      </c>
      <c r="K29" s="223">
        <v>0</v>
      </c>
      <c r="L29" s="223">
        <v>0</v>
      </c>
      <c r="M29" s="223">
        <v>0.054093999999999975</v>
      </c>
      <c r="N29" s="223">
        <v>0.008547</v>
      </c>
      <c r="O29" s="223">
        <v>0.007855</v>
      </c>
      <c r="P29" s="223">
        <v>0.47727</v>
      </c>
      <c r="Q29" s="223">
        <v>0</v>
      </c>
      <c r="R29" s="223">
        <v>0.7578013637113425</v>
      </c>
      <c r="S29" s="223">
        <v>5.25159151111111</v>
      </c>
      <c r="T29" s="223">
        <v>0.09887716588075007</v>
      </c>
      <c r="U29" s="223">
        <v>0.09998482857821765</v>
      </c>
      <c r="V29" s="223">
        <v>0</v>
      </c>
      <c r="W29" s="223">
        <v>0</v>
      </c>
      <c r="X29" s="223">
        <v>0</v>
      </c>
      <c r="Y29" s="223">
        <v>0.112123</v>
      </c>
      <c r="Z29" s="223">
        <v>7.3433237876289414</v>
      </c>
      <c r="AA29" s="223">
        <v>0.7372144227272728</v>
      </c>
      <c r="AB29" s="220">
        <v>4.32333440279661</v>
      </c>
      <c r="AC29" s="32"/>
      <c r="AD29" s="235">
        <v>151.05231739563305</v>
      </c>
      <c r="AF29" s="220">
        <v>67.62913035734798</v>
      </c>
      <c r="AG29" s="220"/>
      <c r="AH29" s="220">
        <v>56.784432965804</v>
      </c>
      <c r="AI29" s="220">
        <v>0.30385691934699566</v>
      </c>
      <c r="AJ29" s="220">
        <v>-0.16563</v>
      </c>
      <c r="AK29" s="220">
        <v>0</v>
      </c>
      <c r="AL29" s="220">
        <v>0</v>
      </c>
      <c r="AM29" s="220">
        <v>0.03606266666666665</v>
      </c>
      <c r="AN29" s="220">
        <v>0</v>
      </c>
      <c r="AO29" s="220">
        <v>0.7578013637113425</v>
      </c>
      <c r="AP29" s="220">
        <v>0.7665381517398151</v>
      </c>
      <c r="AQ29" s="220">
        <v>6.7761313777777765</v>
      </c>
      <c r="AR29" s="220">
        <v>0.25139404332108684</v>
      </c>
      <c r="AS29" s="220">
        <v>0</v>
      </c>
      <c r="AT29" s="220">
        <v>0</v>
      </c>
      <c r="AU29" s="220">
        <v>0</v>
      </c>
      <c r="AV29" s="220">
        <v>0.112123</v>
      </c>
      <c r="AW29" s="220">
        <v>7.3433237876289414</v>
      </c>
      <c r="AX29" s="32"/>
      <c r="AY29" s="220">
        <v>0.7372144227272728</v>
      </c>
      <c r="AZ29" s="220">
        <v>9.25</v>
      </c>
      <c r="BA29" s="220">
        <v>0</v>
      </c>
      <c r="BB29" s="32"/>
      <c r="BC29" s="32">
        <v>150.5823790560719</v>
      </c>
      <c r="BD29" s="242">
        <v>-0.0031110965237978773</v>
      </c>
    </row>
    <row r="30" spans="1:56" ht="12.75">
      <c r="A30" s="4" t="s">
        <v>490</v>
      </c>
      <c r="B30" s="4" t="s">
        <v>497</v>
      </c>
      <c r="C30" s="4" t="s">
        <v>498</v>
      </c>
      <c r="D30" s="225"/>
      <c r="E30" s="223">
        <v>16.121932543743046</v>
      </c>
      <c r="F30" s="223"/>
      <c r="G30" s="223">
        <v>12.023194205932</v>
      </c>
      <c r="H30" s="223">
        <v>0.05617755721199885</v>
      </c>
      <c r="I30" s="223">
        <v>0</v>
      </c>
      <c r="J30" s="223">
        <v>0</v>
      </c>
      <c r="K30" s="223">
        <v>0</v>
      </c>
      <c r="L30" s="223">
        <v>0</v>
      </c>
      <c r="M30" s="223">
        <v>0</v>
      </c>
      <c r="N30" s="223">
        <v>0</v>
      </c>
      <c r="O30" s="223">
        <v>0</v>
      </c>
      <c r="P30" s="223">
        <v>0</v>
      </c>
      <c r="Q30" s="223">
        <v>0.2213155243280558</v>
      </c>
      <c r="R30" s="223">
        <v>0.18539863925237884</v>
      </c>
      <c r="S30" s="223">
        <v>0</v>
      </c>
      <c r="T30" s="223">
        <v>0</v>
      </c>
      <c r="U30" s="223">
        <v>0</v>
      </c>
      <c r="V30" s="223">
        <v>0</v>
      </c>
      <c r="W30" s="223">
        <v>0</v>
      </c>
      <c r="X30" s="223">
        <v>0</v>
      </c>
      <c r="Y30" s="223">
        <v>0</v>
      </c>
      <c r="Z30" s="223">
        <v>0</v>
      </c>
      <c r="AA30" s="223">
        <v>0</v>
      </c>
      <c r="AB30" s="220">
        <v>0</v>
      </c>
      <c r="AC30" s="32"/>
      <c r="AD30" s="235">
        <v>28.60801847046748</v>
      </c>
      <c r="AF30" s="220">
        <v>16.308058363723696</v>
      </c>
      <c r="AG30" s="220"/>
      <c r="AH30" s="220">
        <v>11.015991276515999</v>
      </c>
      <c r="AI30" s="220">
        <v>0.05617755721199885</v>
      </c>
      <c r="AJ30" s="220">
        <v>0</v>
      </c>
      <c r="AK30" s="220">
        <v>0</v>
      </c>
      <c r="AL30" s="220">
        <v>0</v>
      </c>
      <c r="AM30" s="220">
        <v>0</v>
      </c>
      <c r="AN30" s="220">
        <v>0.22563851160293794</v>
      </c>
      <c r="AO30" s="220">
        <v>0.18539863925237884</v>
      </c>
      <c r="AP30" s="220">
        <v>0.18753904479374414</v>
      </c>
      <c r="AQ30" s="220">
        <v>0</v>
      </c>
      <c r="AR30" s="220">
        <v>0</v>
      </c>
      <c r="AS30" s="220">
        <v>0</v>
      </c>
      <c r="AT30" s="220">
        <v>0</v>
      </c>
      <c r="AU30" s="220">
        <v>0</v>
      </c>
      <c r="AV30" s="220">
        <v>0</v>
      </c>
      <c r="AW30" s="220">
        <v>0</v>
      </c>
      <c r="AX30" s="32"/>
      <c r="AY30" s="220">
        <v>0</v>
      </c>
      <c r="AZ30" s="220">
        <v>0</v>
      </c>
      <c r="BA30" s="220">
        <v>0</v>
      </c>
      <c r="BB30" s="32"/>
      <c r="BC30" s="32">
        <v>27.978803393100755</v>
      </c>
      <c r="BD30" s="242">
        <v>-0.021994360707515464</v>
      </c>
    </row>
    <row r="31" spans="1:56" ht="12.75">
      <c r="A31" s="4" t="s">
        <v>490</v>
      </c>
      <c r="B31" s="4" t="s">
        <v>517</v>
      </c>
      <c r="C31" s="4" t="s">
        <v>518</v>
      </c>
      <c r="D31" s="225"/>
      <c r="E31" s="223">
        <v>18.917363622538044</v>
      </c>
      <c r="F31" s="223"/>
      <c r="G31" s="223">
        <v>14.41787861981</v>
      </c>
      <c r="H31" s="223">
        <v>0.06738306378199906</v>
      </c>
      <c r="I31" s="223">
        <v>0</v>
      </c>
      <c r="J31" s="223">
        <v>0</v>
      </c>
      <c r="K31" s="223">
        <v>0</v>
      </c>
      <c r="L31" s="223">
        <v>0</v>
      </c>
      <c r="M31" s="223">
        <v>0</v>
      </c>
      <c r="N31" s="223">
        <v>0</v>
      </c>
      <c r="O31" s="223">
        <v>0</v>
      </c>
      <c r="P31" s="223">
        <v>0</v>
      </c>
      <c r="Q31" s="223">
        <v>0.3362157632788789</v>
      </c>
      <c r="R31" s="223">
        <v>0.20573063799151847</v>
      </c>
      <c r="S31" s="223">
        <v>0</v>
      </c>
      <c r="T31" s="223">
        <v>0</v>
      </c>
      <c r="U31" s="223">
        <v>0</v>
      </c>
      <c r="V31" s="223">
        <v>0</v>
      </c>
      <c r="W31" s="223">
        <v>0</v>
      </c>
      <c r="X31" s="223">
        <v>0</v>
      </c>
      <c r="Y31" s="223">
        <v>0</v>
      </c>
      <c r="Z31" s="223">
        <v>0</v>
      </c>
      <c r="AA31" s="223">
        <v>0</v>
      </c>
      <c r="AB31" s="220">
        <v>0</v>
      </c>
      <c r="AC31" s="32"/>
      <c r="AD31" s="235">
        <v>33.94457170740044</v>
      </c>
      <c r="AF31" s="220">
        <v>19.035237163571793</v>
      </c>
      <c r="AG31" s="220"/>
      <c r="AH31" s="220">
        <v>13.206000281784</v>
      </c>
      <c r="AI31" s="220">
        <v>0.06738306378199906</v>
      </c>
      <c r="AJ31" s="220">
        <v>0</v>
      </c>
      <c r="AK31" s="220">
        <v>0</v>
      </c>
      <c r="AL31" s="220">
        <v>0</v>
      </c>
      <c r="AM31" s="220">
        <v>0</v>
      </c>
      <c r="AN31" s="220">
        <v>0.3432273388477735</v>
      </c>
      <c r="AO31" s="220">
        <v>0.20573063799151847</v>
      </c>
      <c r="AP31" s="220">
        <v>0.20701253959699908</v>
      </c>
      <c r="AQ31" s="220">
        <v>0</v>
      </c>
      <c r="AR31" s="220">
        <v>0</v>
      </c>
      <c r="AS31" s="220">
        <v>0</v>
      </c>
      <c r="AT31" s="220">
        <v>0</v>
      </c>
      <c r="AU31" s="220">
        <v>0</v>
      </c>
      <c r="AV31" s="220">
        <v>0</v>
      </c>
      <c r="AW31" s="220">
        <v>0</v>
      </c>
      <c r="AX31" s="32"/>
      <c r="AY31" s="220">
        <v>0</v>
      </c>
      <c r="AZ31" s="220">
        <v>0</v>
      </c>
      <c r="BA31" s="220">
        <v>0</v>
      </c>
      <c r="BB31" s="32"/>
      <c r="BC31" s="32">
        <v>33.06459102557409</v>
      </c>
      <c r="BD31" s="242">
        <v>-0.02592404727953907</v>
      </c>
    </row>
    <row r="32" spans="1:56" ht="12.75">
      <c r="A32" s="4" t="s">
        <v>558</v>
      </c>
      <c r="B32" s="4" t="s">
        <v>577</v>
      </c>
      <c r="C32" s="4" t="s">
        <v>578</v>
      </c>
      <c r="D32" s="225"/>
      <c r="E32" s="223">
        <v>83.16001305859241</v>
      </c>
      <c r="F32" s="223"/>
      <c r="G32" s="223">
        <v>73.225488379471</v>
      </c>
      <c r="H32" s="223">
        <v>0.34652010345999895</v>
      </c>
      <c r="I32" s="223">
        <v>0</v>
      </c>
      <c r="J32" s="223">
        <v>0</v>
      </c>
      <c r="K32" s="223">
        <v>0</v>
      </c>
      <c r="L32" s="223">
        <v>0</v>
      </c>
      <c r="M32" s="223">
        <v>0.07281700000000002</v>
      </c>
      <c r="N32" s="223">
        <v>0.008547</v>
      </c>
      <c r="O32" s="223">
        <v>0.007855</v>
      </c>
      <c r="P32" s="223">
        <v>0.596995</v>
      </c>
      <c r="Q32" s="223">
        <v>0</v>
      </c>
      <c r="R32" s="223">
        <v>0.9638025638810018</v>
      </c>
      <c r="S32" s="223">
        <v>2.0703682411111113</v>
      </c>
      <c r="T32" s="223">
        <v>0.11290534904536598</v>
      </c>
      <c r="U32" s="223">
        <v>0.11950884422145451</v>
      </c>
      <c r="V32" s="223">
        <v>0</v>
      </c>
      <c r="W32" s="223">
        <v>0</v>
      </c>
      <c r="X32" s="223">
        <v>0</v>
      </c>
      <c r="Y32" s="223">
        <v>0.167672</v>
      </c>
      <c r="Z32" s="223">
        <v>7.574128794714209</v>
      </c>
      <c r="AA32" s="223">
        <v>1.1024447727272728</v>
      </c>
      <c r="AB32" s="220">
        <v>6.436438377118645</v>
      </c>
      <c r="AC32" s="32"/>
      <c r="AD32" s="235">
        <v>175.96550448434243</v>
      </c>
      <c r="AF32" s="220">
        <v>83.60122262235556</v>
      </c>
      <c r="AG32" s="220"/>
      <c r="AH32" s="220">
        <v>63.287478813411</v>
      </c>
      <c r="AI32" s="220">
        <v>0.34652010345999895</v>
      </c>
      <c r="AJ32" s="220">
        <v>0</v>
      </c>
      <c r="AK32" s="220">
        <v>0</v>
      </c>
      <c r="AL32" s="220">
        <v>0</v>
      </c>
      <c r="AM32" s="220">
        <v>0.04854466666666668</v>
      </c>
      <c r="AN32" s="220">
        <v>0</v>
      </c>
      <c r="AO32" s="220">
        <v>0.9638025638810018</v>
      </c>
      <c r="AP32" s="220">
        <v>0.9689160660694167</v>
      </c>
      <c r="AQ32" s="220">
        <v>2.154263441111111</v>
      </c>
      <c r="AR32" s="220">
        <v>0.2870605357289985</v>
      </c>
      <c r="AS32" s="220">
        <v>0</v>
      </c>
      <c r="AT32" s="220">
        <v>0</v>
      </c>
      <c r="AU32" s="220">
        <v>0</v>
      </c>
      <c r="AV32" s="220">
        <v>0.167672</v>
      </c>
      <c r="AW32" s="220">
        <v>7.574128794714209</v>
      </c>
      <c r="AX32" s="32"/>
      <c r="AY32" s="220">
        <v>1.1024447727272728</v>
      </c>
      <c r="AZ32" s="220">
        <v>13.708</v>
      </c>
      <c r="BA32" s="220">
        <v>0</v>
      </c>
      <c r="BB32" s="32"/>
      <c r="BC32" s="32">
        <v>174.21005438012523</v>
      </c>
      <c r="BD32" s="242">
        <v>-0.009976103608269456</v>
      </c>
    </row>
    <row r="33" spans="1:56" ht="12.75">
      <c r="A33" s="4" t="s">
        <v>563</v>
      </c>
      <c r="B33" s="4" t="s">
        <v>579</v>
      </c>
      <c r="C33" s="4" t="s">
        <v>580</v>
      </c>
      <c r="D33" s="225"/>
      <c r="E33" s="223">
        <v>255.94021202665337</v>
      </c>
      <c r="F33" s="223"/>
      <c r="G33" s="223">
        <v>706.984188712753</v>
      </c>
      <c r="H33" s="223">
        <v>3.386673856231928</v>
      </c>
      <c r="I33" s="223">
        <v>-0.01998</v>
      </c>
      <c r="J33" s="223">
        <v>0</v>
      </c>
      <c r="K33" s="223">
        <v>0</v>
      </c>
      <c r="L33" s="223">
        <v>0</v>
      </c>
      <c r="M33" s="223">
        <v>0.16474999999999998</v>
      </c>
      <c r="N33" s="223">
        <v>0.008547</v>
      </c>
      <c r="O33" s="223">
        <v>0.007855</v>
      </c>
      <c r="P33" s="223">
        <v>7.36581</v>
      </c>
      <c r="Q33" s="223">
        <v>0</v>
      </c>
      <c r="R33" s="223">
        <v>3.357752470952045</v>
      </c>
      <c r="S33" s="223">
        <v>15.08249782888889</v>
      </c>
      <c r="T33" s="223">
        <v>1.0950817672730762</v>
      </c>
      <c r="U33" s="223">
        <v>0.6035462970952932</v>
      </c>
      <c r="V33" s="223">
        <v>0.0735</v>
      </c>
      <c r="W33" s="223">
        <v>0</v>
      </c>
      <c r="X33" s="223">
        <v>0</v>
      </c>
      <c r="Y33" s="223">
        <v>1.011458</v>
      </c>
      <c r="Z33" s="223">
        <v>80.8378852705549</v>
      </c>
      <c r="AA33" s="223">
        <v>6.650350636363637</v>
      </c>
      <c r="AB33" s="220">
        <v>36.95115818135593</v>
      </c>
      <c r="AC33" s="32"/>
      <c r="AD33" s="235">
        <v>1119.5012870481219</v>
      </c>
      <c r="AF33" s="220">
        <v>256.82577557390636</v>
      </c>
      <c r="AG33" s="220"/>
      <c r="AH33" s="220">
        <v>603.521223705183</v>
      </c>
      <c r="AI33" s="220">
        <v>3.386673856231928</v>
      </c>
      <c r="AJ33" s="220">
        <v>-0.01998</v>
      </c>
      <c r="AK33" s="220">
        <v>0</v>
      </c>
      <c r="AL33" s="220">
        <v>0</v>
      </c>
      <c r="AM33" s="220">
        <v>0.10983333333333331</v>
      </c>
      <c r="AN33" s="220">
        <v>0</v>
      </c>
      <c r="AO33" s="220">
        <v>3.357752470952045</v>
      </c>
      <c r="AP33" s="220">
        <v>3.3693704311210557</v>
      </c>
      <c r="AQ33" s="220">
        <v>19.895096228888892</v>
      </c>
      <c r="AR33" s="220">
        <v>2.784232646534383</v>
      </c>
      <c r="AS33" s="220">
        <v>0</v>
      </c>
      <c r="AT33" s="220">
        <v>0</v>
      </c>
      <c r="AU33" s="220">
        <v>0</v>
      </c>
      <c r="AV33" s="220">
        <v>1.011458</v>
      </c>
      <c r="AW33" s="220">
        <v>80.8378852705549</v>
      </c>
      <c r="AX33" s="32"/>
      <c r="AY33" s="220">
        <v>6.650350636363637</v>
      </c>
      <c r="AZ33" s="220">
        <v>74.563</v>
      </c>
      <c r="BA33" s="220">
        <v>0</v>
      </c>
      <c r="BB33" s="32"/>
      <c r="BC33" s="32">
        <v>1056.2926721530696</v>
      </c>
      <c r="BD33" s="242">
        <v>-0.056461404400632235</v>
      </c>
    </row>
    <row r="34" spans="1:56" ht="12.75">
      <c r="A34" s="4" t="s">
        <v>541</v>
      </c>
      <c r="B34" s="4" t="s">
        <v>581</v>
      </c>
      <c r="C34" s="4" t="s">
        <v>582</v>
      </c>
      <c r="D34" s="225"/>
      <c r="E34" s="223">
        <v>4.076344836060799</v>
      </c>
      <c r="F34" s="223"/>
      <c r="G34" s="223">
        <v>4.252515068331999</v>
      </c>
      <c r="H34" s="223">
        <v>0.021085509578000754</v>
      </c>
      <c r="I34" s="223">
        <v>-0.201553</v>
      </c>
      <c r="J34" s="223">
        <v>0</v>
      </c>
      <c r="K34" s="223">
        <v>0</v>
      </c>
      <c r="L34" s="223">
        <v>0</v>
      </c>
      <c r="M34" s="223">
        <v>0</v>
      </c>
      <c r="N34" s="223">
        <v>0.008547</v>
      </c>
      <c r="O34" s="223">
        <v>0.007855</v>
      </c>
      <c r="P34" s="223">
        <v>0</v>
      </c>
      <c r="Q34" s="223">
        <v>0</v>
      </c>
      <c r="R34" s="223">
        <v>0.04468975389377062</v>
      </c>
      <c r="S34" s="223">
        <v>1.0936571582222223</v>
      </c>
      <c r="T34" s="223">
        <v>0.006850741395220268</v>
      </c>
      <c r="U34" s="223">
        <v>0.06565085500221655</v>
      </c>
      <c r="V34" s="223">
        <v>0</v>
      </c>
      <c r="W34" s="223">
        <v>0</v>
      </c>
      <c r="X34" s="223">
        <v>0</v>
      </c>
      <c r="Y34" s="223">
        <v>0</v>
      </c>
      <c r="Z34" s="223">
        <v>0</v>
      </c>
      <c r="AA34" s="223">
        <v>0</v>
      </c>
      <c r="AB34" s="220">
        <v>0</v>
      </c>
      <c r="AC34" s="32"/>
      <c r="AD34" s="235">
        <v>9.375642922484229</v>
      </c>
      <c r="AF34" s="220">
        <v>4.107544657705883</v>
      </c>
      <c r="AG34" s="220"/>
      <c r="AH34" s="220">
        <v>3.588372818422</v>
      </c>
      <c r="AI34" s="220">
        <v>0.021085509578000754</v>
      </c>
      <c r="AJ34" s="220">
        <v>-0.201553</v>
      </c>
      <c r="AK34" s="220">
        <v>0</v>
      </c>
      <c r="AL34" s="220">
        <v>0</v>
      </c>
      <c r="AM34" s="220">
        <v>0</v>
      </c>
      <c r="AN34" s="220">
        <v>0</v>
      </c>
      <c r="AO34" s="220">
        <v>0.04468975389377062</v>
      </c>
      <c r="AP34" s="220">
        <v>0.04503180355024565</v>
      </c>
      <c r="AQ34" s="220">
        <v>1.4067910248888889</v>
      </c>
      <c r="AR34" s="220">
        <v>0.017417930254682402</v>
      </c>
      <c r="AS34" s="220">
        <v>0</v>
      </c>
      <c r="AT34" s="220">
        <v>0</v>
      </c>
      <c r="AU34" s="220">
        <v>0</v>
      </c>
      <c r="AV34" s="220">
        <v>0</v>
      </c>
      <c r="AW34" s="220">
        <v>0</v>
      </c>
      <c r="AX34" s="32"/>
      <c r="AY34" s="220">
        <v>0</v>
      </c>
      <c r="AZ34" s="220">
        <v>0</v>
      </c>
      <c r="BA34" s="220">
        <v>0</v>
      </c>
      <c r="BB34" s="32"/>
      <c r="BC34" s="32">
        <v>9.029380498293472</v>
      </c>
      <c r="BD34" s="242">
        <v>-0.036932125834311186</v>
      </c>
    </row>
    <row r="35" spans="1:56" ht="12.75">
      <c r="A35" s="4" t="s">
        <v>574</v>
      </c>
      <c r="B35" s="4" t="s">
        <v>583</v>
      </c>
      <c r="C35" s="4" t="s">
        <v>584</v>
      </c>
      <c r="D35" s="225"/>
      <c r="E35" s="223">
        <v>38.62947975615572</v>
      </c>
      <c r="F35" s="223"/>
      <c r="G35" s="223">
        <v>88.021434635394</v>
      </c>
      <c r="H35" s="223">
        <v>0.42134529976698754</v>
      </c>
      <c r="I35" s="223">
        <v>-0.039484</v>
      </c>
      <c r="J35" s="223">
        <v>0</v>
      </c>
      <c r="K35" s="223">
        <v>0.000613</v>
      </c>
      <c r="L35" s="223">
        <v>0</v>
      </c>
      <c r="M35" s="223">
        <v>0.031502</v>
      </c>
      <c r="N35" s="223">
        <v>0.008547</v>
      </c>
      <c r="O35" s="223">
        <v>0.007855</v>
      </c>
      <c r="P35" s="223">
        <v>0.770092</v>
      </c>
      <c r="Q35" s="223">
        <v>0</v>
      </c>
      <c r="R35" s="223">
        <v>0.4930507797318321</v>
      </c>
      <c r="S35" s="223">
        <v>0.8970599555555554</v>
      </c>
      <c r="T35" s="223">
        <v>0.13634690790451534</v>
      </c>
      <c r="U35" s="223">
        <v>0.1182696440045024</v>
      </c>
      <c r="V35" s="223">
        <v>0</v>
      </c>
      <c r="W35" s="223">
        <v>0</v>
      </c>
      <c r="X35" s="223">
        <v>0</v>
      </c>
      <c r="Y35" s="223">
        <v>0.138061</v>
      </c>
      <c r="Z35" s="223">
        <v>13.133537092036867</v>
      </c>
      <c r="AA35" s="223">
        <v>0.9077446909090909</v>
      </c>
      <c r="AB35" s="220">
        <v>5.188703165423728</v>
      </c>
      <c r="AC35" s="32"/>
      <c r="AD35" s="235">
        <v>148.8641579268828</v>
      </c>
      <c r="AF35" s="220">
        <v>38.544099640200486</v>
      </c>
      <c r="AG35" s="220"/>
      <c r="AH35" s="220">
        <v>75.324502580098</v>
      </c>
      <c r="AI35" s="220">
        <v>0.42134529976698754</v>
      </c>
      <c r="AJ35" s="220">
        <v>-0.039484</v>
      </c>
      <c r="AK35" s="220">
        <v>0.000613</v>
      </c>
      <c r="AL35" s="220">
        <v>0</v>
      </c>
      <c r="AM35" s="220">
        <v>0.021001333333333334</v>
      </c>
      <c r="AN35" s="220">
        <v>0</v>
      </c>
      <c r="AO35" s="220">
        <v>0.4930507797318321</v>
      </c>
      <c r="AP35" s="220">
        <v>0.49196102307419526</v>
      </c>
      <c r="AQ35" s="220">
        <v>1.4123156888888886</v>
      </c>
      <c r="AR35" s="220">
        <v>0.34666042626851984</v>
      </c>
      <c r="AS35" s="220">
        <v>0</v>
      </c>
      <c r="AT35" s="220">
        <v>0</v>
      </c>
      <c r="AU35" s="220">
        <v>0</v>
      </c>
      <c r="AV35" s="220">
        <v>0.138061</v>
      </c>
      <c r="AW35" s="220">
        <v>13.133537092036867</v>
      </c>
      <c r="AX35" s="32"/>
      <c r="AY35" s="220">
        <v>0.9077446909090909</v>
      </c>
      <c r="AZ35" s="220">
        <v>10.806</v>
      </c>
      <c r="BA35" s="220">
        <v>0</v>
      </c>
      <c r="BB35" s="32"/>
      <c r="BC35" s="32">
        <v>142.00140855430817</v>
      </c>
      <c r="BD35" s="242">
        <v>-0.04610075029575208</v>
      </c>
    </row>
    <row r="36" spans="1:56" ht="12.75">
      <c r="A36" s="4" t="s">
        <v>574</v>
      </c>
      <c r="B36" s="4" t="s">
        <v>585</v>
      </c>
      <c r="C36" s="4" t="s">
        <v>586</v>
      </c>
      <c r="D36" s="225"/>
      <c r="E36" s="223">
        <v>45.05449603214601</v>
      </c>
      <c r="F36" s="223"/>
      <c r="G36" s="223">
        <v>95.548349562241</v>
      </c>
      <c r="H36" s="223">
        <v>0.4567093245780021</v>
      </c>
      <c r="I36" s="223">
        <v>0</v>
      </c>
      <c r="J36" s="223">
        <v>0</v>
      </c>
      <c r="K36" s="223">
        <v>0</v>
      </c>
      <c r="L36" s="223">
        <v>0</v>
      </c>
      <c r="M36" s="223">
        <v>0.023346999999999993</v>
      </c>
      <c r="N36" s="223">
        <v>0.008547</v>
      </c>
      <c r="O36" s="223">
        <v>0.007855</v>
      </c>
      <c r="P36" s="223">
        <v>1.12422</v>
      </c>
      <c r="Q36" s="223">
        <v>0</v>
      </c>
      <c r="R36" s="223">
        <v>0.5984611792069299</v>
      </c>
      <c r="S36" s="223">
        <v>1.4207202555555556</v>
      </c>
      <c r="T36" s="223">
        <v>0.1478807513025306</v>
      </c>
      <c r="U36" s="223">
        <v>0.14562645662177937</v>
      </c>
      <c r="V36" s="223">
        <v>0</v>
      </c>
      <c r="W36" s="223">
        <v>0</v>
      </c>
      <c r="X36" s="223">
        <v>0</v>
      </c>
      <c r="Y36" s="223">
        <v>0.163212</v>
      </c>
      <c r="Z36" s="223">
        <v>17.94570522569566</v>
      </c>
      <c r="AA36" s="223">
        <v>1.0731255272727274</v>
      </c>
      <c r="AB36" s="220">
        <v>6.054936726779661</v>
      </c>
      <c r="AC36" s="32"/>
      <c r="AD36" s="235">
        <v>169.77319204139988</v>
      </c>
      <c r="AF36" s="220">
        <v>45.12510254114042</v>
      </c>
      <c r="AG36" s="220"/>
      <c r="AH36" s="220">
        <v>81.67421897929201</v>
      </c>
      <c r="AI36" s="220">
        <v>0.4567093245780021</v>
      </c>
      <c r="AJ36" s="220">
        <v>0</v>
      </c>
      <c r="AK36" s="220">
        <v>0</v>
      </c>
      <c r="AL36" s="220">
        <v>0</v>
      </c>
      <c r="AM36" s="220">
        <v>0.015564666666666662</v>
      </c>
      <c r="AN36" s="220">
        <v>0</v>
      </c>
      <c r="AO36" s="220">
        <v>0.5984611792069299</v>
      </c>
      <c r="AP36" s="220">
        <v>0.5993990490834973</v>
      </c>
      <c r="AQ36" s="220">
        <v>1.4459202555555557</v>
      </c>
      <c r="AR36" s="220">
        <v>0.375985088853977</v>
      </c>
      <c r="AS36" s="220">
        <v>0</v>
      </c>
      <c r="AT36" s="220">
        <v>0</v>
      </c>
      <c r="AU36" s="220">
        <v>0</v>
      </c>
      <c r="AV36" s="220">
        <v>0.163212</v>
      </c>
      <c r="AW36" s="220">
        <v>17.94570522569566</v>
      </c>
      <c r="AX36" s="32"/>
      <c r="AY36" s="220">
        <v>1.0731255272727274</v>
      </c>
      <c r="AZ36" s="220">
        <v>12.432</v>
      </c>
      <c r="BA36" s="220">
        <v>0</v>
      </c>
      <c r="BB36" s="32"/>
      <c r="BC36" s="32">
        <v>161.90540383734543</v>
      </c>
      <c r="BD36" s="242">
        <v>-0.04634293618120732</v>
      </c>
    </row>
    <row r="37" spans="1:56" ht="12.75">
      <c r="A37" s="4" t="s">
        <v>541</v>
      </c>
      <c r="B37" s="4" t="s">
        <v>587</v>
      </c>
      <c r="C37" s="4" t="s">
        <v>588</v>
      </c>
      <c r="D37" s="225"/>
      <c r="E37" s="223">
        <v>3.0737982006892715</v>
      </c>
      <c r="F37" s="223"/>
      <c r="G37" s="223">
        <v>5.547414549368</v>
      </c>
      <c r="H37" s="223">
        <v>0.02766736614200007</v>
      </c>
      <c r="I37" s="223">
        <v>-0.423703</v>
      </c>
      <c r="J37" s="223">
        <v>1.0637338517548791</v>
      </c>
      <c r="K37" s="223">
        <v>0</v>
      </c>
      <c r="L37" s="223">
        <v>0</v>
      </c>
      <c r="M37" s="223">
        <v>0</v>
      </c>
      <c r="N37" s="223">
        <v>0.008547</v>
      </c>
      <c r="O37" s="223">
        <v>0.007855</v>
      </c>
      <c r="P37" s="223">
        <v>0</v>
      </c>
      <c r="Q37" s="223">
        <v>0</v>
      </c>
      <c r="R37" s="223">
        <v>0.03615648730974066</v>
      </c>
      <c r="S37" s="223">
        <v>0.7723554453333333</v>
      </c>
      <c r="T37" s="223">
        <v>0.008958381838412799</v>
      </c>
      <c r="U37" s="223">
        <v>0.07808046684744785</v>
      </c>
      <c r="V37" s="223">
        <v>0</v>
      </c>
      <c r="W37" s="223">
        <v>0</v>
      </c>
      <c r="X37" s="223">
        <v>0</v>
      </c>
      <c r="Y37" s="223">
        <v>0</v>
      </c>
      <c r="Z37" s="223">
        <v>0</v>
      </c>
      <c r="AA37" s="223">
        <v>0</v>
      </c>
      <c r="AB37" s="220">
        <v>0</v>
      </c>
      <c r="AC37" s="32"/>
      <c r="AD37" s="235">
        <v>10.200863749283085</v>
      </c>
      <c r="AF37" s="220">
        <v>3.082745369083524</v>
      </c>
      <c r="AG37" s="220"/>
      <c r="AH37" s="220">
        <v>4.665221839508</v>
      </c>
      <c r="AI37" s="220">
        <v>0.02766736614200007</v>
      </c>
      <c r="AJ37" s="220">
        <v>-0.423703</v>
      </c>
      <c r="AK37" s="220">
        <v>0</v>
      </c>
      <c r="AL37" s="220">
        <v>0</v>
      </c>
      <c r="AM37" s="220">
        <v>0</v>
      </c>
      <c r="AN37" s="220">
        <v>0</v>
      </c>
      <c r="AO37" s="220">
        <v>0.03615648730974066</v>
      </c>
      <c r="AP37" s="220">
        <v>0.03626173110239835</v>
      </c>
      <c r="AQ37" s="220">
        <v>1.064413472</v>
      </c>
      <c r="AR37" s="220">
        <v>0.022776581548553793</v>
      </c>
      <c r="AS37" s="220">
        <v>0</v>
      </c>
      <c r="AT37" s="220">
        <v>0</v>
      </c>
      <c r="AU37" s="220">
        <v>0</v>
      </c>
      <c r="AV37" s="220">
        <v>0</v>
      </c>
      <c r="AW37" s="220">
        <v>0</v>
      </c>
      <c r="AX37" s="32"/>
      <c r="AY37" s="220">
        <v>0</v>
      </c>
      <c r="AZ37" s="220">
        <v>0</v>
      </c>
      <c r="BA37" s="220">
        <v>1.0637338517548791</v>
      </c>
      <c r="BB37" s="32"/>
      <c r="BC37" s="32">
        <v>9.575273698449097</v>
      </c>
      <c r="BD37" s="242">
        <v>-0.06132716466073324</v>
      </c>
    </row>
    <row r="38" spans="1:56" ht="12.75">
      <c r="A38" s="4" t="s">
        <v>563</v>
      </c>
      <c r="B38" s="4" t="s">
        <v>589</v>
      </c>
      <c r="C38" s="4" t="s">
        <v>590</v>
      </c>
      <c r="D38" s="225"/>
      <c r="E38" s="223">
        <v>86.97257497602094</v>
      </c>
      <c r="F38" s="223"/>
      <c r="G38" s="223">
        <v>134.103803930689</v>
      </c>
      <c r="H38" s="223">
        <v>0.6443942995699942</v>
      </c>
      <c r="I38" s="223">
        <v>-0.066488</v>
      </c>
      <c r="J38" s="223">
        <v>0</v>
      </c>
      <c r="K38" s="223">
        <v>0</v>
      </c>
      <c r="L38" s="223">
        <v>0</v>
      </c>
      <c r="M38" s="223">
        <v>0.034677</v>
      </c>
      <c r="N38" s="223">
        <v>0.008547</v>
      </c>
      <c r="O38" s="223">
        <v>0.007855</v>
      </c>
      <c r="P38" s="223">
        <v>1.214032</v>
      </c>
      <c r="Q38" s="223">
        <v>0</v>
      </c>
      <c r="R38" s="223">
        <v>1.0595232810055861</v>
      </c>
      <c r="S38" s="223">
        <v>3.3707452244444442</v>
      </c>
      <c r="T38" s="223">
        <v>0.20747872309091347</v>
      </c>
      <c r="U38" s="223">
        <v>0.1720844552126783</v>
      </c>
      <c r="V38" s="223">
        <v>0.08</v>
      </c>
      <c r="W38" s="223">
        <v>0</v>
      </c>
      <c r="X38" s="223">
        <v>0</v>
      </c>
      <c r="Y38" s="223">
        <v>0.251064</v>
      </c>
      <c r="Z38" s="223">
        <v>18.905952617038704</v>
      </c>
      <c r="AA38" s="223">
        <v>1.6507466863636362</v>
      </c>
      <c r="AB38" s="220">
        <v>9.276304858559321</v>
      </c>
      <c r="AC38" s="32"/>
      <c r="AD38" s="235">
        <v>257.89329605199526</v>
      </c>
      <c r="AF38" s="220">
        <v>87.47503611485183</v>
      </c>
      <c r="AG38" s="220"/>
      <c r="AH38" s="220">
        <v>114.789176194711</v>
      </c>
      <c r="AI38" s="220">
        <v>0.6443942995699942</v>
      </c>
      <c r="AJ38" s="220">
        <v>-0.066488</v>
      </c>
      <c r="AK38" s="220">
        <v>0</v>
      </c>
      <c r="AL38" s="220">
        <v>0</v>
      </c>
      <c r="AM38" s="220">
        <v>0.023118000000000003</v>
      </c>
      <c r="AN38" s="220">
        <v>0</v>
      </c>
      <c r="AO38" s="220">
        <v>1.0595232810055861</v>
      </c>
      <c r="AP38" s="220">
        <v>1.0656443976281387</v>
      </c>
      <c r="AQ38" s="220">
        <v>4.336711357777778</v>
      </c>
      <c r="AR38" s="220">
        <v>0.5275122384052419</v>
      </c>
      <c r="AS38" s="220">
        <v>0</v>
      </c>
      <c r="AT38" s="220">
        <v>0</v>
      </c>
      <c r="AU38" s="220">
        <v>0</v>
      </c>
      <c r="AV38" s="220">
        <v>0.251064</v>
      </c>
      <c r="AW38" s="220">
        <v>18.905952617038704</v>
      </c>
      <c r="AX38" s="32"/>
      <c r="AY38" s="220">
        <v>1.6507466863636362</v>
      </c>
      <c r="AZ38" s="220">
        <v>18.96</v>
      </c>
      <c r="BA38" s="220">
        <v>0</v>
      </c>
      <c r="BB38" s="32"/>
      <c r="BC38" s="32">
        <v>249.62239118735198</v>
      </c>
      <c r="BD38" s="242">
        <v>-0.032071034770038157</v>
      </c>
    </row>
    <row r="39" spans="1:56" ht="12.75">
      <c r="A39" s="4" t="s">
        <v>541</v>
      </c>
      <c r="B39" s="4" t="s">
        <v>591</v>
      </c>
      <c r="C39" s="4" t="s">
        <v>592</v>
      </c>
      <c r="D39" s="225"/>
      <c r="E39" s="223">
        <v>2.9388659616662554</v>
      </c>
      <c r="F39" s="223"/>
      <c r="G39" s="223">
        <v>5.138220301999</v>
      </c>
      <c r="H39" s="223">
        <v>0.025554962168999946</v>
      </c>
      <c r="I39" s="223">
        <v>-0.04374</v>
      </c>
      <c r="J39" s="223">
        <v>0</v>
      </c>
      <c r="K39" s="223">
        <v>0</v>
      </c>
      <c r="L39" s="223">
        <v>0</v>
      </c>
      <c r="M39" s="223">
        <v>0</v>
      </c>
      <c r="N39" s="223">
        <v>0.008547</v>
      </c>
      <c r="O39" s="223">
        <v>0.007855</v>
      </c>
      <c r="P39" s="223">
        <v>0</v>
      </c>
      <c r="Q39" s="223">
        <v>0</v>
      </c>
      <c r="R39" s="223">
        <v>0.033686407004015935</v>
      </c>
      <c r="S39" s="223">
        <v>0.8542219573333333</v>
      </c>
      <c r="T39" s="223">
        <v>0.008288998995422634</v>
      </c>
      <c r="U39" s="223">
        <v>0.06984687872027147</v>
      </c>
      <c r="V39" s="223">
        <v>0</v>
      </c>
      <c r="W39" s="223">
        <v>0</v>
      </c>
      <c r="X39" s="223">
        <v>0</v>
      </c>
      <c r="Y39" s="223">
        <v>0</v>
      </c>
      <c r="Z39" s="223">
        <v>0</v>
      </c>
      <c r="AA39" s="223">
        <v>0</v>
      </c>
      <c r="AB39" s="220">
        <v>0</v>
      </c>
      <c r="AC39" s="32"/>
      <c r="AD39" s="235">
        <v>9.041347467887297</v>
      </c>
      <c r="AF39" s="220">
        <v>2.9625231474476896</v>
      </c>
      <c r="AG39" s="220"/>
      <c r="AH39" s="220">
        <v>4.3280166972359995</v>
      </c>
      <c r="AI39" s="220">
        <v>0.025554962168999946</v>
      </c>
      <c r="AJ39" s="220">
        <v>-0.04374</v>
      </c>
      <c r="AK39" s="220">
        <v>0</v>
      </c>
      <c r="AL39" s="220">
        <v>0</v>
      </c>
      <c r="AM39" s="220">
        <v>0</v>
      </c>
      <c r="AN39" s="220">
        <v>0</v>
      </c>
      <c r="AO39" s="220">
        <v>0.033686407004015935</v>
      </c>
      <c r="AP39" s="220">
        <v>0.033957574726259106</v>
      </c>
      <c r="AQ39" s="220">
        <v>1.0766932106666667</v>
      </c>
      <c r="AR39" s="220">
        <v>0.021074683461871035</v>
      </c>
      <c r="AS39" s="220">
        <v>0</v>
      </c>
      <c r="AT39" s="220">
        <v>0</v>
      </c>
      <c r="AU39" s="220">
        <v>0</v>
      </c>
      <c r="AV39" s="220">
        <v>0</v>
      </c>
      <c r="AW39" s="220">
        <v>0</v>
      </c>
      <c r="AX39" s="32"/>
      <c r="AY39" s="220">
        <v>0</v>
      </c>
      <c r="AZ39" s="220">
        <v>0</v>
      </c>
      <c r="BA39" s="220">
        <v>0</v>
      </c>
      <c r="BB39" s="32"/>
      <c r="BC39" s="32">
        <v>8.437766682711501</v>
      </c>
      <c r="BD39" s="242">
        <v>-0.06675783530271014</v>
      </c>
    </row>
    <row r="40" spans="1:56" ht="12.75">
      <c r="A40" s="4" t="s">
        <v>574</v>
      </c>
      <c r="B40" s="4" t="s">
        <v>593</v>
      </c>
      <c r="C40" s="4" t="s">
        <v>594</v>
      </c>
      <c r="D40" s="225"/>
      <c r="E40" s="223">
        <v>71.2454653174388</v>
      </c>
      <c r="F40" s="223"/>
      <c r="G40" s="223">
        <v>62.59141829722</v>
      </c>
      <c r="H40" s="223">
        <v>0.29882443448399754</v>
      </c>
      <c r="I40" s="223">
        <v>0</v>
      </c>
      <c r="J40" s="223">
        <v>0</v>
      </c>
      <c r="K40" s="223">
        <v>0</v>
      </c>
      <c r="L40" s="223">
        <v>0</v>
      </c>
      <c r="M40" s="223">
        <v>0.022479000000000013</v>
      </c>
      <c r="N40" s="223">
        <v>0.008547</v>
      </c>
      <c r="O40" s="223">
        <v>0.007855</v>
      </c>
      <c r="P40" s="223">
        <v>0.591895</v>
      </c>
      <c r="Q40" s="223">
        <v>0</v>
      </c>
      <c r="R40" s="223">
        <v>0.7949987871407094</v>
      </c>
      <c r="S40" s="223">
        <v>3.562366647777778</v>
      </c>
      <c r="T40" s="223">
        <v>0.09732734562696442</v>
      </c>
      <c r="U40" s="223">
        <v>0.12088989376553937</v>
      </c>
      <c r="V40" s="223">
        <v>0</v>
      </c>
      <c r="W40" s="223">
        <v>0</v>
      </c>
      <c r="X40" s="223">
        <v>0</v>
      </c>
      <c r="Y40" s="223">
        <v>0.159641</v>
      </c>
      <c r="Z40" s="223">
        <v>8.296225415475044</v>
      </c>
      <c r="AA40" s="223">
        <v>1.0496480045454546</v>
      </c>
      <c r="AB40" s="220">
        <v>5.892004154322033</v>
      </c>
      <c r="AC40" s="32"/>
      <c r="AD40" s="235">
        <v>154.73958529779628</v>
      </c>
      <c r="AF40" s="220">
        <v>71.29564995958968</v>
      </c>
      <c r="AG40" s="220"/>
      <c r="AH40" s="220">
        <v>53.333161249562</v>
      </c>
      <c r="AI40" s="220">
        <v>0.29882443448399754</v>
      </c>
      <c r="AJ40" s="220">
        <v>0</v>
      </c>
      <c r="AK40" s="220">
        <v>0</v>
      </c>
      <c r="AL40" s="220">
        <v>0</v>
      </c>
      <c r="AM40" s="220">
        <v>0.014986000000000008</v>
      </c>
      <c r="AN40" s="220">
        <v>0</v>
      </c>
      <c r="AO40" s="220">
        <v>0.7949987871407094</v>
      </c>
      <c r="AP40" s="220">
        <v>0.7955587768813233</v>
      </c>
      <c r="AQ40" s="220">
        <v>4.477578914444445</v>
      </c>
      <c r="AR40" s="220">
        <v>0.24745364336575257</v>
      </c>
      <c r="AS40" s="220">
        <v>0</v>
      </c>
      <c r="AT40" s="220">
        <v>0</v>
      </c>
      <c r="AU40" s="220">
        <v>0</v>
      </c>
      <c r="AV40" s="220">
        <v>0.159641</v>
      </c>
      <c r="AW40" s="220">
        <v>8.296225415475044</v>
      </c>
      <c r="AX40" s="32"/>
      <c r="AY40" s="220">
        <v>1.0496480045454546</v>
      </c>
      <c r="AZ40" s="220">
        <v>12.028</v>
      </c>
      <c r="BA40" s="220">
        <v>0</v>
      </c>
      <c r="BB40" s="32"/>
      <c r="BC40" s="32">
        <v>152.7917261854884</v>
      </c>
      <c r="BD40" s="242">
        <v>-0.012587981986375636</v>
      </c>
    </row>
    <row r="41" spans="1:56" ht="12.75">
      <c r="A41" s="4" t="s">
        <v>574</v>
      </c>
      <c r="B41" s="4" t="s">
        <v>595</v>
      </c>
      <c r="C41" s="4" t="s">
        <v>596</v>
      </c>
      <c r="D41" s="225"/>
      <c r="E41" s="223">
        <v>45.53120490482162</v>
      </c>
      <c r="F41" s="223"/>
      <c r="G41" s="223">
        <v>34.282938312542996</v>
      </c>
      <c r="H41" s="223">
        <v>0.1591350592290014</v>
      </c>
      <c r="I41" s="223">
        <v>-0.244804</v>
      </c>
      <c r="J41" s="223">
        <v>0</v>
      </c>
      <c r="K41" s="223">
        <v>0</v>
      </c>
      <c r="L41" s="223">
        <v>0</v>
      </c>
      <c r="M41" s="223">
        <v>0.033471</v>
      </c>
      <c r="N41" s="223">
        <v>0.008547</v>
      </c>
      <c r="O41" s="223">
        <v>0.007855</v>
      </c>
      <c r="P41" s="223">
        <v>0.208025</v>
      </c>
      <c r="Q41" s="223">
        <v>0</v>
      </c>
      <c r="R41" s="223">
        <v>0.5038246142849544</v>
      </c>
      <c r="S41" s="223">
        <v>2.6076289444444445</v>
      </c>
      <c r="T41" s="223">
        <v>0.05193040139479796</v>
      </c>
      <c r="U41" s="223">
        <v>0.07364041071650242</v>
      </c>
      <c r="V41" s="223">
        <v>0</v>
      </c>
      <c r="W41" s="223">
        <v>0</v>
      </c>
      <c r="X41" s="223">
        <v>0</v>
      </c>
      <c r="Y41" s="223">
        <v>0.065351</v>
      </c>
      <c r="Z41" s="223">
        <v>3.048756780777922</v>
      </c>
      <c r="AA41" s="223">
        <v>0.4296799909090909</v>
      </c>
      <c r="AB41" s="220">
        <v>2.6870586337288134</v>
      </c>
      <c r="AC41" s="32"/>
      <c r="AD41" s="235">
        <v>89.45424305285016</v>
      </c>
      <c r="AF41" s="220">
        <v>46.08586089682681</v>
      </c>
      <c r="AG41" s="220"/>
      <c r="AH41" s="220">
        <v>30.574860253157002</v>
      </c>
      <c r="AI41" s="220">
        <v>0.1591350592290014</v>
      </c>
      <c r="AJ41" s="220">
        <v>-0.244804</v>
      </c>
      <c r="AK41" s="220">
        <v>0</v>
      </c>
      <c r="AL41" s="220">
        <v>0</v>
      </c>
      <c r="AM41" s="220">
        <v>0.022314</v>
      </c>
      <c r="AN41" s="220">
        <v>0</v>
      </c>
      <c r="AO41" s="220">
        <v>0.5038246142849544</v>
      </c>
      <c r="AP41" s="220">
        <v>0.509962148791608</v>
      </c>
      <c r="AQ41" s="220">
        <v>3.2561340111111114</v>
      </c>
      <c r="AR41" s="220">
        <v>0.13203244107613407</v>
      </c>
      <c r="AS41" s="220">
        <v>0</v>
      </c>
      <c r="AT41" s="220">
        <v>0</v>
      </c>
      <c r="AU41" s="220">
        <v>0</v>
      </c>
      <c r="AV41" s="220">
        <v>0.065351</v>
      </c>
      <c r="AW41" s="220">
        <v>3.048756780777922</v>
      </c>
      <c r="AX41" s="32"/>
      <c r="AY41" s="220">
        <v>0.4296799909090909</v>
      </c>
      <c r="AZ41" s="220">
        <v>6.116</v>
      </c>
      <c r="BA41" s="220">
        <v>0</v>
      </c>
      <c r="BB41" s="32"/>
      <c r="BC41" s="32">
        <v>90.65910719616363</v>
      </c>
      <c r="BD41" s="242">
        <v>0.01346905526439512</v>
      </c>
    </row>
    <row r="42" spans="1:56" ht="12.75">
      <c r="A42" s="4" t="s">
        <v>563</v>
      </c>
      <c r="B42" s="4" t="s">
        <v>597</v>
      </c>
      <c r="C42" s="4" t="s">
        <v>598</v>
      </c>
      <c r="D42" s="225"/>
      <c r="E42" s="223">
        <v>139.29712863898874</v>
      </c>
      <c r="F42" s="223"/>
      <c r="G42" s="223">
        <v>273.360496857517</v>
      </c>
      <c r="H42" s="223">
        <v>1.316593324056983</v>
      </c>
      <c r="I42" s="223">
        <v>-0.161329</v>
      </c>
      <c r="J42" s="223">
        <v>0</v>
      </c>
      <c r="K42" s="223">
        <v>0</v>
      </c>
      <c r="L42" s="223">
        <v>0</v>
      </c>
      <c r="M42" s="223">
        <v>0.07705299999999998</v>
      </c>
      <c r="N42" s="223">
        <v>0.008547</v>
      </c>
      <c r="O42" s="223">
        <v>0.007855</v>
      </c>
      <c r="P42" s="223">
        <v>2.335977</v>
      </c>
      <c r="Q42" s="223">
        <v>0</v>
      </c>
      <c r="R42" s="223">
        <v>1.6815356538976949</v>
      </c>
      <c r="S42" s="223">
        <v>7.529633198888889</v>
      </c>
      <c r="T42" s="223">
        <v>0.42390986681272025</v>
      </c>
      <c r="U42" s="223">
        <v>0.2683737251433128</v>
      </c>
      <c r="V42" s="223">
        <v>0</v>
      </c>
      <c r="W42" s="223">
        <v>0</v>
      </c>
      <c r="X42" s="223">
        <v>0</v>
      </c>
      <c r="Y42" s="223">
        <v>0.414894</v>
      </c>
      <c r="Z42" s="223">
        <v>34.699080375610535</v>
      </c>
      <c r="AA42" s="223">
        <v>2.7279360545454545</v>
      </c>
      <c r="AB42" s="220">
        <v>15.957135885762712</v>
      </c>
      <c r="AC42" s="32"/>
      <c r="AD42" s="235">
        <v>479.9448205812241</v>
      </c>
      <c r="AF42" s="220">
        <v>140.44371707437006</v>
      </c>
      <c r="AG42" s="220"/>
      <c r="AH42" s="220">
        <v>233.15677599203602</v>
      </c>
      <c r="AI42" s="220">
        <v>1.316593324056983</v>
      </c>
      <c r="AJ42" s="220">
        <v>-0.161329</v>
      </c>
      <c r="AK42" s="220">
        <v>0</v>
      </c>
      <c r="AL42" s="220">
        <v>0</v>
      </c>
      <c r="AM42" s="220">
        <v>0.05136866666666665</v>
      </c>
      <c r="AN42" s="220">
        <v>0</v>
      </c>
      <c r="AO42" s="220">
        <v>1.6815356538976949</v>
      </c>
      <c r="AP42" s="220">
        <v>1.6953767815166083</v>
      </c>
      <c r="AQ42" s="220">
        <v>9.392723865555554</v>
      </c>
      <c r="AR42" s="220">
        <v>1.0777859020583078</v>
      </c>
      <c r="AS42" s="220">
        <v>0</v>
      </c>
      <c r="AT42" s="220">
        <v>0</v>
      </c>
      <c r="AU42" s="220">
        <v>0</v>
      </c>
      <c r="AV42" s="220">
        <v>0.414894</v>
      </c>
      <c r="AW42" s="220">
        <v>34.699080375610535</v>
      </c>
      <c r="AX42" s="32"/>
      <c r="AY42" s="220">
        <v>2.7279360545454545</v>
      </c>
      <c r="AZ42" s="220">
        <v>34.052</v>
      </c>
      <c r="BA42" s="220">
        <v>0</v>
      </c>
      <c r="BB42" s="32"/>
      <c r="BC42" s="32">
        <v>460.54845869031396</v>
      </c>
      <c r="BD42" s="242">
        <v>-0.04041373311919633</v>
      </c>
    </row>
    <row r="43" spans="1:56" ht="12.75">
      <c r="A43" s="4" t="s">
        <v>541</v>
      </c>
      <c r="B43" s="4" t="s">
        <v>599</v>
      </c>
      <c r="C43" s="4" t="s">
        <v>600</v>
      </c>
      <c r="D43" s="225"/>
      <c r="E43" s="223">
        <v>7.881429196509852</v>
      </c>
      <c r="F43" s="223"/>
      <c r="G43" s="223">
        <v>6.674606764569</v>
      </c>
      <c r="H43" s="223">
        <v>0.032966728937000034</v>
      </c>
      <c r="I43" s="223">
        <v>-0.190524</v>
      </c>
      <c r="J43" s="223">
        <v>0</v>
      </c>
      <c r="K43" s="223">
        <v>0</v>
      </c>
      <c r="L43" s="223">
        <v>0</v>
      </c>
      <c r="M43" s="223">
        <v>0</v>
      </c>
      <c r="N43" s="223">
        <v>0.008547</v>
      </c>
      <c r="O43" s="223">
        <v>0.007855</v>
      </c>
      <c r="P43" s="223">
        <v>0</v>
      </c>
      <c r="Q43" s="223">
        <v>0</v>
      </c>
      <c r="R43" s="223">
        <v>0.08791843484121667</v>
      </c>
      <c r="S43" s="223">
        <v>1.8544621315555556</v>
      </c>
      <c r="T43" s="223">
        <v>0.010743981913166155</v>
      </c>
      <c r="U43" s="223">
        <v>0.08707550441023303</v>
      </c>
      <c r="V43" s="223">
        <v>0</v>
      </c>
      <c r="W43" s="223">
        <v>0</v>
      </c>
      <c r="X43" s="223">
        <v>0</v>
      </c>
      <c r="Y43" s="223">
        <v>0</v>
      </c>
      <c r="Z43" s="223">
        <v>0</v>
      </c>
      <c r="AA43" s="223">
        <v>0</v>
      </c>
      <c r="AB43" s="220">
        <v>0</v>
      </c>
      <c r="AC43" s="32"/>
      <c r="AD43" s="235">
        <v>16.455080742736023</v>
      </c>
      <c r="AF43" s="220">
        <v>7.930129469676086</v>
      </c>
      <c r="AG43" s="220"/>
      <c r="AH43" s="220">
        <v>5.640461493133</v>
      </c>
      <c r="AI43" s="220">
        <v>0.032966728937000034</v>
      </c>
      <c r="AJ43" s="220">
        <v>-0.190524</v>
      </c>
      <c r="AK43" s="220">
        <v>0</v>
      </c>
      <c r="AL43" s="220">
        <v>0</v>
      </c>
      <c r="AM43" s="220">
        <v>0</v>
      </c>
      <c r="AN43" s="220">
        <v>0</v>
      </c>
      <c r="AO43" s="220">
        <v>0.08791843484121667</v>
      </c>
      <c r="AP43" s="220">
        <v>0.08846169313693429</v>
      </c>
      <c r="AQ43" s="220">
        <v>2.121331144888889</v>
      </c>
      <c r="AR43" s="220">
        <v>0.02731644895422013</v>
      </c>
      <c r="AS43" s="220">
        <v>0</v>
      </c>
      <c r="AT43" s="220">
        <v>0</v>
      </c>
      <c r="AU43" s="220">
        <v>0</v>
      </c>
      <c r="AV43" s="220">
        <v>0</v>
      </c>
      <c r="AW43" s="220">
        <v>0</v>
      </c>
      <c r="AX43" s="32"/>
      <c r="AY43" s="220">
        <v>0</v>
      </c>
      <c r="AZ43" s="220">
        <v>0</v>
      </c>
      <c r="BA43" s="220">
        <v>0</v>
      </c>
      <c r="BB43" s="32"/>
      <c r="BC43" s="32">
        <v>15.738061413567348</v>
      </c>
      <c r="BD43" s="242">
        <v>-0.04357434280504507</v>
      </c>
    </row>
    <row r="44" spans="1:56" ht="12.75">
      <c r="A44" s="4" t="s">
        <v>541</v>
      </c>
      <c r="B44" s="4" t="s">
        <v>601</v>
      </c>
      <c r="C44" s="4" t="s">
        <v>602</v>
      </c>
      <c r="D44" s="225"/>
      <c r="E44" s="223">
        <v>2.655438317104933</v>
      </c>
      <c r="F44" s="223"/>
      <c r="G44" s="223">
        <v>7.5148430917389994</v>
      </c>
      <c r="H44" s="223">
        <v>0.037433771932000294</v>
      </c>
      <c r="I44" s="223">
        <v>-0.306714</v>
      </c>
      <c r="J44" s="223">
        <v>0</v>
      </c>
      <c r="K44" s="223">
        <v>0</v>
      </c>
      <c r="L44" s="223">
        <v>0</v>
      </c>
      <c r="M44" s="223">
        <v>0</v>
      </c>
      <c r="N44" s="223">
        <v>0.008547</v>
      </c>
      <c r="O44" s="223">
        <v>0.007855</v>
      </c>
      <c r="P44" s="223">
        <v>0</v>
      </c>
      <c r="Q44" s="223">
        <v>0</v>
      </c>
      <c r="R44" s="223">
        <v>0.030113993732508657</v>
      </c>
      <c r="S44" s="223">
        <v>1.6623250524444444</v>
      </c>
      <c r="T44" s="223">
        <v>0.01212122559457981</v>
      </c>
      <c r="U44" s="223">
        <v>0.08425686812616531</v>
      </c>
      <c r="V44" s="223">
        <v>0</v>
      </c>
      <c r="W44" s="223">
        <v>0</v>
      </c>
      <c r="X44" s="223">
        <v>0</v>
      </c>
      <c r="Y44" s="223">
        <v>0</v>
      </c>
      <c r="Z44" s="223">
        <v>0</v>
      </c>
      <c r="AA44" s="223">
        <v>0</v>
      </c>
      <c r="AB44" s="220">
        <v>0</v>
      </c>
      <c r="AC44" s="32"/>
      <c r="AD44" s="235">
        <v>11.70622032067363</v>
      </c>
      <c r="AF44" s="220">
        <v>2.6640766441752475</v>
      </c>
      <c r="AG44" s="220"/>
      <c r="AH44" s="220">
        <v>6.324629562632</v>
      </c>
      <c r="AI44" s="220">
        <v>0.037433771932000294</v>
      </c>
      <c r="AJ44" s="220">
        <v>-0.306714</v>
      </c>
      <c r="AK44" s="220">
        <v>0</v>
      </c>
      <c r="AL44" s="220">
        <v>0</v>
      </c>
      <c r="AM44" s="220">
        <v>0</v>
      </c>
      <c r="AN44" s="220">
        <v>0</v>
      </c>
      <c r="AO44" s="220">
        <v>0.030113993732508657</v>
      </c>
      <c r="AP44" s="220">
        <v>0.030211956666002217</v>
      </c>
      <c r="AQ44" s="220">
        <v>2.2169459591111114</v>
      </c>
      <c r="AR44" s="220">
        <v>0.030818074983090804</v>
      </c>
      <c r="AS44" s="220">
        <v>0</v>
      </c>
      <c r="AT44" s="220">
        <v>0</v>
      </c>
      <c r="AU44" s="220">
        <v>0</v>
      </c>
      <c r="AV44" s="220">
        <v>0</v>
      </c>
      <c r="AW44" s="220">
        <v>0</v>
      </c>
      <c r="AX44" s="32"/>
      <c r="AY44" s="220">
        <v>0</v>
      </c>
      <c r="AZ44" s="220">
        <v>0</v>
      </c>
      <c r="BA44" s="220">
        <v>0</v>
      </c>
      <c r="BB44" s="32"/>
      <c r="BC44" s="32">
        <v>11.027515963231961</v>
      </c>
      <c r="BD44" s="242">
        <v>-0.0579780953074197</v>
      </c>
    </row>
    <row r="45" spans="1:56" ht="12.75">
      <c r="A45" s="4" t="s">
        <v>558</v>
      </c>
      <c r="B45" s="4" t="s">
        <v>603</v>
      </c>
      <c r="C45" s="4" t="s">
        <v>604</v>
      </c>
      <c r="D45" s="225"/>
      <c r="E45" s="223">
        <v>82.27607129072283</v>
      </c>
      <c r="F45" s="223"/>
      <c r="G45" s="223">
        <v>174.00390814463202</v>
      </c>
      <c r="H45" s="223">
        <v>0.8350193796849846</v>
      </c>
      <c r="I45" s="223">
        <v>0</v>
      </c>
      <c r="J45" s="223">
        <v>0</v>
      </c>
      <c r="K45" s="223">
        <v>0</v>
      </c>
      <c r="L45" s="223">
        <v>0</v>
      </c>
      <c r="M45" s="223">
        <v>0.08264099999999999</v>
      </c>
      <c r="N45" s="223">
        <v>0.008547</v>
      </c>
      <c r="O45" s="223">
        <v>0.007855</v>
      </c>
      <c r="P45" s="223">
        <v>1.021209</v>
      </c>
      <c r="Q45" s="223">
        <v>0</v>
      </c>
      <c r="R45" s="223">
        <v>1.0424282138400598</v>
      </c>
      <c r="S45" s="223">
        <v>6.198111696666667</v>
      </c>
      <c r="T45" s="223">
        <v>0.27029689374823646</v>
      </c>
      <c r="U45" s="223">
        <v>0.2045629345763718</v>
      </c>
      <c r="V45" s="223">
        <v>0.1</v>
      </c>
      <c r="W45" s="223">
        <v>0</v>
      </c>
      <c r="X45" s="223">
        <v>0</v>
      </c>
      <c r="Y45" s="223">
        <v>0.242563</v>
      </c>
      <c r="Z45" s="223">
        <v>18.848206145916652</v>
      </c>
      <c r="AA45" s="223">
        <v>1.5948561136363635</v>
      </c>
      <c r="AB45" s="220">
        <v>9.31159161398305</v>
      </c>
      <c r="AC45" s="32"/>
      <c r="AD45" s="235">
        <v>296.04786742740737</v>
      </c>
      <c r="AF45" s="220">
        <v>82.81501187984495</v>
      </c>
      <c r="AG45" s="220"/>
      <c r="AH45" s="220">
        <v>148.616581613581</v>
      </c>
      <c r="AI45" s="220">
        <v>0.8350193796849846</v>
      </c>
      <c r="AJ45" s="220">
        <v>0</v>
      </c>
      <c r="AK45" s="220">
        <v>0</v>
      </c>
      <c r="AL45" s="220">
        <v>0</v>
      </c>
      <c r="AM45" s="220">
        <v>0.05509399999999999</v>
      </c>
      <c r="AN45" s="220">
        <v>0</v>
      </c>
      <c r="AO45" s="220">
        <v>1.0424282138400598</v>
      </c>
      <c r="AP45" s="220">
        <v>1.049256528158804</v>
      </c>
      <c r="AQ45" s="220">
        <v>7.10734183</v>
      </c>
      <c r="AR45" s="220">
        <v>0.6872267060976555</v>
      </c>
      <c r="AS45" s="220">
        <v>0</v>
      </c>
      <c r="AT45" s="220">
        <v>0</v>
      </c>
      <c r="AU45" s="220">
        <v>0</v>
      </c>
      <c r="AV45" s="220">
        <v>0.242563</v>
      </c>
      <c r="AW45" s="220">
        <v>18.848206145916652</v>
      </c>
      <c r="AX45" s="32"/>
      <c r="AY45" s="220">
        <v>1.5948561136363635</v>
      </c>
      <c r="AZ45" s="220">
        <v>19.832</v>
      </c>
      <c r="BA45" s="220">
        <v>0</v>
      </c>
      <c r="BB45" s="32"/>
      <c r="BC45" s="32">
        <v>282.7255854107604</v>
      </c>
      <c r="BD45" s="242">
        <v>-0.04500043230310945</v>
      </c>
    </row>
    <row r="46" spans="1:56" ht="12.75">
      <c r="A46" s="4" t="s">
        <v>541</v>
      </c>
      <c r="B46" s="4" t="s">
        <v>605</v>
      </c>
      <c r="C46" s="4" t="s">
        <v>606</v>
      </c>
      <c r="D46" s="225"/>
      <c r="E46" s="223">
        <v>5.3246215447021035</v>
      </c>
      <c r="F46" s="223"/>
      <c r="G46" s="223">
        <v>3.19678604648</v>
      </c>
      <c r="H46" s="223">
        <v>0.015687076493000145</v>
      </c>
      <c r="I46" s="223">
        <v>-0.019668</v>
      </c>
      <c r="J46" s="223">
        <v>0</v>
      </c>
      <c r="K46" s="223">
        <v>0</v>
      </c>
      <c r="L46" s="223">
        <v>0</v>
      </c>
      <c r="M46" s="223">
        <v>0</v>
      </c>
      <c r="N46" s="223">
        <v>0.008547</v>
      </c>
      <c r="O46" s="223">
        <v>0.007855</v>
      </c>
      <c r="P46" s="223">
        <v>0</v>
      </c>
      <c r="Q46" s="223">
        <v>0</v>
      </c>
      <c r="R46" s="223">
        <v>0.05734345933069273</v>
      </c>
      <c r="S46" s="223">
        <v>1.2142484115555556</v>
      </c>
      <c r="T46" s="223">
        <v>0.0051297853298329305</v>
      </c>
      <c r="U46" s="223">
        <v>0.0636359682223979</v>
      </c>
      <c r="V46" s="223">
        <v>0</v>
      </c>
      <c r="W46" s="223">
        <v>0</v>
      </c>
      <c r="X46" s="223">
        <v>0</v>
      </c>
      <c r="Y46" s="223">
        <v>0</v>
      </c>
      <c r="Z46" s="223">
        <v>0</v>
      </c>
      <c r="AA46" s="223">
        <v>0</v>
      </c>
      <c r="AB46" s="220">
        <v>0</v>
      </c>
      <c r="AC46" s="32"/>
      <c r="AD46" s="235">
        <v>9.874186292113583</v>
      </c>
      <c r="AF46" s="220">
        <v>5.384325106504091</v>
      </c>
      <c r="AG46" s="220"/>
      <c r="AH46" s="220">
        <v>2.7121539783819997</v>
      </c>
      <c r="AI46" s="220">
        <v>0.015687076493000145</v>
      </c>
      <c r="AJ46" s="220">
        <v>-0.019668</v>
      </c>
      <c r="AK46" s="220">
        <v>0</v>
      </c>
      <c r="AL46" s="220">
        <v>0</v>
      </c>
      <c r="AM46" s="220">
        <v>0</v>
      </c>
      <c r="AN46" s="220">
        <v>0</v>
      </c>
      <c r="AO46" s="220">
        <v>0.05734345933069273</v>
      </c>
      <c r="AP46" s="220">
        <v>0.05798643625202833</v>
      </c>
      <c r="AQ46" s="220">
        <v>1.6298120382222223</v>
      </c>
      <c r="AR46" s="220">
        <v>0.01304241949037256</v>
      </c>
      <c r="AS46" s="220">
        <v>0</v>
      </c>
      <c r="AT46" s="220">
        <v>0</v>
      </c>
      <c r="AU46" s="220">
        <v>0</v>
      </c>
      <c r="AV46" s="220">
        <v>0</v>
      </c>
      <c r="AW46" s="220">
        <v>0</v>
      </c>
      <c r="AX46" s="32"/>
      <c r="AY46" s="220">
        <v>0</v>
      </c>
      <c r="AZ46" s="220">
        <v>0</v>
      </c>
      <c r="BA46" s="220">
        <v>0</v>
      </c>
      <c r="BB46" s="32"/>
      <c r="BC46" s="32">
        <v>9.850682514674407</v>
      </c>
      <c r="BD46" s="242">
        <v>-0.0023803255016515354</v>
      </c>
    </row>
    <row r="47" spans="1:56" ht="12.75">
      <c r="A47" s="4" t="s">
        <v>574</v>
      </c>
      <c r="B47" s="4" t="s">
        <v>607</v>
      </c>
      <c r="C47" s="4" t="s">
        <v>608</v>
      </c>
      <c r="D47" s="225"/>
      <c r="E47" s="223">
        <v>103.40924332527791</v>
      </c>
      <c r="F47" s="223"/>
      <c r="G47" s="223">
        <v>116.09230512672501</v>
      </c>
      <c r="H47" s="223">
        <v>0.5590863466060012</v>
      </c>
      <c r="I47" s="223">
        <v>-0.005665</v>
      </c>
      <c r="J47" s="223">
        <v>0</v>
      </c>
      <c r="K47" s="223">
        <v>0</v>
      </c>
      <c r="L47" s="223">
        <v>0</v>
      </c>
      <c r="M47" s="223">
        <v>0.107993</v>
      </c>
      <c r="N47" s="223">
        <v>0.008547</v>
      </c>
      <c r="O47" s="223">
        <v>0.007855</v>
      </c>
      <c r="P47" s="223">
        <v>0.75141</v>
      </c>
      <c r="Q47" s="223">
        <v>0</v>
      </c>
      <c r="R47" s="223">
        <v>1.232456246165567</v>
      </c>
      <c r="S47" s="223">
        <v>2.6706645744444444</v>
      </c>
      <c r="T47" s="223">
        <v>0.18001171234589614</v>
      </c>
      <c r="U47" s="223">
        <v>0.1661788600326792</v>
      </c>
      <c r="V47" s="223">
        <v>0</v>
      </c>
      <c r="W47" s="223">
        <v>0</v>
      </c>
      <c r="X47" s="223">
        <v>0</v>
      </c>
      <c r="Y47" s="223">
        <v>0.221906</v>
      </c>
      <c r="Z47" s="223">
        <v>18.694566102004377</v>
      </c>
      <c r="AA47" s="223">
        <v>1.4590339227272726</v>
      </c>
      <c r="AB47" s="220">
        <v>8.500579715508474</v>
      </c>
      <c r="AC47" s="32"/>
      <c r="AD47" s="235">
        <v>254.0561719318376</v>
      </c>
      <c r="AF47" s="220">
        <v>104.12135698532195</v>
      </c>
      <c r="AG47" s="220"/>
      <c r="AH47" s="220">
        <v>99.572076610549</v>
      </c>
      <c r="AI47" s="220">
        <v>0.5590863466060012</v>
      </c>
      <c r="AJ47" s="220">
        <v>-0.005665</v>
      </c>
      <c r="AK47" s="220">
        <v>0</v>
      </c>
      <c r="AL47" s="220">
        <v>0</v>
      </c>
      <c r="AM47" s="220">
        <v>0.07199533333333334</v>
      </c>
      <c r="AN47" s="220">
        <v>0</v>
      </c>
      <c r="AO47" s="220">
        <v>1.232456246165567</v>
      </c>
      <c r="AP47" s="220">
        <v>1.2409433881277263</v>
      </c>
      <c r="AQ47" s="220">
        <v>3.3504941744444445</v>
      </c>
      <c r="AR47" s="220">
        <v>0.4576776833021819</v>
      </c>
      <c r="AS47" s="220">
        <v>0</v>
      </c>
      <c r="AT47" s="220">
        <v>0</v>
      </c>
      <c r="AU47" s="220">
        <v>0</v>
      </c>
      <c r="AV47" s="220">
        <v>0.221906</v>
      </c>
      <c r="AW47" s="220">
        <v>18.694566102004377</v>
      </c>
      <c r="AX47" s="32"/>
      <c r="AY47" s="220">
        <v>1.4590339227272726</v>
      </c>
      <c r="AZ47" s="220">
        <v>18.065</v>
      </c>
      <c r="BA47" s="220">
        <v>0</v>
      </c>
      <c r="BB47" s="32"/>
      <c r="BC47" s="32">
        <v>249.04092779258184</v>
      </c>
      <c r="BD47" s="242">
        <v>-0.019740690025831543</v>
      </c>
    </row>
    <row r="48" spans="1:56" ht="12.75">
      <c r="A48" s="4" t="s">
        <v>574</v>
      </c>
      <c r="B48" s="4" t="s">
        <v>609</v>
      </c>
      <c r="C48" s="4" t="s">
        <v>610</v>
      </c>
      <c r="D48" s="225"/>
      <c r="E48" s="223">
        <v>155.20657406623778</v>
      </c>
      <c r="F48" s="223"/>
      <c r="G48" s="223">
        <v>201.285675060482</v>
      </c>
      <c r="H48" s="223">
        <v>0.9643331650600135</v>
      </c>
      <c r="I48" s="223">
        <v>0</v>
      </c>
      <c r="J48" s="223">
        <v>0</v>
      </c>
      <c r="K48" s="223">
        <v>0</v>
      </c>
      <c r="L48" s="223">
        <v>0.050851</v>
      </c>
      <c r="M48" s="223">
        <v>0.092833</v>
      </c>
      <c r="N48" s="223">
        <v>0.008547</v>
      </c>
      <c r="O48" s="223">
        <v>0.007855</v>
      </c>
      <c r="P48" s="223">
        <v>1.867803</v>
      </c>
      <c r="Q48" s="223">
        <v>0</v>
      </c>
      <c r="R48" s="223">
        <v>1.860651041183082</v>
      </c>
      <c r="S48" s="223">
        <v>9.479113652222221</v>
      </c>
      <c r="T48" s="223">
        <v>0.3104909740117869</v>
      </c>
      <c r="U48" s="223">
        <v>0.23793789481999922</v>
      </c>
      <c r="V48" s="223">
        <v>0.096443</v>
      </c>
      <c r="W48" s="223">
        <v>0</v>
      </c>
      <c r="X48" s="223">
        <v>0</v>
      </c>
      <c r="Y48" s="223">
        <v>0.36634</v>
      </c>
      <c r="Z48" s="223">
        <v>29.12229018304783</v>
      </c>
      <c r="AA48" s="223">
        <v>2.4086844954545454</v>
      </c>
      <c r="AB48" s="220">
        <v>13.595168570254236</v>
      </c>
      <c r="AC48" s="32"/>
      <c r="AD48" s="235">
        <v>416.9615911027735</v>
      </c>
      <c r="AF48" s="220">
        <v>156.00886398207552</v>
      </c>
      <c r="AG48" s="220"/>
      <c r="AH48" s="220">
        <v>173.35666764520602</v>
      </c>
      <c r="AI48" s="220">
        <v>0.9643331650600135</v>
      </c>
      <c r="AJ48" s="220">
        <v>0</v>
      </c>
      <c r="AK48" s="220">
        <v>0</v>
      </c>
      <c r="AL48" s="220">
        <v>0.050851</v>
      </c>
      <c r="AM48" s="220">
        <v>0.06188866666666667</v>
      </c>
      <c r="AN48" s="220">
        <v>0</v>
      </c>
      <c r="AO48" s="220">
        <v>1.860651041183082</v>
      </c>
      <c r="AP48" s="220">
        <v>1.870269071709271</v>
      </c>
      <c r="AQ48" s="220">
        <v>11.668626185555555</v>
      </c>
      <c r="AR48" s="220">
        <v>0.789419687308431</v>
      </c>
      <c r="AS48" s="220">
        <v>0</v>
      </c>
      <c r="AT48" s="220">
        <v>0</v>
      </c>
      <c r="AU48" s="220">
        <v>0</v>
      </c>
      <c r="AV48" s="220">
        <v>0.36634</v>
      </c>
      <c r="AW48" s="220">
        <v>29.12229018304783</v>
      </c>
      <c r="AX48" s="32"/>
      <c r="AY48" s="220">
        <v>2.4086844954545454</v>
      </c>
      <c r="AZ48" s="220">
        <v>27.924</v>
      </c>
      <c r="BA48" s="220">
        <v>0</v>
      </c>
      <c r="BB48" s="32"/>
      <c r="BC48" s="32">
        <v>406.452885123267</v>
      </c>
      <c r="BD48" s="242">
        <v>-0.025203055158421864</v>
      </c>
    </row>
    <row r="49" spans="1:56" ht="12.75">
      <c r="A49" s="4" t="s">
        <v>541</v>
      </c>
      <c r="B49" s="4" t="s">
        <v>611</v>
      </c>
      <c r="C49" s="4" t="s">
        <v>612</v>
      </c>
      <c r="D49" s="225"/>
      <c r="E49" s="223">
        <v>4.860563675189464</v>
      </c>
      <c r="F49" s="223"/>
      <c r="G49" s="223">
        <v>5.482645607348</v>
      </c>
      <c r="H49" s="223">
        <v>0.027186512990000657</v>
      </c>
      <c r="I49" s="223">
        <v>-0.222732</v>
      </c>
      <c r="J49" s="223">
        <v>0</v>
      </c>
      <c r="K49" s="223">
        <v>0</v>
      </c>
      <c r="L49" s="223">
        <v>0</v>
      </c>
      <c r="M49" s="223">
        <v>0</v>
      </c>
      <c r="N49" s="223">
        <v>0.008547</v>
      </c>
      <c r="O49" s="223">
        <v>0.007855</v>
      </c>
      <c r="P49" s="223">
        <v>0</v>
      </c>
      <c r="Q49" s="223">
        <v>0</v>
      </c>
      <c r="R49" s="223">
        <v>0.053944192981699376</v>
      </c>
      <c r="S49" s="223">
        <v>1.118783096</v>
      </c>
      <c r="T49" s="223">
        <v>0.008827660325246938</v>
      </c>
      <c r="U49" s="223">
        <v>0.07096016730603624</v>
      </c>
      <c r="V49" s="223">
        <v>0</v>
      </c>
      <c r="W49" s="223">
        <v>0</v>
      </c>
      <c r="X49" s="223">
        <v>0</v>
      </c>
      <c r="Y49" s="223">
        <v>0</v>
      </c>
      <c r="Z49" s="223">
        <v>0</v>
      </c>
      <c r="AA49" s="223">
        <v>0</v>
      </c>
      <c r="AB49" s="220">
        <v>0</v>
      </c>
      <c r="AC49" s="32"/>
      <c r="AD49" s="235">
        <v>11.416580912140448</v>
      </c>
      <c r="AF49" s="220">
        <v>4.915494197566482</v>
      </c>
      <c r="AG49" s="220"/>
      <c r="AH49" s="220">
        <v>4.630282376008</v>
      </c>
      <c r="AI49" s="220">
        <v>0.027186512990000657</v>
      </c>
      <c r="AJ49" s="220">
        <v>-0.222732</v>
      </c>
      <c r="AK49" s="220">
        <v>0</v>
      </c>
      <c r="AL49" s="220">
        <v>0</v>
      </c>
      <c r="AM49" s="220">
        <v>0</v>
      </c>
      <c r="AN49" s="220">
        <v>0</v>
      </c>
      <c r="AO49" s="220">
        <v>0.053944192981699376</v>
      </c>
      <c r="AP49" s="220">
        <v>0.05455383064879071</v>
      </c>
      <c r="AQ49" s="220">
        <v>1.4791622960000002</v>
      </c>
      <c r="AR49" s="220">
        <v>0.02244422362292868</v>
      </c>
      <c r="AS49" s="220">
        <v>0</v>
      </c>
      <c r="AT49" s="220">
        <v>0</v>
      </c>
      <c r="AU49" s="220">
        <v>0</v>
      </c>
      <c r="AV49" s="220">
        <v>0</v>
      </c>
      <c r="AW49" s="220">
        <v>0</v>
      </c>
      <c r="AX49" s="32"/>
      <c r="AY49" s="220">
        <v>0</v>
      </c>
      <c r="AZ49" s="220">
        <v>0</v>
      </c>
      <c r="BA49" s="220">
        <v>0</v>
      </c>
      <c r="BB49" s="32"/>
      <c r="BC49" s="32">
        <v>10.960335629817902</v>
      </c>
      <c r="BD49" s="242">
        <v>-0.039963390601241496</v>
      </c>
    </row>
    <row r="50" spans="1:56" ht="12.75">
      <c r="A50" s="4" t="s">
        <v>558</v>
      </c>
      <c r="B50" s="4" t="s">
        <v>613</v>
      </c>
      <c r="C50" s="4" t="s">
        <v>614</v>
      </c>
      <c r="D50" s="225"/>
      <c r="E50" s="223">
        <v>124.15845839628277</v>
      </c>
      <c r="F50" s="223"/>
      <c r="G50" s="223">
        <v>76.285598753203</v>
      </c>
      <c r="H50" s="223">
        <v>0.36374178165099025</v>
      </c>
      <c r="I50" s="223">
        <v>0</v>
      </c>
      <c r="J50" s="223">
        <v>0</v>
      </c>
      <c r="K50" s="223">
        <v>0</v>
      </c>
      <c r="L50" s="223">
        <v>0</v>
      </c>
      <c r="M50" s="223">
        <v>0.111097</v>
      </c>
      <c r="N50" s="223">
        <v>0.008547</v>
      </c>
      <c r="O50" s="223">
        <v>0.007855</v>
      </c>
      <c r="P50" s="223">
        <v>0.978267</v>
      </c>
      <c r="Q50" s="223">
        <v>0</v>
      </c>
      <c r="R50" s="223">
        <v>1.38145112986918</v>
      </c>
      <c r="S50" s="223">
        <v>4.923352265555556</v>
      </c>
      <c r="T50" s="223">
        <v>0.11711568591204631</v>
      </c>
      <c r="U50" s="223">
        <v>0.13380654215371932</v>
      </c>
      <c r="V50" s="223">
        <v>0.1</v>
      </c>
      <c r="W50" s="223">
        <v>0</v>
      </c>
      <c r="X50" s="223">
        <v>0</v>
      </c>
      <c r="Y50" s="223">
        <v>0.215005</v>
      </c>
      <c r="Z50" s="223">
        <v>12.95360676728817</v>
      </c>
      <c r="AA50" s="223">
        <v>1.41366555</v>
      </c>
      <c r="AB50" s="220">
        <v>8.635181735677964</v>
      </c>
      <c r="AC50" s="32"/>
      <c r="AD50" s="235">
        <v>231.78674960759338</v>
      </c>
      <c r="AF50" s="220">
        <v>124.95195583481784</v>
      </c>
      <c r="AG50" s="220"/>
      <c r="AH50" s="220">
        <v>66.57542354870499</v>
      </c>
      <c r="AI50" s="220">
        <v>0.36374178165099025</v>
      </c>
      <c r="AJ50" s="220">
        <v>0</v>
      </c>
      <c r="AK50" s="220">
        <v>0</v>
      </c>
      <c r="AL50" s="220">
        <v>0</v>
      </c>
      <c r="AM50" s="220">
        <v>0.07406466666666667</v>
      </c>
      <c r="AN50" s="220">
        <v>0</v>
      </c>
      <c r="AO50" s="220">
        <v>1.38145112986918</v>
      </c>
      <c r="AP50" s="220">
        <v>1.390279992172817</v>
      </c>
      <c r="AQ50" s="220">
        <v>6.274081732222223</v>
      </c>
      <c r="AR50" s="220">
        <v>0.2977652682041904</v>
      </c>
      <c r="AS50" s="220">
        <v>0</v>
      </c>
      <c r="AT50" s="220">
        <v>0</v>
      </c>
      <c r="AU50" s="220">
        <v>0</v>
      </c>
      <c r="AV50" s="220">
        <v>0.215005</v>
      </c>
      <c r="AW50" s="220">
        <v>12.95360676728817</v>
      </c>
      <c r="AX50" s="32"/>
      <c r="AY50" s="220">
        <v>1.41366555</v>
      </c>
      <c r="AZ50" s="220">
        <v>19.232</v>
      </c>
      <c r="BA50" s="220">
        <v>0</v>
      </c>
      <c r="BB50" s="32"/>
      <c r="BC50" s="32">
        <v>235.12304127159703</v>
      </c>
      <c r="BD50" s="242">
        <v>0.014393798047782605</v>
      </c>
    </row>
    <row r="51" spans="1:56" ht="12.75">
      <c r="A51" s="4" t="s">
        <v>541</v>
      </c>
      <c r="B51" s="4" t="s">
        <v>615</v>
      </c>
      <c r="C51" s="4" t="s">
        <v>616</v>
      </c>
      <c r="D51" s="225"/>
      <c r="E51" s="223">
        <v>6.661918473541135</v>
      </c>
      <c r="F51" s="223"/>
      <c r="G51" s="223">
        <v>3.316127818516</v>
      </c>
      <c r="H51" s="223">
        <v>0.01650898105299985</v>
      </c>
      <c r="I51" s="223">
        <v>-0.052175</v>
      </c>
      <c r="J51" s="223">
        <v>0</v>
      </c>
      <c r="K51" s="223">
        <v>0</v>
      </c>
      <c r="L51" s="223">
        <v>0</v>
      </c>
      <c r="M51" s="223">
        <v>0</v>
      </c>
      <c r="N51" s="223">
        <v>0.008547</v>
      </c>
      <c r="O51" s="223">
        <v>0.007855</v>
      </c>
      <c r="P51" s="223">
        <v>0</v>
      </c>
      <c r="Q51" s="223">
        <v>0</v>
      </c>
      <c r="R51" s="223">
        <v>0.07255363981804815</v>
      </c>
      <c r="S51" s="223">
        <v>0.9504744248888891</v>
      </c>
      <c r="T51" s="223">
        <v>0.005315475805187484</v>
      </c>
      <c r="U51" s="223">
        <v>0.06570001266176337</v>
      </c>
      <c r="V51" s="223">
        <v>0</v>
      </c>
      <c r="W51" s="223">
        <v>0</v>
      </c>
      <c r="X51" s="223">
        <v>0</v>
      </c>
      <c r="Y51" s="223">
        <v>0</v>
      </c>
      <c r="Z51" s="223">
        <v>0</v>
      </c>
      <c r="AA51" s="223">
        <v>0</v>
      </c>
      <c r="AB51" s="220">
        <v>0</v>
      </c>
      <c r="AC51" s="32"/>
      <c r="AD51" s="235">
        <v>11.052825826284021</v>
      </c>
      <c r="AF51" s="220">
        <v>6.684922105383534</v>
      </c>
      <c r="AG51" s="220"/>
      <c r="AH51" s="220">
        <v>2.818372021228</v>
      </c>
      <c r="AI51" s="220">
        <v>0.01650898105299985</v>
      </c>
      <c r="AJ51" s="220">
        <v>-0.052175</v>
      </c>
      <c r="AK51" s="220">
        <v>0</v>
      </c>
      <c r="AL51" s="220">
        <v>0</v>
      </c>
      <c r="AM51" s="220">
        <v>0</v>
      </c>
      <c r="AN51" s="220">
        <v>0</v>
      </c>
      <c r="AO51" s="220">
        <v>0.07255363981804815</v>
      </c>
      <c r="AP51" s="220">
        <v>0.07280416783423883</v>
      </c>
      <c r="AQ51" s="220">
        <v>1.2133789582222225</v>
      </c>
      <c r="AR51" s="220">
        <v>0.013514535362523422</v>
      </c>
      <c r="AS51" s="220">
        <v>0</v>
      </c>
      <c r="AT51" s="220">
        <v>0</v>
      </c>
      <c r="AU51" s="220">
        <v>0</v>
      </c>
      <c r="AV51" s="220">
        <v>0</v>
      </c>
      <c r="AW51" s="220">
        <v>0</v>
      </c>
      <c r="AX51" s="32"/>
      <c r="AY51" s="220">
        <v>0</v>
      </c>
      <c r="AZ51" s="220">
        <v>0</v>
      </c>
      <c r="BA51" s="220">
        <v>0</v>
      </c>
      <c r="BB51" s="32"/>
      <c r="BC51" s="32">
        <v>10.839879408901567</v>
      </c>
      <c r="BD51" s="242">
        <v>-0.01926624202075637</v>
      </c>
    </row>
    <row r="52" spans="1:56" ht="12.75">
      <c r="A52" s="4" t="s">
        <v>541</v>
      </c>
      <c r="B52" s="4" t="s">
        <v>617</v>
      </c>
      <c r="C52" s="4" t="s">
        <v>618</v>
      </c>
      <c r="D52" s="225"/>
      <c r="E52" s="223">
        <v>3.7461953797335563</v>
      </c>
      <c r="F52" s="223"/>
      <c r="G52" s="223">
        <v>4.483534741644</v>
      </c>
      <c r="H52" s="223">
        <v>0.022256748018000275</v>
      </c>
      <c r="I52" s="223">
        <v>0</v>
      </c>
      <c r="J52" s="223">
        <v>0</v>
      </c>
      <c r="K52" s="223">
        <v>0</v>
      </c>
      <c r="L52" s="223">
        <v>0</v>
      </c>
      <c r="M52" s="223">
        <v>0</v>
      </c>
      <c r="N52" s="223">
        <v>0.008547</v>
      </c>
      <c r="O52" s="223">
        <v>0.007855</v>
      </c>
      <c r="P52" s="223">
        <v>0</v>
      </c>
      <c r="Q52" s="223">
        <v>0</v>
      </c>
      <c r="R52" s="223">
        <v>0.04265258844873066</v>
      </c>
      <c r="S52" s="223">
        <v>1.2202619297777777</v>
      </c>
      <c r="T52" s="223">
        <v>0.007225216837167162</v>
      </c>
      <c r="U52" s="223">
        <v>0.07903576275356798</v>
      </c>
      <c r="V52" s="223">
        <v>0</v>
      </c>
      <c r="W52" s="223">
        <v>0</v>
      </c>
      <c r="X52" s="223">
        <v>0</v>
      </c>
      <c r="Y52" s="223">
        <v>0</v>
      </c>
      <c r="Z52" s="223">
        <v>0</v>
      </c>
      <c r="AA52" s="223">
        <v>0</v>
      </c>
      <c r="AB52" s="220">
        <v>0</v>
      </c>
      <c r="AC52" s="32"/>
      <c r="AD52" s="235">
        <v>9.617564367212799</v>
      </c>
      <c r="AF52" s="220">
        <v>3.7633741760767814</v>
      </c>
      <c r="AG52" s="220"/>
      <c r="AH52" s="220">
        <v>3.78169440481</v>
      </c>
      <c r="AI52" s="220">
        <v>0.022256748018000275</v>
      </c>
      <c r="AJ52" s="220">
        <v>0</v>
      </c>
      <c r="AK52" s="220">
        <v>0</v>
      </c>
      <c r="AL52" s="220">
        <v>0</v>
      </c>
      <c r="AM52" s="220">
        <v>0</v>
      </c>
      <c r="AN52" s="220">
        <v>0</v>
      </c>
      <c r="AO52" s="220">
        <v>0.04265258844873066</v>
      </c>
      <c r="AP52" s="220">
        <v>0.0428481789228517</v>
      </c>
      <c r="AQ52" s="220">
        <v>1.5624542497777778</v>
      </c>
      <c r="AR52" s="220">
        <v>0.018370029706936304</v>
      </c>
      <c r="AS52" s="220">
        <v>0</v>
      </c>
      <c r="AT52" s="220">
        <v>0</v>
      </c>
      <c r="AU52" s="220">
        <v>0</v>
      </c>
      <c r="AV52" s="220">
        <v>0</v>
      </c>
      <c r="AW52" s="220">
        <v>0</v>
      </c>
      <c r="AX52" s="32"/>
      <c r="AY52" s="220">
        <v>0</v>
      </c>
      <c r="AZ52" s="220">
        <v>0</v>
      </c>
      <c r="BA52" s="220">
        <v>0</v>
      </c>
      <c r="BB52" s="32"/>
      <c r="BC52" s="32">
        <v>9.233650375761078</v>
      </c>
      <c r="BD52" s="242">
        <v>-0.039918005930952766</v>
      </c>
    </row>
    <row r="53" spans="1:56" ht="12.75">
      <c r="A53" s="4" t="s">
        <v>541</v>
      </c>
      <c r="B53" s="4" t="s">
        <v>619</v>
      </c>
      <c r="C53" s="4" t="s">
        <v>620</v>
      </c>
      <c r="D53" s="225"/>
      <c r="E53" s="223">
        <v>5.240662370084944</v>
      </c>
      <c r="F53" s="223"/>
      <c r="G53" s="223">
        <v>5.528762140309</v>
      </c>
      <c r="H53" s="223">
        <v>0.027393822962999345</v>
      </c>
      <c r="I53" s="223">
        <v>-0.08941</v>
      </c>
      <c r="J53" s="223">
        <v>0</v>
      </c>
      <c r="K53" s="223">
        <v>0</v>
      </c>
      <c r="L53" s="223">
        <v>0</v>
      </c>
      <c r="M53" s="223">
        <v>0</v>
      </c>
      <c r="N53" s="223">
        <v>0.008547</v>
      </c>
      <c r="O53" s="223">
        <v>0.007855</v>
      </c>
      <c r="P53" s="223">
        <v>0</v>
      </c>
      <c r="Q53" s="223">
        <v>0</v>
      </c>
      <c r="R53" s="223">
        <v>0.059833642519091484</v>
      </c>
      <c r="S53" s="223">
        <v>0.6526120008888889</v>
      </c>
      <c r="T53" s="223">
        <v>0.008902677867446532</v>
      </c>
      <c r="U53" s="223">
        <v>0.07852004629953736</v>
      </c>
      <c r="V53" s="223">
        <v>0</v>
      </c>
      <c r="W53" s="223">
        <v>0</v>
      </c>
      <c r="X53" s="223">
        <v>0</v>
      </c>
      <c r="Y53" s="223">
        <v>0</v>
      </c>
      <c r="Z53" s="223">
        <v>0</v>
      </c>
      <c r="AA53" s="223">
        <v>0</v>
      </c>
      <c r="AB53" s="220">
        <v>0</v>
      </c>
      <c r="AC53" s="32"/>
      <c r="AD53" s="235">
        <v>11.523678700931907</v>
      </c>
      <c r="AF53" s="220">
        <v>5.2874151409576085</v>
      </c>
      <c r="AG53" s="220"/>
      <c r="AH53" s="220">
        <v>4.668389901476001</v>
      </c>
      <c r="AI53" s="220">
        <v>0.027393822962999345</v>
      </c>
      <c r="AJ53" s="220">
        <v>-0.08941</v>
      </c>
      <c r="AK53" s="220">
        <v>0</v>
      </c>
      <c r="AL53" s="220">
        <v>0</v>
      </c>
      <c r="AM53" s="220">
        <v>0</v>
      </c>
      <c r="AN53" s="220">
        <v>0</v>
      </c>
      <c r="AO53" s="220">
        <v>0.059833642519091484</v>
      </c>
      <c r="AP53" s="220">
        <v>0.06036742782744109</v>
      </c>
      <c r="AQ53" s="220">
        <v>0.694094560888889</v>
      </c>
      <c r="AR53" s="220">
        <v>0.02263495485076657</v>
      </c>
      <c r="AS53" s="220">
        <v>0</v>
      </c>
      <c r="AT53" s="220">
        <v>0</v>
      </c>
      <c r="AU53" s="220">
        <v>0</v>
      </c>
      <c r="AV53" s="220">
        <v>0</v>
      </c>
      <c r="AW53" s="220">
        <v>0</v>
      </c>
      <c r="AX53" s="32"/>
      <c r="AY53" s="220">
        <v>0</v>
      </c>
      <c r="AZ53" s="220">
        <v>0</v>
      </c>
      <c r="BA53" s="220">
        <v>0</v>
      </c>
      <c r="BB53" s="32"/>
      <c r="BC53" s="32">
        <v>10.730719451482797</v>
      </c>
      <c r="BD53" s="242">
        <v>-0.06881129455518266</v>
      </c>
    </row>
    <row r="54" spans="1:56" ht="12.75">
      <c r="A54" s="4" t="s">
        <v>623</v>
      </c>
      <c r="B54" s="4" t="s">
        <v>621</v>
      </c>
      <c r="C54" s="4" t="s">
        <v>622</v>
      </c>
      <c r="D54" s="225"/>
      <c r="E54" s="223">
        <v>215.89901615368538</v>
      </c>
      <c r="F54" s="223"/>
      <c r="G54" s="223">
        <v>92.300087571796</v>
      </c>
      <c r="H54" s="223">
        <v>0.42078785354399684</v>
      </c>
      <c r="I54" s="223">
        <v>0</v>
      </c>
      <c r="J54" s="223">
        <v>0</v>
      </c>
      <c r="K54" s="223">
        <v>0</v>
      </c>
      <c r="L54" s="223">
        <v>0</v>
      </c>
      <c r="M54" s="223">
        <v>0.18038399999999996</v>
      </c>
      <c r="N54" s="223">
        <v>0.008547</v>
      </c>
      <c r="O54" s="223">
        <v>0</v>
      </c>
      <c r="P54" s="223">
        <v>0.572384</v>
      </c>
      <c r="Q54" s="223">
        <v>0</v>
      </c>
      <c r="R54" s="223">
        <v>2.33916914656963</v>
      </c>
      <c r="S54" s="223">
        <v>2.308480152888889</v>
      </c>
      <c r="T54" s="223">
        <v>0.13871547235224263</v>
      </c>
      <c r="U54" s="223">
        <v>0</v>
      </c>
      <c r="V54" s="223">
        <v>0</v>
      </c>
      <c r="W54" s="223">
        <v>0</v>
      </c>
      <c r="X54" s="223">
        <v>0</v>
      </c>
      <c r="Y54" s="223">
        <v>0.301853</v>
      </c>
      <c r="Z54" s="223">
        <v>17.249355296267936</v>
      </c>
      <c r="AA54" s="223">
        <v>1.9846905136363637</v>
      </c>
      <c r="AB54" s="220">
        <v>11.986730855338983</v>
      </c>
      <c r="AC54" s="32"/>
      <c r="AD54" s="235">
        <v>345.6902010160794</v>
      </c>
      <c r="AF54" s="220">
        <v>217.1445992106166</v>
      </c>
      <c r="AG54" s="220"/>
      <c r="AH54" s="220">
        <v>82.22609795968799</v>
      </c>
      <c r="AI54" s="220">
        <v>0.42078785354399684</v>
      </c>
      <c r="AJ54" s="220">
        <v>0</v>
      </c>
      <c r="AK54" s="220">
        <v>0</v>
      </c>
      <c r="AL54" s="220">
        <v>0</v>
      </c>
      <c r="AM54" s="220">
        <v>0.12025599999999997</v>
      </c>
      <c r="AN54" s="220">
        <v>0</v>
      </c>
      <c r="AO54" s="220">
        <v>2.33916914656963</v>
      </c>
      <c r="AP54" s="220">
        <v>2.352664481139332</v>
      </c>
      <c r="AQ54" s="220">
        <v>2.9695134862222226</v>
      </c>
      <c r="AR54" s="220">
        <v>0.3526824738067641</v>
      </c>
      <c r="AS54" s="220">
        <v>0</v>
      </c>
      <c r="AT54" s="220">
        <v>0</v>
      </c>
      <c r="AU54" s="220">
        <v>0</v>
      </c>
      <c r="AV54" s="220">
        <v>0.301853</v>
      </c>
      <c r="AW54" s="220">
        <v>17.249355296267936</v>
      </c>
      <c r="AX54" s="32"/>
      <c r="AY54" s="220">
        <v>1.9846905136363637</v>
      </c>
      <c r="AZ54" s="220">
        <v>26.409</v>
      </c>
      <c r="BA54" s="220">
        <v>0</v>
      </c>
      <c r="BB54" s="32"/>
      <c r="BC54" s="32">
        <v>353.8706694214908</v>
      </c>
      <c r="BD54" s="242">
        <v>0.023664160515301586</v>
      </c>
    </row>
    <row r="55" spans="1:56" ht="12.75">
      <c r="A55" s="4" t="s">
        <v>490</v>
      </c>
      <c r="B55" s="4" t="s">
        <v>499</v>
      </c>
      <c r="C55" s="4" t="s">
        <v>500</v>
      </c>
      <c r="D55" s="225"/>
      <c r="E55" s="223">
        <v>16.322380361349133</v>
      </c>
      <c r="F55" s="223"/>
      <c r="G55" s="223">
        <v>10.594135019946</v>
      </c>
      <c r="H55" s="223">
        <v>0.04864840921000019</v>
      </c>
      <c r="I55" s="223">
        <v>0</v>
      </c>
      <c r="J55" s="223">
        <v>0</v>
      </c>
      <c r="K55" s="223">
        <v>0</v>
      </c>
      <c r="L55" s="223">
        <v>0</v>
      </c>
      <c r="M55" s="223">
        <v>0</v>
      </c>
      <c r="N55" s="223">
        <v>0</v>
      </c>
      <c r="O55" s="223">
        <v>0</v>
      </c>
      <c r="P55" s="223">
        <v>0</v>
      </c>
      <c r="Q55" s="223">
        <v>1.1784823582767985</v>
      </c>
      <c r="R55" s="223">
        <v>0.17879335917648737</v>
      </c>
      <c r="S55" s="223">
        <v>0</v>
      </c>
      <c r="T55" s="223">
        <v>0</v>
      </c>
      <c r="U55" s="223">
        <v>0</v>
      </c>
      <c r="V55" s="223">
        <v>0</v>
      </c>
      <c r="W55" s="223">
        <v>0</v>
      </c>
      <c r="X55" s="223">
        <v>0</v>
      </c>
      <c r="Y55" s="223">
        <v>0</v>
      </c>
      <c r="Z55" s="223">
        <v>0</v>
      </c>
      <c r="AA55" s="223">
        <v>0</v>
      </c>
      <c r="AB55" s="220">
        <v>0</v>
      </c>
      <c r="AC55" s="32"/>
      <c r="AD55" s="235">
        <v>28.32243950795842</v>
      </c>
      <c r="AF55" s="220">
        <v>16.440692126869855</v>
      </c>
      <c r="AG55" s="220"/>
      <c r="AH55" s="220">
        <v>9.727302859941</v>
      </c>
      <c r="AI55" s="220">
        <v>0.04864840921000019</v>
      </c>
      <c r="AJ55" s="220">
        <v>0</v>
      </c>
      <c r="AK55" s="220">
        <v>0</v>
      </c>
      <c r="AL55" s="220">
        <v>0</v>
      </c>
      <c r="AM55" s="220">
        <v>0</v>
      </c>
      <c r="AN55" s="220">
        <v>1.1844148836575</v>
      </c>
      <c r="AO55" s="220">
        <v>0.17879335917648737</v>
      </c>
      <c r="AP55" s="220">
        <v>0.18008933179317999</v>
      </c>
      <c r="AQ55" s="220">
        <v>0</v>
      </c>
      <c r="AR55" s="220">
        <v>0</v>
      </c>
      <c r="AS55" s="220">
        <v>0</v>
      </c>
      <c r="AT55" s="220">
        <v>0</v>
      </c>
      <c r="AU55" s="220">
        <v>0</v>
      </c>
      <c r="AV55" s="220">
        <v>0</v>
      </c>
      <c r="AW55" s="220">
        <v>0</v>
      </c>
      <c r="AX55" s="32"/>
      <c r="AY55" s="220">
        <v>0</v>
      </c>
      <c r="AZ55" s="220">
        <v>0</v>
      </c>
      <c r="BA55" s="220">
        <v>0</v>
      </c>
      <c r="BB55" s="32"/>
      <c r="BC55" s="32">
        <v>27.75994097064802</v>
      </c>
      <c r="BD55" s="242">
        <v>-0.019860525685025894</v>
      </c>
    </row>
    <row r="56" spans="1:56" ht="12.75">
      <c r="A56" s="4" t="s">
        <v>541</v>
      </c>
      <c r="B56" s="4" t="s">
        <v>624</v>
      </c>
      <c r="C56" s="4" t="s">
        <v>625</v>
      </c>
      <c r="D56" s="225"/>
      <c r="E56" s="223">
        <v>5.513510132486534</v>
      </c>
      <c r="F56" s="223"/>
      <c r="G56" s="223">
        <v>8.040596995466</v>
      </c>
      <c r="H56" s="223">
        <v>0.04031813014099933</v>
      </c>
      <c r="I56" s="223">
        <v>-0.012031</v>
      </c>
      <c r="J56" s="223">
        <v>1.8593945473309752</v>
      </c>
      <c r="K56" s="223">
        <v>0</v>
      </c>
      <c r="L56" s="223">
        <v>0</v>
      </c>
      <c r="M56" s="223">
        <v>0</v>
      </c>
      <c r="N56" s="223">
        <v>0.008547</v>
      </c>
      <c r="O56" s="223">
        <v>0.007855</v>
      </c>
      <c r="P56" s="223">
        <v>0</v>
      </c>
      <c r="Q56" s="223">
        <v>0</v>
      </c>
      <c r="R56" s="223">
        <v>0.06940358843130454</v>
      </c>
      <c r="S56" s="223">
        <v>0.5833410933333333</v>
      </c>
      <c r="T56" s="223">
        <v>0.01298142172370184</v>
      </c>
      <c r="U56" s="223">
        <v>0.09606002227201402</v>
      </c>
      <c r="V56" s="223">
        <v>0</v>
      </c>
      <c r="W56" s="223">
        <v>0</v>
      </c>
      <c r="X56" s="223">
        <v>0</v>
      </c>
      <c r="Y56" s="223">
        <v>0</v>
      </c>
      <c r="Z56" s="223">
        <v>0</v>
      </c>
      <c r="AA56" s="223">
        <v>0</v>
      </c>
      <c r="AB56" s="220">
        <v>0</v>
      </c>
      <c r="AC56" s="32"/>
      <c r="AD56" s="235">
        <v>16.21997693118486</v>
      </c>
      <c r="AF56" s="220">
        <v>5.5443841879985</v>
      </c>
      <c r="AG56" s="220"/>
      <c r="AH56" s="220">
        <v>6.764671368137</v>
      </c>
      <c r="AI56" s="220">
        <v>0.04031813014099933</v>
      </c>
      <c r="AJ56" s="220">
        <v>-0.012031</v>
      </c>
      <c r="AK56" s="220">
        <v>0</v>
      </c>
      <c r="AL56" s="220">
        <v>0</v>
      </c>
      <c r="AM56" s="220">
        <v>0</v>
      </c>
      <c r="AN56" s="220">
        <v>0</v>
      </c>
      <c r="AO56" s="220">
        <v>0.06940358843130454</v>
      </c>
      <c r="AP56" s="220">
        <v>0.06979222837037569</v>
      </c>
      <c r="AQ56" s="220">
        <v>0.8286551199999999</v>
      </c>
      <c r="AR56" s="220">
        <v>0.033005113628696195</v>
      </c>
      <c r="AS56" s="220">
        <v>0</v>
      </c>
      <c r="AT56" s="220">
        <v>0</v>
      </c>
      <c r="AU56" s="220">
        <v>0</v>
      </c>
      <c r="AV56" s="220">
        <v>0</v>
      </c>
      <c r="AW56" s="220">
        <v>0</v>
      </c>
      <c r="AX56" s="32"/>
      <c r="AY56" s="220">
        <v>0</v>
      </c>
      <c r="AZ56" s="220">
        <v>0</v>
      </c>
      <c r="BA56" s="220">
        <v>1.8593945473309752</v>
      </c>
      <c r="BB56" s="32"/>
      <c r="BC56" s="32">
        <v>15.197593284037854</v>
      </c>
      <c r="BD56" s="242">
        <v>-0.06303237368860556</v>
      </c>
    </row>
    <row r="57" spans="1:56" ht="12.75">
      <c r="A57" s="4" t="s">
        <v>563</v>
      </c>
      <c r="B57" s="4" t="s">
        <v>626</v>
      </c>
      <c r="C57" s="4" t="s">
        <v>627</v>
      </c>
      <c r="D57" s="225"/>
      <c r="E57" s="223">
        <v>66.65846072226978</v>
      </c>
      <c r="F57" s="223"/>
      <c r="G57" s="223">
        <v>70.94985129325799</v>
      </c>
      <c r="H57" s="223">
        <v>0.34044198115700486</v>
      </c>
      <c r="I57" s="223">
        <v>0</v>
      </c>
      <c r="J57" s="223">
        <v>0</v>
      </c>
      <c r="K57" s="223">
        <v>0</v>
      </c>
      <c r="L57" s="223">
        <v>0</v>
      </c>
      <c r="M57" s="223">
        <v>0.040581000000000006</v>
      </c>
      <c r="N57" s="223">
        <v>0.008547</v>
      </c>
      <c r="O57" s="223">
        <v>0.007855</v>
      </c>
      <c r="P57" s="223">
        <v>0.681441</v>
      </c>
      <c r="Q57" s="223">
        <v>0</v>
      </c>
      <c r="R57" s="223">
        <v>0.772179984065405</v>
      </c>
      <c r="S57" s="223">
        <v>1.4757031544444446</v>
      </c>
      <c r="T57" s="223">
        <v>0.10961373740281108</v>
      </c>
      <c r="U57" s="223">
        <v>0.11800358361486997</v>
      </c>
      <c r="V57" s="223">
        <v>0</v>
      </c>
      <c r="W57" s="223">
        <v>0</v>
      </c>
      <c r="X57" s="223">
        <v>0</v>
      </c>
      <c r="Y57" s="223">
        <v>0.147504</v>
      </c>
      <c r="Z57" s="223">
        <v>9.619149453523802</v>
      </c>
      <c r="AA57" s="223">
        <v>0.9698441181818181</v>
      </c>
      <c r="AB57" s="220">
        <v>5.585607954745763</v>
      </c>
      <c r="AC57" s="32"/>
      <c r="AD57" s="235">
        <v>157.48478398266366</v>
      </c>
      <c r="AF57" s="220">
        <v>66.52410479752609</v>
      </c>
      <c r="AG57" s="220"/>
      <c r="AH57" s="220">
        <v>60.934014217278005</v>
      </c>
      <c r="AI57" s="220">
        <v>0.34044198115700486</v>
      </c>
      <c r="AJ57" s="220">
        <v>0</v>
      </c>
      <c r="AK57" s="220">
        <v>0</v>
      </c>
      <c r="AL57" s="220">
        <v>0</v>
      </c>
      <c r="AM57" s="220">
        <v>0.027054000000000005</v>
      </c>
      <c r="AN57" s="220">
        <v>0</v>
      </c>
      <c r="AO57" s="220">
        <v>0.772179984065405</v>
      </c>
      <c r="AP57" s="220">
        <v>0.7706235881525151</v>
      </c>
      <c r="AQ57" s="220">
        <v>1.961846887777778</v>
      </c>
      <c r="AR57" s="220">
        <v>0.2786916514421791</v>
      </c>
      <c r="AS57" s="220">
        <v>0</v>
      </c>
      <c r="AT57" s="220">
        <v>0</v>
      </c>
      <c r="AU57" s="220">
        <v>0</v>
      </c>
      <c r="AV57" s="220">
        <v>0.147504</v>
      </c>
      <c r="AW57" s="220">
        <v>9.619149453523802</v>
      </c>
      <c r="AX57" s="32"/>
      <c r="AY57" s="220">
        <v>0.9698441181818181</v>
      </c>
      <c r="AZ57" s="220">
        <v>11.727</v>
      </c>
      <c r="BA57" s="220">
        <v>0</v>
      </c>
      <c r="BB57" s="32"/>
      <c r="BC57" s="32">
        <v>154.0724546791046</v>
      </c>
      <c r="BD57" s="242">
        <v>-0.02166767618600347</v>
      </c>
    </row>
    <row r="58" spans="1:56" ht="12.75">
      <c r="A58" s="4" t="s">
        <v>563</v>
      </c>
      <c r="B58" s="4" t="s">
        <v>628</v>
      </c>
      <c r="C58" s="4" t="s">
        <v>629</v>
      </c>
      <c r="D58" s="225"/>
      <c r="E58" s="223">
        <v>71.85553106564859</v>
      </c>
      <c r="F58" s="223"/>
      <c r="G58" s="223">
        <v>82.741831656757</v>
      </c>
      <c r="H58" s="223">
        <v>0.39924424471600356</v>
      </c>
      <c r="I58" s="223">
        <v>-0.078008</v>
      </c>
      <c r="J58" s="223">
        <v>0</v>
      </c>
      <c r="K58" s="223">
        <v>0</v>
      </c>
      <c r="L58" s="223">
        <v>0</v>
      </c>
      <c r="M58" s="223">
        <v>0.09378900000000001</v>
      </c>
      <c r="N58" s="223">
        <v>0.008547</v>
      </c>
      <c r="O58" s="223">
        <v>0.007855</v>
      </c>
      <c r="P58" s="223">
        <v>0.656765</v>
      </c>
      <c r="Q58" s="223">
        <v>0</v>
      </c>
      <c r="R58" s="223">
        <v>0.861172814286871</v>
      </c>
      <c r="S58" s="223">
        <v>2.938619076666666</v>
      </c>
      <c r="T58" s="223">
        <v>0.12854658421167553</v>
      </c>
      <c r="U58" s="223">
        <v>0.1273935830227173</v>
      </c>
      <c r="V58" s="223">
        <v>0</v>
      </c>
      <c r="W58" s="223">
        <v>0</v>
      </c>
      <c r="X58" s="223">
        <v>0</v>
      </c>
      <c r="Y58" s="223">
        <v>0.16627</v>
      </c>
      <c r="Z58" s="223">
        <v>10.678751451751902</v>
      </c>
      <c r="AA58" s="223">
        <v>1.0932325363636364</v>
      </c>
      <c r="AB58" s="220">
        <v>6.440932630338983</v>
      </c>
      <c r="AC58" s="32"/>
      <c r="AD58" s="235">
        <v>178.12047364376406</v>
      </c>
      <c r="AF58" s="220">
        <v>72.70713990990228</v>
      </c>
      <c r="AG58" s="220"/>
      <c r="AH58" s="220">
        <v>70.42772759576599</v>
      </c>
      <c r="AI58" s="220">
        <v>0.39924424471600356</v>
      </c>
      <c r="AJ58" s="220">
        <v>-0.078008</v>
      </c>
      <c r="AK58" s="220">
        <v>0</v>
      </c>
      <c r="AL58" s="220">
        <v>0</v>
      </c>
      <c r="AM58" s="220">
        <v>0.06252600000000001</v>
      </c>
      <c r="AN58" s="220">
        <v>0</v>
      </c>
      <c r="AO58" s="220">
        <v>0.861172814286871</v>
      </c>
      <c r="AP58" s="220">
        <v>0.8713791599112252</v>
      </c>
      <c r="AQ58" s="220">
        <v>3.4685444099999994</v>
      </c>
      <c r="AR58" s="220">
        <v>0.32682819407528263</v>
      </c>
      <c r="AS58" s="220">
        <v>0</v>
      </c>
      <c r="AT58" s="220">
        <v>0</v>
      </c>
      <c r="AU58" s="220">
        <v>0</v>
      </c>
      <c r="AV58" s="220">
        <v>0.16627</v>
      </c>
      <c r="AW58" s="220">
        <v>10.678751451751902</v>
      </c>
      <c r="AX58" s="32"/>
      <c r="AY58" s="220">
        <v>1.0932325363636364</v>
      </c>
      <c r="AZ58" s="220">
        <v>13.846</v>
      </c>
      <c r="BA58" s="220">
        <v>0</v>
      </c>
      <c r="BB58" s="32"/>
      <c r="BC58" s="32">
        <v>174.8308083167732</v>
      </c>
      <c r="BD58" s="242">
        <v>-0.01846876588465686</v>
      </c>
    </row>
    <row r="59" spans="1:56" ht="12.75">
      <c r="A59" s="4" t="s">
        <v>541</v>
      </c>
      <c r="B59" s="4" t="s">
        <v>630</v>
      </c>
      <c r="C59" s="4" t="s">
        <v>631</v>
      </c>
      <c r="D59" s="225"/>
      <c r="E59" s="223">
        <v>6.441788599493095</v>
      </c>
      <c r="F59" s="223"/>
      <c r="G59" s="223">
        <v>8.114163751131</v>
      </c>
      <c r="H59" s="223">
        <v>0.04038700654300023</v>
      </c>
      <c r="I59" s="223">
        <v>0</v>
      </c>
      <c r="J59" s="223">
        <v>0</v>
      </c>
      <c r="K59" s="223">
        <v>0</v>
      </c>
      <c r="L59" s="223">
        <v>0</v>
      </c>
      <c r="M59" s="223">
        <v>0</v>
      </c>
      <c r="N59" s="223">
        <v>0.008547</v>
      </c>
      <c r="O59" s="223">
        <v>0.007855</v>
      </c>
      <c r="P59" s="223">
        <v>0</v>
      </c>
      <c r="Q59" s="223">
        <v>0</v>
      </c>
      <c r="R59" s="223">
        <v>0.06993929187281588</v>
      </c>
      <c r="S59" s="223">
        <v>3.375975599111111</v>
      </c>
      <c r="T59" s="223">
        <v>0.013003598188929632</v>
      </c>
      <c r="U59" s="223">
        <v>0.07707756351005797</v>
      </c>
      <c r="V59" s="223">
        <v>0</v>
      </c>
      <c r="W59" s="223">
        <v>0</v>
      </c>
      <c r="X59" s="223">
        <v>0</v>
      </c>
      <c r="Y59" s="223">
        <v>0</v>
      </c>
      <c r="Z59" s="223">
        <v>0</v>
      </c>
      <c r="AA59" s="223">
        <v>0</v>
      </c>
      <c r="AB59" s="220">
        <v>0</v>
      </c>
      <c r="AC59" s="32"/>
      <c r="AD59" s="235">
        <v>18.14873740985001</v>
      </c>
      <c r="AF59" s="220">
        <v>6.490381002220861</v>
      </c>
      <c r="AG59" s="220"/>
      <c r="AH59" s="220">
        <v>6.901322494598</v>
      </c>
      <c r="AI59" s="220">
        <v>0.04038700654300023</v>
      </c>
      <c r="AJ59" s="220">
        <v>0</v>
      </c>
      <c r="AK59" s="220">
        <v>0</v>
      </c>
      <c r="AL59" s="220">
        <v>0</v>
      </c>
      <c r="AM59" s="220">
        <v>0</v>
      </c>
      <c r="AN59" s="220">
        <v>0</v>
      </c>
      <c r="AO59" s="220">
        <v>0.06993929187281588</v>
      </c>
      <c r="AP59" s="220">
        <v>0.07046686557143832</v>
      </c>
      <c r="AQ59" s="220">
        <v>4.666668185777778</v>
      </c>
      <c r="AR59" s="220">
        <v>0.033061497033403685</v>
      </c>
      <c r="AS59" s="220">
        <v>0</v>
      </c>
      <c r="AT59" s="220">
        <v>0</v>
      </c>
      <c r="AU59" s="220">
        <v>0</v>
      </c>
      <c r="AV59" s="220">
        <v>0</v>
      </c>
      <c r="AW59" s="220">
        <v>0</v>
      </c>
      <c r="AX59" s="32"/>
      <c r="AY59" s="220">
        <v>0</v>
      </c>
      <c r="AZ59" s="220">
        <v>0</v>
      </c>
      <c r="BA59" s="220">
        <v>0</v>
      </c>
      <c r="BB59" s="32"/>
      <c r="BC59" s="32">
        <v>18.272226343617298</v>
      </c>
      <c r="BD59" s="242">
        <v>0.006804271337369474</v>
      </c>
    </row>
    <row r="60" spans="1:56" ht="12.75">
      <c r="A60" s="4" t="s">
        <v>623</v>
      </c>
      <c r="B60" s="4" t="s">
        <v>632</v>
      </c>
      <c r="C60" s="4" t="s">
        <v>633</v>
      </c>
      <c r="D60" s="225"/>
      <c r="E60" s="223">
        <v>228.63672522432861</v>
      </c>
      <c r="F60" s="223"/>
      <c r="G60" s="223">
        <v>130.23870113523</v>
      </c>
      <c r="H60" s="223">
        <v>0.6182465617989897</v>
      </c>
      <c r="I60" s="223">
        <v>0</v>
      </c>
      <c r="J60" s="223">
        <v>0</v>
      </c>
      <c r="K60" s="223">
        <v>0</v>
      </c>
      <c r="L60" s="223">
        <v>0</v>
      </c>
      <c r="M60" s="223">
        <v>0.184464</v>
      </c>
      <c r="N60" s="223">
        <v>0.008547</v>
      </c>
      <c r="O60" s="223">
        <v>0</v>
      </c>
      <c r="P60" s="223">
        <v>1.027375</v>
      </c>
      <c r="Q60" s="223">
        <v>0</v>
      </c>
      <c r="R60" s="223">
        <v>2.4860135074906196</v>
      </c>
      <c r="S60" s="223">
        <v>3.139920010666667</v>
      </c>
      <c r="T60" s="223">
        <v>0.19910370702011235</v>
      </c>
      <c r="U60" s="223">
        <v>0</v>
      </c>
      <c r="V60" s="223">
        <v>0</v>
      </c>
      <c r="W60" s="223">
        <v>0</v>
      </c>
      <c r="X60" s="223">
        <v>0</v>
      </c>
      <c r="Y60" s="223">
        <v>0.419744</v>
      </c>
      <c r="Z60" s="223">
        <v>22.298665070790243</v>
      </c>
      <c r="AA60" s="223">
        <v>2.7598171909090907</v>
      </c>
      <c r="AB60" s="220">
        <v>16.221862652711863</v>
      </c>
      <c r="AC60" s="32"/>
      <c r="AD60" s="235">
        <v>408.2391850609462</v>
      </c>
      <c r="AF60" s="220">
        <v>230.89525044121913</v>
      </c>
      <c r="AG60" s="220"/>
      <c r="AH60" s="220">
        <v>112.835143304634</v>
      </c>
      <c r="AI60" s="220">
        <v>0.6182465617989897</v>
      </c>
      <c r="AJ60" s="220">
        <v>0</v>
      </c>
      <c r="AK60" s="220">
        <v>0</v>
      </c>
      <c r="AL60" s="220">
        <v>0</v>
      </c>
      <c r="AM60" s="220">
        <v>0.12297599999999999</v>
      </c>
      <c r="AN60" s="220">
        <v>0</v>
      </c>
      <c r="AO60" s="220">
        <v>2.4860135074906196</v>
      </c>
      <c r="AP60" s="220">
        <v>2.5105709104655314</v>
      </c>
      <c r="AQ60" s="220">
        <v>3.8770542240000005</v>
      </c>
      <c r="AR60" s="220">
        <v>0.5062188575304603</v>
      </c>
      <c r="AS60" s="220">
        <v>0</v>
      </c>
      <c r="AT60" s="220">
        <v>0</v>
      </c>
      <c r="AU60" s="220">
        <v>0</v>
      </c>
      <c r="AV60" s="220">
        <v>0.419744</v>
      </c>
      <c r="AW60" s="220">
        <v>22.298665070790243</v>
      </c>
      <c r="AX60" s="32"/>
      <c r="AY60" s="220">
        <v>2.7598171909090907</v>
      </c>
      <c r="AZ60" s="220">
        <v>34.789</v>
      </c>
      <c r="BA60" s="220">
        <v>0</v>
      </c>
      <c r="BB60" s="32"/>
      <c r="BC60" s="32">
        <v>414.118700068838</v>
      </c>
      <c r="BD60" s="242">
        <v>0.0144021329236536</v>
      </c>
    </row>
    <row r="61" spans="1:56" ht="12.75">
      <c r="A61" s="4" t="s">
        <v>490</v>
      </c>
      <c r="B61" s="4" t="s">
        <v>519</v>
      </c>
      <c r="C61" s="4" t="s">
        <v>520</v>
      </c>
      <c r="D61" s="225"/>
      <c r="E61" s="223">
        <v>16.61842900025106</v>
      </c>
      <c r="F61" s="223"/>
      <c r="G61" s="223">
        <v>12.371442850509998</v>
      </c>
      <c r="H61" s="223">
        <v>0.05781847997900098</v>
      </c>
      <c r="I61" s="223">
        <v>0</v>
      </c>
      <c r="J61" s="223">
        <v>0</v>
      </c>
      <c r="K61" s="223">
        <v>0</v>
      </c>
      <c r="L61" s="223">
        <v>0</v>
      </c>
      <c r="M61" s="223">
        <v>0</v>
      </c>
      <c r="N61" s="223">
        <v>0</v>
      </c>
      <c r="O61" s="223">
        <v>0</v>
      </c>
      <c r="P61" s="223">
        <v>0</v>
      </c>
      <c r="Q61" s="223">
        <v>0.2303672817839501</v>
      </c>
      <c r="R61" s="223">
        <v>0.18265630447030035</v>
      </c>
      <c r="S61" s="223">
        <v>0</v>
      </c>
      <c r="T61" s="223">
        <v>0</v>
      </c>
      <c r="U61" s="223">
        <v>0</v>
      </c>
      <c r="V61" s="223">
        <v>0</v>
      </c>
      <c r="W61" s="223">
        <v>0</v>
      </c>
      <c r="X61" s="223">
        <v>0</v>
      </c>
      <c r="Y61" s="223">
        <v>0</v>
      </c>
      <c r="Z61" s="223">
        <v>0</v>
      </c>
      <c r="AA61" s="223">
        <v>0</v>
      </c>
      <c r="AB61" s="220">
        <v>0</v>
      </c>
      <c r="AC61" s="32"/>
      <c r="AD61" s="235">
        <v>29.460713916994305</v>
      </c>
      <c r="AF61" s="220">
        <v>16.79041160206543</v>
      </c>
      <c r="AG61" s="220"/>
      <c r="AH61" s="220">
        <v>11.331676141857</v>
      </c>
      <c r="AI61" s="220">
        <v>0.05781847997900098</v>
      </c>
      <c r="AJ61" s="220">
        <v>0</v>
      </c>
      <c r="AK61" s="220">
        <v>0</v>
      </c>
      <c r="AL61" s="220">
        <v>0</v>
      </c>
      <c r="AM61" s="220">
        <v>0</v>
      </c>
      <c r="AN61" s="220">
        <v>0.23517108031067152</v>
      </c>
      <c r="AO61" s="220">
        <v>0.18265630447030035</v>
      </c>
      <c r="AP61" s="220">
        <v>0.18454659785965294</v>
      </c>
      <c r="AQ61" s="220">
        <v>0</v>
      </c>
      <c r="AR61" s="220">
        <v>0</v>
      </c>
      <c r="AS61" s="220">
        <v>0</v>
      </c>
      <c r="AT61" s="220">
        <v>0</v>
      </c>
      <c r="AU61" s="220">
        <v>0</v>
      </c>
      <c r="AV61" s="220">
        <v>0</v>
      </c>
      <c r="AW61" s="220">
        <v>0</v>
      </c>
      <c r="AX61" s="32"/>
      <c r="AY61" s="220">
        <v>0</v>
      </c>
      <c r="AZ61" s="220">
        <v>0</v>
      </c>
      <c r="BA61" s="220">
        <v>0</v>
      </c>
      <c r="BB61" s="32"/>
      <c r="BC61" s="32">
        <v>28.782280206542055</v>
      </c>
      <c r="BD61" s="242">
        <v>-0.02302842057269013</v>
      </c>
    </row>
    <row r="62" spans="1:56" ht="12.75">
      <c r="A62" s="4" t="s">
        <v>636</v>
      </c>
      <c r="B62" s="4" t="s">
        <v>634</v>
      </c>
      <c r="C62" s="4" t="s">
        <v>635</v>
      </c>
      <c r="D62" s="225"/>
      <c r="E62" s="223">
        <v>85.18354971004615</v>
      </c>
      <c r="F62" s="223"/>
      <c r="G62" s="223">
        <v>179.00194678758697</v>
      </c>
      <c r="H62" s="223">
        <v>0.8649483750110268</v>
      </c>
      <c r="I62" s="223">
        <v>0</v>
      </c>
      <c r="J62" s="223">
        <v>0</v>
      </c>
      <c r="K62" s="223">
        <v>0</v>
      </c>
      <c r="L62" s="223">
        <v>0</v>
      </c>
      <c r="M62" s="223">
        <v>0.08582699999999999</v>
      </c>
      <c r="N62" s="223">
        <v>0.008547</v>
      </c>
      <c r="O62" s="223">
        <v>0.007855</v>
      </c>
      <c r="P62" s="223">
        <v>1.02235</v>
      </c>
      <c r="Q62" s="223">
        <v>0</v>
      </c>
      <c r="R62" s="223">
        <v>1.037037340894004</v>
      </c>
      <c r="S62" s="223">
        <v>5.273772671111111</v>
      </c>
      <c r="T62" s="223">
        <v>0.2799135389988979</v>
      </c>
      <c r="U62" s="223">
        <v>0.1585403208422834</v>
      </c>
      <c r="V62" s="223">
        <v>0.1</v>
      </c>
      <c r="W62" s="223">
        <v>0</v>
      </c>
      <c r="X62" s="223">
        <v>0</v>
      </c>
      <c r="Y62" s="223">
        <v>0.232218</v>
      </c>
      <c r="Z62" s="223">
        <v>26.367561487623984</v>
      </c>
      <c r="AA62" s="223">
        <v>1.5268424181818183</v>
      </c>
      <c r="AB62" s="220">
        <v>8.72613227559322</v>
      </c>
      <c r="AC62" s="32"/>
      <c r="AD62" s="235">
        <v>309.87704192588956</v>
      </c>
      <c r="AF62" s="220">
        <v>86.48206647726772</v>
      </c>
      <c r="AG62" s="220"/>
      <c r="AH62" s="220">
        <v>152.007740131492</v>
      </c>
      <c r="AI62" s="220">
        <v>0.8649483750110268</v>
      </c>
      <c r="AJ62" s="220">
        <v>0</v>
      </c>
      <c r="AK62" s="220">
        <v>0</v>
      </c>
      <c r="AL62" s="220">
        <v>0</v>
      </c>
      <c r="AM62" s="220">
        <v>0.05721799999999999</v>
      </c>
      <c r="AN62" s="220">
        <v>0</v>
      </c>
      <c r="AO62" s="220">
        <v>1.037037340894004</v>
      </c>
      <c r="AP62" s="220">
        <v>1.0528456792406617</v>
      </c>
      <c r="AQ62" s="220">
        <v>6.331767204444444</v>
      </c>
      <c r="AR62" s="220">
        <v>0.7116769147096621</v>
      </c>
      <c r="AS62" s="220">
        <v>0</v>
      </c>
      <c r="AT62" s="220">
        <v>0</v>
      </c>
      <c r="AU62" s="220">
        <v>0</v>
      </c>
      <c r="AV62" s="220">
        <v>0.232218</v>
      </c>
      <c r="AW62" s="220">
        <v>26.367561487623984</v>
      </c>
      <c r="AX62" s="32"/>
      <c r="AY62" s="220">
        <v>1.5268424181818183</v>
      </c>
      <c r="AZ62" s="220">
        <v>18.17</v>
      </c>
      <c r="BA62" s="220">
        <v>0</v>
      </c>
      <c r="BB62" s="32"/>
      <c r="BC62" s="32">
        <v>294.8419220288654</v>
      </c>
      <c r="BD62" s="242">
        <v>-0.048519631540241644</v>
      </c>
    </row>
    <row r="63" spans="1:56" ht="12.75">
      <c r="A63" s="4" t="s">
        <v>541</v>
      </c>
      <c r="B63" s="4" t="s">
        <v>637</v>
      </c>
      <c r="C63" s="4" t="s">
        <v>638</v>
      </c>
      <c r="D63" s="225"/>
      <c r="E63" s="223">
        <v>5.299544867598471</v>
      </c>
      <c r="F63" s="223"/>
      <c r="G63" s="223">
        <v>5.746290180145</v>
      </c>
      <c r="H63" s="223">
        <v>0.028793933221000247</v>
      </c>
      <c r="I63" s="223">
        <v>-0.091116</v>
      </c>
      <c r="J63" s="223">
        <v>0</v>
      </c>
      <c r="K63" s="223">
        <v>0</v>
      </c>
      <c r="L63" s="223">
        <v>0</v>
      </c>
      <c r="M63" s="223">
        <v>0</v>
      </c>
      <c r="N63" s="223">
        <v>0.008547</v>
      </c>
      <c r="O63" s="223">
        <v>0.007855</v>
      </c>
      <c r="P63" s="223">
        <v>0</v>
      </c>
      <c r="Q63" s="223">
        <v>0</v>
      </c>
      <c r="R63" s="223">
        <v>0.06241729607448048</v>
      </c>
      <c r="S63" s="223">
        <v>1.006264902222222</v>
      </c>
      <c r="T63" s="223">
        <v>0.009270920772374947</v>
      </c>
      <c r="U63" s="223">
        <v>0.0831134047171974</v>
      </c>
      <c r="V63" s="223">
        <v>0</v>
      </c>
      <c r="W63" s="223">
        <v>0</v>
      </c>
      <c r="X63" s="223">
        <v>0</v>
      </c>
      <c r="Y63" s="223">
        <v>0</v>
      </c>
      <c r="Z63" s="223">
        <v>0</v>
      </c>
      <c r="AA63" s="223">
        <v>0</v>
      </c>
      <c r="AB63" s="220">
        <v>0</v>
      </c>
      <c r="AC63" s="32"/>
      <c r="AD63" s="235">
        <v>12.160981504750746</v>
      </c>
      <c r="AF63" s="220">
        <v>5.333673109452003</v>
      </c>
      <c r="AG63" s="220"/>
      <c r="AH63" s="220">
        <v>4.83901197434</v>
      </c>
      <c r="AI63" s="220">
        <v>0.028793933221000247</v>
      </c>
      <c r="AJ63" s="220">
        <v>-0.091116</v>
      </c>
      <c r="AK63" s="220">
        <v>0</v>
      </c>
      <c r="AL63" s="220">
        <v>0</v>
      </c>
      <c r="AM63" s="220">
        <v>0</v>
      </c>
      <c r="AN63" s="220">
        <v>0</v>
      </c>
      <c r="AO63" s="220">
        <v>0.06241729607448048</v>
      </c>
      <c r="AP63" s="220">
        <v>0.06281925371980535</v>
      </c>
      <c r="AQ63" s="220">
        <v>1.3078297022222223</v>
      </c>
      <c r="AR63" s="220">
        <v>0.023571208150197757</v>
      </c>
      <c r="AS63" s="220">
        <v>0</v>
      </c>
      <c r="AT63" s="220">
        <v>0</v>
      </c>
      <c r="AU63" s="220">
        <v>0</v>
      </c>
      <c r="AV63" s="220">
        <v>0</v>
      </c>
      <c r="AW63" s="220">
        <v>0</v>
      </c>
      <c r="AX63" s="32"/>
      <c r="AY63" s="220">
        <v>0</v>
      </c>
      <c r="AZ63" s="220">
        <v>0</v>
      </c>
      <c r="BA63" s="220">
        <v>0</v>
      </c>
      <c r="BB63" s="32"/>
      <c r="BC63" s="32">
        <v>11.56700047717971</v>
      </c>
      <c r="BD63" s="242">
        <v>-0.048843181558905824</v>
      </c>
    </row>
    <row r="64" spans="1:56" ht="12.75">
      <c r="A64" s="4" t="s">
        <v>541</v>
      </c>
      <c r="B64" s="4" t="s">
        <v>639</v>
      </c>
      <c r="C64" s="4" t="s">
        <v>640</v>
      </c>
      <c r="D64" s="225"/>
      <c r="E64" s="223">
        <v>8.436516360010591</v>
      </c>
      <c r="F64" s="223"/>
      <c r="G64" s="223">
        <v>8.871189422584</v>
      </c>
      <c r="H64" s="223">
        <v>0.044315946224000306</v>
      </c>
      <c r="I64" s="223">
        <v>-0.073181</v>
      </c>
      <c r="J64" s="223">
        <v>0</v>
      </c>
      <c r="K64" s="223">
        <v>0</v>
      </c>
      <c r="L64" s="223">
        <v>0</v>
      </c>
      <c r="M64" s="223">
        <v>0</v>
      </c>
      <c r="N64" s="223">
        <v>0.008547</v>
      </c>
      <c r="O64" s="223">
        <v>0.007855</v>
      </c>
      <c r="P64" s="223">
        <v>0</v>
      </c>
      <c r="Q64" s="223">
        <v>0</v>
      </c>
      <c r="R64" s="223">
        <v>0.09539558875088504</v>
      </c>
      <c r="S64" s="223">
        <v>2.526842584888889</v>
      </c>
      <c r="T64" s="223">
        <v>0.014268617741093937</v>
      </c>
      <c r="U64" s="223">
        <v>0.08888602501853615</v>
      </c>
      <c r="V64" s="223">
        <v>0</v>
      </c>
      <c r="W64" s="223">
        <v>0</v>
      </c>
      <c r="X64" s="223">
        <v>0</v>
      </c>
      <c r="Y64" s="223">
        <v>0</v>
      </c>
      <c r="Z64" s="223">
        <v>0</v>
      </c>
      <c r="AA64" s="223">
        <v>0</v>
      </c>
      <c r="AB64" s="220">
        <v>0</v>
      </c>
      <c r="AC64" s="32"/>
      <c r="AD64" s="235">
        <v>20.020635545217992</v>
      </c>
      <c r="AF64" s="220">
        <v>8.464230463240089</v>
      </c>
      <c r="AG64" s="220"/>
      <c r="AH64" s="220">
        <v>7.5045226243</v>
      </c>
      <c r="AI64" s="220">
        <v>0.044315946224000306</v>
      </c>
      <c r="AJ64" s="220">
        <v>-0.073181</v>
      </c>
      <c r="AK64" s="220">
        <v>0</v>
      </c>
      <c r="AL64" s="220">
        <v>0</v>
      </c>
      <c r="AM64" s="220">
        <v>0</v>
      </c>
      <c r="AN64" s="220">
        <v>0</v>
      </c>
      <c r="AO64" s="220">
        <v>0.09539558875088504</v>
      </c>
      <c r="AP64" s="220">
        <v>0.09570896492198008</v>
      </c>
      <c r="AQ64" s="220">
        <v>3.5491073315555557</v>
      </c>
      <c r="AR64" s="220">
        <v>0.03627779451994732</v>
      </c>
      <c r="AS64" s="220">
        <v>0</v>
      </c>
      <c r="AT64" s="220">
        <v>0</v>
      </c>
      <c r="AU64" s="220">
        <v>0</v>
      </c>
      <c r="AV64" s="220">
        <v>0</v>
      </c>
      <c r="AW64" s="220">
        <v>0</v>
      </c>
      <c r="AX64" s="32"/>
      <c r="AY64" s="220">
        <v>0</v>
      </c>
      <c r="AZ64" s="220">
        <v>0</v>
      </c>
      <c r="BA64" s="220">
        <v>0</v>
      </c>
      <c r="BB64" s="32"/>
      <c r="BC64" s="32">
        <v>19.716377713512458</v>
      </c>
      <c r="BD64" s="242">
        <v>-0.015197211448075515</v>
      </c>
    </row>
    <row r="65" spans="1:56" ht="12.75">
      <c r="A65" s="4" t="s">
        <v>541</v>
      </c>
      <c r="B65" s="4" t="s">
        <v>641</v>
      </c>
      <c r="C65" s="4" t="s">
        <v>642</v>
      </c>
      <c r="D65" s="225"/>
      <c r="E65" s="223">
        <v>6.005385256013065</v>
      </c>
      <c r="F65" s="223"/>
      <c r="G65" s="223">
        <v>6.38140501072</v>
      </c>
      <c r="H65" s="223">
        <v>0.03153201916400064</v>
      </c>
      <c r="I65" s="223">
        <v>-0.053884</v>
      </c>
      <c r="J65" s="223">
        <v>0</v>
      </c>
      <c r="K65" s="223">
        <v>0</v>
      </c>
      <c r="L65" s="223">
        <v>0</v>
      </c>
      <c r="M65" s="223">
        <v>0</v>
      </c>
      <c r="N65" s="223">
        <v>0.008547</v>
      </c>
      <c r="O65" s="223">
        <v>0.007855</v>
      </c>
      <c r="P65" s="223">
        <v>0</v>
      </c>
      <c r="Q65" s="223">
        <v>0</v>
      </c>
      <c r="R65" s="223">
        <v>0.06898996946918613</v>
      </c>
      <c r="S65" s="223">
        <v>1.3096785573333334</v>
      </c>
      <c r="T65" s="223">
        <v>0.01027536650286391</v>
      </c>
      <c r="U65" s="223">
        <v>0.08270745654184222</v>
      </c>
      <c r="V65" s="223">
        <v>0</v>
      </c>
      <c r="W65" s="223">
        <v>0</v>
      </c>
      <c r="X65" s="223">
        <v>0</v>
      </c>
      <c r="Y65" s="223">
        <v>0</v>
      </c>
      <c r="Z65" s="223">
        <v>0</v>
      </c>
      <c r="AA65" s="223">
        <v>0</v>
      </c>
      <c r="AB65" s="220">
        <v>0</v>
      </c>
      <c r="AC65" s="32"/>
      <c r="AD65" s="235">
        <v>13.85249163574429</v>
      </c>
      <c r="AF65" s="220">
        <v>6.051927443484305</v>
      </c>
      <c r="AG65" s="220"/>
      <c r="AH65" s="220">
        <v>5.386367457078999</v>
      </c>
      <c r="AI65" s="220">
        <v>0.03153201916400064</v>
      </c>
      <c r="AJ65" s="220">
        <v>-0.053884</v>
      </c>
      <c r="AK65" s="220">
        <v>0</v>
      </c>
      <c r="AL65" s="220">
        <v>0</v>
      </c>
      <c r="AM65" s="220">
        <v>0</v>
      </c>
      <c r="AN65" s="220">
        <v>0</v>
      </c>
      <c r="AO65" s="220">
        <v>0.06898996946918613</v>
      </c>
      <c r="AP65" s="220">
        <v>0.06952464692213636</v>
      </c>
      <c r="AQ65" s="220">
        <v>1.5786996773333335</v>
      </c>
      <c r="AR65" s="220">
        <v>0.026124999728212465</v>
      </c>
      <c r="AS65" s="220">
        <v>0</v>
      </c>
      <c r="AT65" s="220">
        <v>0</v>
      </c>
      <c r="AU65" s="220">
        <v>0</v>
      </c>
      <c r="AV65" s="220">
        <v>0</v>
      </c>
      <c r="AW65" s="220">
        <v>0</v>
      </c>
      <c r="AX65" s="32"/>
      <c r="AY65" s="220">
        <v>0</v>
      </c>
      <c r="AZ65" s="220">
        <v>0</v>
      </c>
      <c r="BA65" s="220">
        <v>0</v>
      </c>
      <c r="BB65" s="32"/>
      <c r="BC65" s="32">
        <v>13.159282213180173</v>
      </c>
      <c r="BD65" s="242">
        <v>-0.05004221917560253</v>
      </c>
    </row>
    <row r="66" spans="1:56" ht="12.75">
      <c r="A66" s="4" t="s">
        <v>541</v>
      </c>
      <c r="B66" s="4" t="s">
        <v>643</v>
      </c>
      <c r="C66" s="4" t="s">
        <v>644</v>
      </c>
      <c r="D66" s="225"/>
      <c r="E66" s="223">
        <v>6.585810750117892</v>
      </c>
      <c r="F66" s="223"/>
      <c r="G66" s="223">
        <v>4.284102635513</v>
      </c>
      <c r="H66" s="223">
        <v>0.021397474975999444</v>
      </c>
      <c r="I66" s="223">
        <v>-0.035641</v>
      </c>
      <c r="J66" s="223">
        <v>0</v>
      </c>
      <c r="K66" s="223">
        <v>0</v>
      </c>
      <c r="L66" s="223">
        <v>0</v>
      </c>
      <c r="M66" s="223">
        <v>0</v>
      </c>
      <c r="N66" s="223">
        <v>0.008547</v>
      </c>
      <c r="O66" s="223">
        <v>0.007855</v>
      </c>
      <c r="P66" s="223">
        <v>0</v>
      </c>
      <c r="Q66" s="223">
        <v>0</v>
      </c>
      <c r="R66" s="223">
        <v>0.07514667084318613</v>
      </c>
      <c r="S66" s="223">
        <v>0.6860461120000002</v>
      </c>
      <c r="T66" s="223">
        <v>0.006889447638321136</v>
      </c>
      <c r="U66" s="223">
        <v>0.07256523814383559</v>
      </c>
      <c r="V66" s="223">
        <v>0</v>
      </c>
      <c r="W66" s="223">
        <v>0</v>
      </c>
      <c r="X66" s="223">
        <v>0</v>
      </c>
      <c r="Y66" s="223">
        <v>0</v>
      </c>
      <c r="Z66" s="223">
        <v>0</v>
      </c>
      <c r="AA66" s="223">
        <v>0</v>
      </c>
      <c r="AB66" s="220">
        <v>0</v>
      </c>
      <c r="AC66" s="32"/>
      <c r="AD66" s="235">
        <v>11.712719329232232</v>
      </c>
      <c r="AF66" s="220">
        <v>6.600749308598903</v>
      </c>
      <c r="AG66" s="220"/>
      <c r="AH66" s="220">
        <v>3.624216973775</v>
      </c>
      <c r="AI66" s="220">
        <v>0.021397474975999444</v>
      </c>
      <c r="AJ66" s="220">
        <v>-0.035641</v>
      </c>
      <c r="AK66" s="220">
        <v>0</v>
      </c>
      <c r="AL66" s="220">
        <v>0</v>
      </c>
      <c r="AM66" s="220">
        <v>0</v>
      </c>
      <c r="AN66" s="220">
        <v>0</v>
      </c>
      <c r="AO66" s="220">
        <v>0.07514667084318613</v>
      </c>
      <c r="AP66" s="220">
        <v>0.07531712562538954</v>
      </c>
      <c r="AQ66" s="220">
        <v>0.8392530453333336</v>
      </c>
      <c r="AR66" s="220">
        <v>0.01751634042722549</v>
      </c>
      <c r="AS66" s="220">
        <v>0</v>
      </c>
      <c r="AT66" s="220">
        <v>0</v>
      </c>
      <c r="AU66" s="220">
        <v>0</v>
      </c>
      <c r="AV66" s="220">
        <v>0</v>
      </c>
      <c r="AW66" s="220">
        <v>0</v>
      </c>
      <c r="AX66" s="32"/>
      <c r="AY66" s="220">
        <v>0</v>
      </c>
      <c r="AZ66" s="220">
        <v>0</v>
      </c>
      <c r="BA66" s="220">
        <v>0</v>
      </c>
      <c r="BB66" s="32"/>
      <c r="BC66" s="32">
        <v>11.217955939579035</v>
      </c>
      <c r="BD66" s="242">
        <v>-0.04224154747893453</v>
      </c>
    </row>
    <row r="67" spans="1:56" ht="12.75">
      <c r="A67" s="4" t="s">
        <v>574</v>
      </c>
      <c r="B67" s="4" t="s">
        <v>645</v>
      </c>
      <c r="C67" s="4" t="s">
        <v>646</v>
      </c>
      <c r="D67" s="225"/>
      <c r="E67" s="223">
        <v>120.04906132024595</v>
      </c>
      <c r="F67" s="223"/>
      <c r="G67" s="223">
        <v>65.53971732011699</v>
      </c>
      <c r="H67" s="223">
        <v>0.3041763269320056</v>
      </c>
      <c r="I67" s="223">
        <v>-0.86076</v>
      </c>
      <c r="J67" s="223">
        <v>0</v>
      </c>
      <c r="K67" s="223">
        <v>0</v>
      </c>
      <c r="L67" s="223">
        <v>0</v>
      </c>
      <c r="M67" s="223">
        <v>0.06587400000000002</v>
      </c>
      <c r="N67" s="223">
        <v>0.008547</v>
      </c>
      <c r="O67" s="223">
        <v>0.007855</v>
      </c>
      <c r="P67" s="223">
        <v>0.424837</v>
      </c>
      <c r="Q67" s="223">
        <v>0</v>
      </c>
      <c r="R67" s="223">
        <v>1.3205516446266177</v>
      </c>
      <c r="S67" s="223">
        <v>6.947411874444445</v>
      </c>
      <c r="T67" s="223">
        <v>0.09976103917510669</v>
      </c>
      <c r="U67" s="223">
        <v>0.11027575389426357</v>
      </c>
      <c r="V67" s="223">
        <v>0</v>
      </c>
      <c r="W67" s="223">
        <v>0</v>
      </c>
      <c r="X67" s="223">
        <v>0</v>
      </c>
      <c r="Y67" s="223">
        <v>0.156402</v>
      </c>
      <c r="Z67" s="223">
        <v>10.149481333095713</v>
      </c>
      <c r="AA67" s="223">
        <v>1.0283419227272728</v>
      </c>
      <c r="AB67" s="220">
        <v>6.306887034152544</v>
      </c>
      <c r="AC67" s="32"/>
      <c r="AD67" s="235">
        <v>211.65842056941088</v>
      </c>
      <c r="AF67" s="220">
        <v>121.7597822121463</v>
      </c>
      <c r="AG67" s="220"/>
      <c r="AH67" s="220">
        <v>57.833864660812</v>
      </c>
      <c r="AI67" s="220">
        <v>0.3041763269320056</v>
      </c>
      <c r="AJ67" s="220">
        <v>-0.86076</v>
      </c>
      <c r="AK67" s="220">
        <v>0</v>
      </c>
      <c r="AL67" s="220">
        <v>0</v>
      </c>
      <c r="AM67" s="220">
        <v>0.043916000000000004</v>
      </c>
      <c r="AN67" s="220">
        <v>0</v>
      </c>
      <c r="AO67" s="220">
        <v>1.3205516446266177</v>
      </c>
      <c r="AP67" s="220">
        <v>1.3393697450136726</v>
      </c>
      <c r="AQ67" s="220">
        <v>8.909452941111113</v>
      </c>
      <c r="AR67" s="220">
        <v>0.25364128088369886</v>
      </c>
      <c r="AS67" s="220">
        <v>0</v>
      </c>
      <c r="AT67" s="220">
        <v>0</v>
      </c>
      <c r="AU67" s="220">
        <v>0</v>
      </c>
      <c r="AV67" s="220">
        <v>0.156402</v>
      </c>
      <c r="AW67" s="220">
        <v>10.149481333095713</v>
      </c>
      <c r="AX67" s="32"/>
      <c r="AY67" s="220">
        <v>1.0283419227272728</v>
      </c>
      <c r="AZ67" s="220">
        <v>14.1</v>
      </c>
      <c r="BA67" s="220">
        <v>0</v>
      </c>
      <c r="BB67" s="32"/>
      <c r="BC67" s="32">
        <v>216.33822006734837</v>
      </c>
      <c r="BD67" s="242">
        <v>0.022110150332539262</v>
      </c>
    </row>
    <row r="68" spans="1:56" ht="12.75">
      <c r="A68" s="4" t="s">
        <v>541</v>
      </c>
      <c r="B68" s="4" t="s">
        <v>647</v>
      </c>
      <c r="C68" s="4" t="s">
        <v>648</v>
      </c>
      <c r="D68" s="225"/>
      <c r="E68" s="223">
        <v>6.30100742755709</v>
      </c>
      <c r="F68" s="223"/>
      <c r="G68" s="223">
        <v>8.164189274317</v>
      </c>
      <c r="H68" s="223">
        <v>0.04058536853799969</v>
      </c>
      <c r="I68" s="223">
        <v>-0.278181</v>
      </c>
      <c r="J68" s="223">
        <v>0</v>
      </c>
      <c r="K68" s="223">
        <v>0</v>
      </c>
      <c r="L68" s="223">
        <v>0</v>
      </c>
      <c r="M68" s="223">
        <v>0</v>
      </c>
      <c r="N68" s="223">
        <v>0.008547</v>
      </c>
      <c r="O68" s="223">
        <v>0.007855</v>
      </c>
      <c r="P68" s="223">
        <v>0</v>
      </c>
      <c r="Q68" s="223">
        <v>0</v>
      </c>
      <c r="R68" s="223">
        <v>0.07034254324694192</v>
      </c>
      <c r="S68" s="223">
        <v>2.895532562666667</v>
      </c>
      <c r="T68" s="223">
        <v>0.013165171677296715</v>
      </c>
      <c r="U68" s="223">
        <v>0.08571642752673421</v>
      </c>
      <c r="V68" s="223">
        <v>0</v>
      </c>
      <c r="W68" s="223">
        <v>0</v>
      </c>
      <c r="X68" s="223">
        <v>0</v>
      </c>
      <c r="Y68" s="223">
        <v>0</v>
      </c>
      <c r="Z68" s="223">
        <v>0</v>
      </c>
      <c r="AA68" s="223">
        <v>0</v>
      </c>
      <c r="AB68" s="220">
        <v>0</v>
      </c>
      <c r="AC68" s="32"/>
      <c r="AD68" s="235">
        <v>17.30875977552973</v>
      </c>
      <c r="AF68" s="220">
        <v>6.378171395076421</v>
      </c>
      <c r="AG68" s="220"/>
      <c r="AH68" s="220">
        <v>6.879869074509</v>
      </c>
      <c r="AI68" s="220">
        <v>0.04058536853799969</v>
      </c>
      <c r="AJ68" s="220">
        <v>-0.278181</v>
      </c>
      <c r="AK68" s="220">
        <v>0</v>
      </c>
      <c r="AL68" s="220">
        <v>0</v>
      </c>
      <c r="AM68" s="220">
        <v>0</v>
      </c>
      <c r="AN68" s="220">
        <v>0</v>
      </c>
      <c r="AO68" s="220">
        <v>0.07034254324694192</v>
      </c>
      <c r="AP68" s="220">
        <v>0.07120397846737912</v>
      </c>
      <c r="AQ68" s="220">
        <v>3.627407122666667</v>
      </c>
      <c r="AR68" s="220">
        <v>0.03347229574686076</v>
      </c>
      <c r="AS68" s="220">
        <v>0</v>
      </c>
      <c r="AT68" s="220">
        <v>0</v>
      </c>
      <c r="AU68" s="220">
        <v>0</v>
      </c>
      <c r="AV68" s="220">
        <v>0</v>
      </c>
      <c r="AW68" s="220">
        <v>0</v>
      </c>
      <c r="AX68" s="32"/>
      <c r="AY68" s="220">
        <v>0</v>
      </c>
      <c r="AZ68" s="220">
        <v>0</v>
      </c>
      <c r="BA68" s="220">
        <v>0</v>
      </c>
      <c r="BB68" s="32"/>
      <c r="BC68" s="32">
        <v>16.82287077825127</v>
      </c>
      <c r="BD68" s="242">
        <v>-0.028071855151943586</v>
      </c>
    </row>
    <row r="69" spans="1:56" ht="12.75">
      <c r="A69" s="4" t="s">
        <v>541</v>
      </c>
      <c r="B69" s="4" t="s">
        <v>649</v>
      </c>
      <c r="C69" s="4" t="s">
        <v>650</v>
      </c>
      <c r="D69" s="225"/>
      <c r="E69" s="223">
        <v>10.328444211519157</v>
      </c>
      <c r="F69" s="223"/>
      <c r="G69" s="223">
        <v>6.441675380755</v>
      </c>
      <c r="H69" s="223">
        <v>0.032221782634000294</v>
      </c>
      <c r="I69" s="223">
        <v>-0.181983</v>
      </c>
      <c r="J69" s="223">
        <v>0</v>
      </c>
      <c r="K69" s="223">
        <v>0</v>
      </c>
      <c r="L69" s="223">
        <v>0</v>
      </c>
      <c r="M69" s="223">
        <v>0</v>
      </c>
      <c r="N69" s="223">
        <v>0.008547</v>
      </c>
      <c r="O69" s="223">
        <v>0.007855</v>
      </c>
      <c r="P69" s="223">
        <v>0</v>
      </c>
      <c r="Q69" s="223">
        <v>0</v>
      </c>
      <c r="R69" s="223">
        <v>0.11228192571895103</v>
      </c>
      <c r="S69" s="223">
        <v>1.4050717982222223</v>
      </c>
      <c r="T69" s="223">
        <v>0.010374601887681262</v>
      </c>
      <c r="U69" s="223">
        <v>0.08644491797146396</v>
      </c>
      <c r="V69" s="223">
        <v>0</v>
      </c>
      <c r="W69" s="223">
        <v>0</v>
      </c>
      <c r="X69" s="223">
        <v>0</v>
      </c>
      <c r="Y69" s="223">
        <v>0</v>
      </c>
      <c r="Z69" s="223">
        <v>0</v>
      </c>
      <c r="AA69" s="223">
        <v>0</v>
      </c>
      <c r="AB69" s="220">
        <v>0</v>
      </c>
      <c r="AC69" s="32"/>
      <c r="AD69" s="235">
        <v>18.250933618708473</v>
      </c>
      <c r="AF69" s="220">
        <v>10.357611559172138</v>
      </c>
      <c r="AG69" s="220"/>
      <c r="AH69" s="220">
        <v>5.437594150033</v>
      </c>
      <c r="AI69" s="220">
        <v>0.032221782634000294</v>
      </c>
      <c r="AJ69" s="220">
        <v>-0.181983</v>
      </c>
      <c r="AK69" s="220">
        <v>0</v>
      </c>
      <c r="AL69" s="220">
        <v>0</v>
      </c>
      <c r="AM69" s="220">
        <v>0</v>
      </c>
      <c r="AN69" s="220">
        <v>0</v>
      </c>
      <c r="AO69" s="220">
        <v>0.11228192571895103</v>
      </c>
      <c r="AP69" s="220">
        <v>0.11259900793341837</v>
      </c>
      <c r="AQ69" s="220">
        <v>1.8106868382222223</v>
      </c>
      <c r="AR69" s="220">
        <v>0.026377304539010195</v>
      </c>
      <c r="AS69" s="220">
        <v>0</v>
      </c>
      <c r="AT69" s="220">
        <v>0</v>
      </c>
      <c r="AU69" s="220">
        <v>0</v>
      </c>
      <c r="AV69" s="220">
        <v>0</v>
      </c>
      <c r="AW69" s="220">
        <v>0</v>
      </c>
      <c r="AX69" s="32"/>
      <c r="AY69" s="220">
        <v>0</v>
      </c>
      <c r="AZ69" s="220">
        <v>0</v>
      </c>
      <c r="BA69" s="220">
        <v>0</v>
      </c>
      <c r="BB69" s="32"/>
      <c r="BC69" s="32">
        <v>17.70738956825274</v>
      </c>
      <c r="BD69" s="242">
        <v>-0.02978171209272069</v>
      </c>
    </row>
    <row r="70" spans="1:56" ht="12.75">
      <c r="A70" s="4" t="s">
        <v>541</v>
      </c>
      <c r="B70" s="4" t="s">
        <v>651</v>
      </c>
      <c r="C70" s="4" t="s">
        <v>652</v>
      </c>
      <c r="D70" s="225"/>
      <c r="E70" s="223">
        <v>7.193513118523124</v>
      </c>
      <c r="F70" s="223"/>
      <c r="G70" s="223">
        <v>5.45072817901</v>
      </c>
      <c r="H70" s="223">
        <v>0.026864066289999523</v>
      </c>
      <c r="I70" s="223">
        <v>-0.016986</v>
      </c>
      <c r="J70" s="223">
        <v>0</v>
      </c>
      <c r="K70" s="223">
        <v>0</v>
      </c>
      <c r="L70" s="223">
        <v>0</v>
      </c>
      <c r="M70" s="223">
        <v>0</v>
      </c>
      <c r="N70" s="223">
        <v>0.008547</v>
      </c>
      <c r="O70" s="223">
        <v>0.007855</v>
      </c>
      <c r="P70" s="223">
        <v>0</v>
      </c>
      <c r="Q70" s="223">
        <v>0</v>
      </c>
      <c r="R70" s="223">
        <v>0.07861728419407266</v>
      </c>
      <c r="S70" s="223">
        <v>1.0893727404444447</v>
      </c>
      <c r="T70" s="223">
        <v>0.008758943306712636</v>
      </c>
      <c r="U70" s="223">
        <v>0.08176707004883513</v>
      </c>
      <c r="V70" s="223">
        <v>0</v>
      </c>
      <c r="W70" s="223">
        <v>0</v>
      </c>
      <c r="X70" s="223">
        <v>0</v>
      </c>
      <c r="Y70" s="223">
        <v>0</v>
      </c>
      <c r="Z70" s="223">
        <v>0</v>
      </c>
      <c r="AA70" s="223">
        <v>0</v>
      </c>
      <c r="AB70" s="220">
        <v>0</v>
      </c>
      <c r="AC70" s="32"/>
      <c r="AD70" s="235">
        <v>13.929037401817189</v>
      </c>
      <c r="AF70" s="220">
        <v>7.196810718015875</v>
      </c>
      <c r="AG70" s="220"/>
      <c r="AH70" s="220">
        <v>4.615592276029</v>
      </c>
      <c r="AI70" s="220">
        <v>0.026864066289999523</v>
      </c>
      <c r="AJ70" s="220">
        <v>-0.016986</v>
      </c>
      <c r="AK70" s="220">
        <v>0</v>
      </c>
      <c r="AL70" s="220">
        <v>0</v>
      </c>
      <c r="AM70" s="220">
        <v>0</v>
      </c>
      <c r="AN70" s="220">
        <v>0</v>
      </c>
      <c r="AO70" s="220">
        <v>0.07861728419407266</v>
      </c>
      <c r="AP70" s="220">
        <v>0.07865332337440196</v>
      </c>
      <c r="AQ70" s="220">
        <v>1.4796109271111113</v>
      </c>
      <c r="AR70" s="220">
        <v>0.022269511403171665</v>
      </c>
      <c r="AS70" s="220">
        <v>0</v>
      </c>
      <c r="AT70" s="220">
        <v>0</v>
      </c>
      <c r="AU70" s="220">
        <v>0</v>
      </c>
      <c r="AV70" s="220">
        <v>0</v>
      </c>
      <c r="AW70" s="220">
        <v>0</v>
      </c>
      <c r="AX70" s="32"/>
      <c r="AY70" s="220">
        <v>0</v>
      </c>
      <c r="AZ70" s="220">
        <v>0</v>
      </c>
      <c r="BA70" s="220">
        <v>0</v>
      </c>
      <c r="BB70" s="32"/>
      <c r="BC70" s="32">
        <v>13.481432106417632</v>
      </c>
      <c r="BD70" s="242">
        <v>-0.03213468974827807</v>
      </c>
    </row>
    <row r="71" spans="1:56" ht="12.75">
      <c r="A71" s="4" t="s">
        <v>541</v>
      </c>
      <c r="B71" s="4" t="s">
        <v>653</v>
      </c>
      <c r="C71" s="4" t="s">
        <v>654</v>
      </c>
      <c r="D71" s="225"/>
      <c r="E71" s="223">
        <v>5.795820176374077</v>
      </c>
      <c r="F71" s="223"/>
      <c r="G71" s="223">
        <v>7.264943309504</v>
      </c>
      <c r="H71" s="223">
        <v>0.036104740971000866</v>
      </c>
      <c r="I71" s="223">
        <v>-0.349457</v>
      </c>
      <c r="J71" s="223">
        <v>0</v>
      </c>
      <c r="K71" s="223">
        <v>0</v>
      </c>
      <c r="L71" s="223">
        <v>0</v>
      </c>
      <c r="M71" s="223">
        <v>0</v>
      </c>
      <c r="N71" s="223">
        <v>0.008547</v>
      </c>
      <c r="O71" s="223">
        <v>0.007855</v>
      </c>
      <c r="P71" s="223">
        <v>0</v>
      </c>
      <c r="Q71" s="223">
        <v>0</v>
      </c>
      <c r="R71" s="223">
        <v>0.06337391091221233</v>
      </c>
      <c r="S71" s="223">
        <v>2.026312247111111</v>
      </c>
      <c r="T71" s="223">
        <v>0.01171256080598555</v>
      </c>
      <c r="U71" s="223">
        <v>0.0785821518307872</v>
      </c>
      <c r="V71" s="223">
        <v>0</v>
      </c>
      <c r="W71" s="223">
        <v>0</v>
      </c>
      <c r="X71" s="223">
        <v>0</v>
      </c>
      <c r="Y71" s="223">
        <v>0</v>
      </c>
      <c r="Z71" s="223">
        <v>0</v>
      </c>
      <c r="AA71" s="223">
        <v>0</v>
      </c>
      <c r="AB71" s="220">
        <v>0</v>
      </c>
      <c r="AC71" s="32"/>
      <c r="AD71" s="235">
        <v>14.943794097509173</v>
      </c>
      <c r="AF71" s="220">
        <v>5.827824104694253</v>
      </c>
      <c r="AG71" s="220"/>
      <c r="AH71" s="220">
        <v>6.124003152355001</v>
      </c>
      <c r="AI71" s="220">
        <v>0.036104740971000866</v>
      </c>
      <c r="AJ71" s="220">
        <v>-0.349457</v>
      </c>
      <c r="AK71" s="220">
        <v>0</v>
      </c>
      <c r="AL71" s="220">
        <v>0</v>
      </c>
      <c r="AM71" s="220">
        <v>0</v>
      </c>
      <c r="AN71" s="220">
        <v>0</v>
      </c>
      <c r="AO71" s="220">
        <v>0.06337391091221233</v>
      </c>
      <c r="AP71" s="220">
        <v>0.06372385518937804</v>
      </c>
      <c r="AQ71" s="220">
        <v>2.712467873777778</v>
      </c>
      <c r="AR71" s="220">
        <v>0.02977904951495014</v>
      </c>
      <c r="AS71" s="220">
        <v>0</v>
      </c>
      <c r="AT71" s="220">
        <v>0</v>
      </c>
      <c r="AU71" s="220">
        <v>0</v>
      </c>
      <c r="AV71" s="220">
        <v>0</v>
      </c>
      <c r="AW71" s="220">
        <v>0</v>
      </c>
      <c r="AX71" s="32"/>
      <c r="AY71" s="220">
        <v>0</v>
      </c>
      <c r="AZ71" s="220">
        <v>0</v>
      </c>
      <c r="BA71" s="220">
        <v>0</v>
      </c>
      <c r="BB71" s="32"/>
      <c r="BC71" s="32">
        <v>14.507819687414571</v>
      </c>
      <c r="BD71" s="242">
        <v>-0.02917427844962544</v>
      </c>
    </row>
    <row r="72" spans="1:56" ht="12.75">
      <c r="A72" s="4" t="s">
        <v>574</v>
      </c>
      <c r="B72" s="4" t="s">
        <v>655</v>
      </c>
      <c r="C72" s="4" t="s">
        <v>656</v>
      </c>
      <c r="D72" s="225"/>
      <c r="E72" s="223">
        <v>167.8277876041475</v>
      </c>
      <c r="F72" s="223"/>
      <c r="G72" s="223">
        <v>86.472626542909</v>
      </c>
      <c r="H72" s="223">
        <v>0.4021549813030064</v>
      </c>
      <c r="I72" s="223">
        <v>-0.379031</v>
      </c>
      <c r="J72" s="223">
        <v>0</v>
      </c>
      <c r="K72" s="223">
        <v>0</v>
      </c>
      <c r="L72" s="223">
        <v>0</v>
      </c>
      <c r="M72" s="223">
        <v>0.05175199999999999</v>
      </c>
      <c r="N72" s="223">
        <v>0.008547</v>
      </c>
      <c r="O72" s="223">
        <v>0.007855</v>
      </c>
      <c r="P72" s="223">
        <v>0.730574</v>
      </c>
      <c r="Q72" s="223">
        <v>0</v>
      </c>
      <c r="R72" s="223">
        <v>1.8164094665997954</v>
      </c>
      <c r="S72" s="223">
        <v>5.275116176666667</v>
      </c>
      <c r="T72" s="223">
        <v>0.13199667722640984</v>
      </c>
      <c r="U72" s="223">
        <v>0.13541088538950752</v>
      </c>
      <c r="V72" s="223">
        <v>0</v>
      </c>
      <c r="W72" s="223">
        <v>0</v>
      </c>
      <c r="X72" s="223">
        <v>0</v>
      </c>
      <c r="Y72" s="223">
        <v>0.261997</v>
      </c>
      <c r="Z72" s="223">
        <v>14.274388313761277</v>
      </c>
      <c r="AA72" s="223">
        <v>1.7226322363636364</v>
      </c>
      <c r="AB72" s="220">
        <v>10.212711628135594</v>
      </c>
      <c r="AC72" s="32"/>
      <c r="AD72" s="235">
        <v>288.9529285125023</v>
      </c>
      <c r="AF72" s="220">
        <v>168.8748623858937</v>
      </c>
      <c r="AG72" s="220"/>
      <c r="AH72" s="220">
        <v>75.894475185278</v>
      </c>
      <c r="AI72" s="220">
        <v>0.4021549813030064</v>
      </c>
      <c r="AJ72" s="220">
        <v>-0.379031</v>
      </c>
      <c r="AK72" s="220">
        <v>0</v>
      </c>
      <c r="AL72" s="220">
        <v>0</v>
      </c>
      <c r="AM72" s="220">
        <v>0.034501333333333335</v>
      </c>
      <c r="AN72" s="220">
        <v>0</v>
      </c>
      <c r="AO72" s="220">
        <v>1.8164094665997954</v>
      </c>
      <c r="AP72" s="220">
        <v>1.8277420151184458</v>
      </c>
      <c r="AQ72" s="220">
        <v>6.63153551</v>
      </c>
      <c r="AR72" s="220">
        <v>0.33560001540614415</v>
      </c>
      <c r="AS72" s="220">
        <v>0</v>
      </c>
      <c r="AT72" s="220">
        <v>0</v>
      </c>
      <c r="AU72" s="220">
        <v>0</v>
      </c>
      <c r="AV72" s="220">
        <v>0.261997</v>
      </c>
      <c r="AW72" s="220">
        <v>14.274388313761277</v>
      </c>
      <c r="AX72" s="32"/>
      <c r="AY72" s="220">
        <v>1.7226322363636364</v>
      </c>
      <c r="AZ72" s="220">
        <v>22.093</v>
      </c>
      <c r="BA72" s="220">
        <v>0</v>
      </c>
      <c r="BB72" s="32"/>
      <c r="BC72" s="32">
        <v>293.7902674430573</v>
      </c>
      <c r="BD72" s="242">
        <v>0.01674092370496846</v>
      </c>
    </row>
    <row r="73" spans="1:56" ht="12.75">
      <c r="A73" s="4" t="s">
        <v>490</v>
      </c>
      <c r="B73" s="4" t="s">
        <v>521</v>
      </c>
      <c r="C73" s="4" t="s">
        <v>522</v>
      </c>
      <c r="D73" s="225"/>
      <c r="E73" s="223">
        <v>23.124248067262528</v>
      </c>
      <c r="F73" s="223"/>
      <c r="G73" s="223">
        <v>19.156060950672</v>
      </c>
      <c r="H73" s="223">
        <v>0.08952457668199763</v>
      </c>
      <c r="I73" s="223">
        <v>0</v>
      </c>
      <c r="J73" s="223">
        <v>0</v>
      </c>
      <c r="K73" s="223">
        <v>0</v>
      </c>
      <c r="L73" s="223">
        <v>0</v>
      </c>
      <c r="M73" s="223">
        <v>0</v>
      </c>
      <c r="N73" s="223">
        <v>0</v>
      </c>
      <c r="O73" s="223">
        <v>0</v>
      </c>
      <c r="P73" s="223">
        <v>0</v>
      </c>
      <c r="Q73" s="223">
        <v>0.2335996000507896</v>
      </c>
      <c r="R73" s="223">
        <v>0.2590482499924724</v>
      </c>
      <c r="S73" s="223">
        <v>0</v>
      </c>
      <c r="T73" s="223">
        <v>0</v>
      </c>
      <c r="U73" s="223">
        <v>0</v>
      </c>
      <c r="V73" s="223">
        <v>0</v>
      </c>
      <c r="W73" s="223">
        <v>0</v>
      </c>
      <c r="X73" s="223">
        <v>0</v>
      </c>
      <c r="Y73" s="223">
        <v>0</v>
      </c>
      <c r="Z73" s="223">
        <v>0</v>
      </c>
      <c r="AA73" s="223">
        <v>0</v>
      </c>
      <c r="AB73" s="220">
        <v>0</v>
      </c>
      <c r="AC73" s="32"/>
      <c r="AD73" s="235">
        <v>42.862481444659785</v>
      </c>
      <c r="AF73" s="220">
        <v>23.238228190420738</v>
      </c>
      <c r="AG73" s="220"/>
      <c r="AH73" s="220">
        <v>17.546597059137003</v>
      </c>
      <c r="AI73" s="220">
        <v>0.08952457668199763</v>
      </c>
      <c r="AJ73" s="220">
        <v>0</v>
      </c>
      <c r="AK73" s="220">
        <v>0</v>
      </c>
      <c r="AL73" s="220">
        <v>0</v>
      </c>
      <c r="AM73" s="220">
        <v>0</v>
      </c>
      <c r="AN73" s="220">
        <v>0.23861564404868893</v>
      </c>
      <c r="AO73" s="220">
        <v>0.2590482499924724</v>
      </c>
      <c r="AP73" s="220">
        <v>0.26032510670808007</v>
      </c>
      <c r="AQ73" s="220">
        <v>0</v>
      </c>
      <c r="AR73" s="220">
        <v>0</v>
      </c>
      <c r="AS73" s="220">
        <v>0</v>
      </c>
      <c r="AT73" s="220">
        <v>0</v>
      </c>
      <c r="AU73" s="220">
        <v>0</v>
      </c>
      <c r="AV73" s="220">
        <v>0</v>
      </c>
      <c r="AW73" s="220">
        <v>0</v>
      </c>
      <c r="AX73" s="32"/>
      <c r="AY73" s="220">
        <v>0</v>
      </c>
      <c r="AZ73" s="220">
        <v>0</v>
      </c>
      <c r="BA73" s="220">
        <v>0</v>
      </c>
      <c r="BB73" s="32"/>
      <c r="BC73" s="32">
        <v>41.63233882698898</v>
      </c>
      <c r="BD73" s="242">
        <v>-0.028699752702350145</v>
      </c>
    </row>
    <row r="74" spans="1:56" ht="12.75">
      <c r="A74" s="4" t="s">
        <v>574</v>
      </c>
      <c r="B74" s="4" t="s">
        <v>657</v>
      </c>
      <c r="C74" s="4" t="s">
        <v>658</v>
      </c>
      <c r="D74" s="225"/>
      <c r="E74" s="223">
        <v>140.46910629922056</v>
      </c>
      <c r="F74" s="223"/>
      <c r="G74" s="223">
        <v>104.73553274022</v>
      </c>
      <c r="H74" s="223">
        <v>0.5006350255050063</v>
      </c>
      <c r="I74" s="223">
        <v>-0.287133</v>
      </c>
      <c r="J74" s="223">
        <v>0</v>
      </c>
      <c r="K74" s="223">
        <v>0</v>
      </c>
      <c r="L74" s="223">
        <v>0.089131</v>
      </c>
      <c r="M74" s="223">
        <v>0.064993</v>
      </c>
      <c r="N74" s="223">
        <v>0.008547</v>
      </c>
      <c r="O74" s="223">
        <v>0.007855</v>
      </c>
      <c r="P74" s="223">
        <v>0.901257</v>
      </c>
      <c r="Q74" s="223">
        <v>0</v>
      </c>
      <c r="R74" s="223">
        <v>1.571203896943249</v>
      </c>
      <c r="S74" s="223">
        <v>3.8090862822222222</v>
      </c>
      <c r="T74" s="223">
        <v>0.16119186016372936</v>
      </c>
      <c r="U74" s="223">
        <v>0.1452566629181121</v>
      </c>
      <c r="V74" s="223">
        <v>0</v>
      </c>
      <c r="W74" s="223">
        <v>0</v>
      </c>
      <c r="X74" s="223">
        <v>0</v>
      </c>
      <c r="Y74" s="223">
        <v>0.264991</v>
      </c>
      <c r="Z74" s="223">
        <v>13.88935400227401</v>
      </c>
      <c r="AA74" s="223">
        <v>1.742322368181818</v>
      </c>
      <c r="AB74" s="220">
        <v>10.274402032288135</v>
      </c>
      <c r="AC74" s="32"/>
      <c r="AD74" s="235">
        <v>278.3477321699368</v>
      </c>
      <c r="AF74" s="220">
        <v>140.97978948999136</v>
      </c>
      <c r="AG74" s="220"/>
      <c r="AH74" s="220">
        <v>90.510567133679</v>
      </c>
      <c r="AI74" s="220">
        <v>0.5006350255050063</v>
      </c>
      <c r="AJ74" s="220">
        <v>-0.287133</v>
      </c>
      <c r="AK74" s="220">
        <v>0</v>
      </c>
      <c r="AL74" s="220">
        <v>0.089131</v>
      </c>
      <c r="AM74" s="220">
        <v>0.04332866666666666</v>
      </c>
      <c r="AN74" s="220">
        <v>0</v>
      </c>
      <c r="AO74" s="220">
        <v>1.571203896943249</v>
      </c>
      <c r="AP74" s="220">
        <v>1.5769160954513912</v>
      </c>
      <c r="AQ74" s="220">
        <v>4.891164148888889</v>
      </c>
      <c r="AR74" s="220">
        <v>0.4098284281921992</v>
      </c>
      <c r="AS74" s="220">
        <v>0</v>
      </c>
      <c r="AT74" s="220">
        <v>0</v>
      </c>
      <c r="AU74" s="220">
        <v>0</v>
      </c>
      <c r="AV74" s="220">
        <v>0.264991</v>
      </c>
      <c r="AW74" s="220">
        <v>13.88935400227401</v>
      </c>
      <c r="AX74" s="32"/>
      <c r="AY74" s="220">
        <v>1.742322368181818</v>
      </c>
      <c r="AZ74" s="220">
        <v>22.107</v>
      </c>
      <c r="BA74" s="220">
        <v>0</v>
      </c>
      <c r="BB74" s="32"/>
      <c r="BC74" s="32">
        <v>278.28909825577364</v>
      </c>
      <c r="BD74" s="242">
        <v>-0.0002106498720362626</v>
      </c>
    </row>
    <row r="75" spans="1:56" ht="12.75">
      <c r="A75" s="4" t="s">
        <v>541</v>
      </c>
      <c r="B75" s="4" t="s">
        <v>659</v>
      </c>
      <c r="C75" s="4" t="s">
        <v>660</v>
      </c>
      <c r="D75" s="225"/>
      <c r="E75" s="223">
        <v>3.94526221624981</v>
      </c>
      <c r="F75" s="223"/>
      <c r="G75" s="223">
        <v>6.358205095675</v>
      </c>
      <c r="H75" s="223">
        <v>0.03189452209800016</v>
      </c>
      <c r="I75" s="223">
        <v>-0.06614</v>
      </c>
      <c r="J75" s="223">
        <v>0.03933189970704731</v>
      </c>
      <c r="K75" s="223">
        <v>0</v>
      </c>
      <c r="L75" s="223">
        <v>0</v>
      </c>
      <c r="M75" s="223">
        <v>0</v>
      </c>
      <c r="N75" s="223">
        <v>0.008547</v>
      </c>
      <c r="O75" s="223">
        <v>0.007855</v>
      </c>
      <c r="P75" s="223">
        <v>0</v>
      </c>
      <c r="Q75" s="223">
        <v>0</v>
      </c>
      <c r="R75" s="223">
        <v>0.047777429526414214</v>
      </c>
      <c r="S75" s="223">
        <v>0.45198071999999995</v>
      </c>
      <c r="T75" s="223">
        <v>0.010269232243213928</v>
      </c>
      <c r="U75" s="223">
        <v>0.09393665646907463</v>
      </c>
      <c r="V75" s="223">
        <v>0</v>
      </c>
      <c r="W75" s="223">
        <v>0</v>
      </c>
      <c r="X75" s="223">
        <v>0</v>
      </c>
      <c r="Y75" s="223">
        <v>0</v>
      </c>
      <c r="Z75" s="223">
        <v>0</v>
      </c>
      <c r="AA75" s="223">
        <v>0</v>
      </c>
      <c r="AB75" s="220">
        <v>0</v>
      </c>
      <c r="AC75" s="32"/>
      <c r="AD75" s="235">
        <v>10.928919771968559</v>
      </c>
      <c r="AF75" s="220">
        <v>3.9562157594880265</v>
      </c>
      <c r="AG75" s="220"/>
      <c r="AH75" s="220">
        <v>5.346345485539</v>
      </c>
      <c r="AI75" s="220">
        <v>0.03189452209800016</v>
      </c>
      <c r="AJ75" s="220">
        <v>-0.06614</v>
      </c>
      <c r="AK75" s="220">
        <v>0</v>
      </c>
      <c r="AL75" s="220">
        <v>0</v>
      </c>
      <c r="AM75" s="220">
        <v>0</v>
      </c>
      <c r="AN75" s="220">
        <v>0</v>
      </c>
      <c r="AO75" s="220">
        <v>0.047777429526414214</v>
      </c>
      <c r="AP75" s="220">
        <v>0.04791007777929152</v>
      </c>
      <c r="AQ75" s="220">
        <v>0.5525485066666666</v>
      </c>
      <c r="AR75" s="220">
        <v>0.0261094034444552</v>
      </c>
      <c r="AS75" s="220">
        <v>0</v>
      </c>
      <c r="AT75" s="220">
        <v>0</v>
      </c>
      <c r="AU75" s="220">
        <v>0</v>
      </c>
      <c r="AV75" s="220">
        <v>0</v>
      </c>
      <c r="AW75" s="220">
        <v>0</v>
      </c>
      <c r="AX75" s="32"/>
      <c r="AY75" s="220">
        <v>0</v>
      </c>
      <c r="AZ75" s="220">
        <v>0</v>
      </c>
      <c r="BA75" s="220">
        <v>0.23216312316087695</v>
      </c>
      <c r="BB75" s="32"/>
      <c r="BC75" s="32">
        <v>10.174824307702728</v>
      </c>
      <c r="BD75" s="242">
        <v>-0.069</v>
      </c>
    </row>
    <row r="76" spans="1:56" ht="12.75">
      <c r="A76" s="4" t="s">
        <v>541</v>
      </c>
      <c r="B76" s="4" t="s">
        <v>661</v>
      </c>
      <c r="C76" s="4" t="s">
        <v>662</v>
      </c>
      <c r="D76" s="225"/>
      <c r="E76" s="223">
        <v>6.863403820722252</v>
      </c>
      <c r="F76" s="223"/>
      <c r="G76" s="223">
        <v>4.287535501925</v>
      </c>
      <c r="H76" s="223">
        <v>0.02129033968100045</v>
      </c>
      <c r="I76" s="223">
        <v>-0.194468</v>
      </c>
      <c r="J76" s="223">
        <v>0</v>
      </c>
      <c r="K76" s="223">
        <v>0</v>
      </c>
      <c r="L76" s="223">
        <v>0</v>
      </c>
      <c r="M76" s="223">
        <v>0</v>
      </c>
      <c r="N76" s="223">
        <v>0.008547</v>
      </c>
      <c r="O76" s="223">
        <v>0.007855</v>
      </c>
      <c r="P76" s="223">
        <v>0</v>
      </c>
      <c r="Q76" s="223">
        <v>0</v>
      </c>
      <c r="R76" s="223">
        <v>0.07557807925681037</v>
      </c>
      <c r="S76" s="223">
        <v>2.111652845333333</v>
      </c>
      <c r="T76" s="223">
        <v>0.006884417540723662</v>
      </c>
      <c r="U76" s="223">
        <v>0.074853509533482</v>
      </c>
      <c r="V76" s="223">
        <v>0</v>
      </c>
      <c r="W76" s="223">
        <v>0</v>
      </c>
      <c r="X76" s="223">
        <v>0</v>
      </c>
      <c r="Y76" s="223">
        <v>0</v>
      </c>
      <c r="Z76" s="223">
        <v>0</v>
      </c>
      <c r="AA76" s="223">
        <v>0</v>
      </c>
      <c r="AB76" s="220">
        <v>0</v>
      </c>
      <c r="AC76" s="32"/>
      <c r="AD76" s="235">
        <v>13.2631325139926</v>
      </c>
      <c r="AF76" s="220">
        <v>6.926350704622021</v>
      </c>
      <c r="AG76" s="220"/>
      <c r="AH76" s="220">
        <v>3.633984548986</v>
      </c>
      <c r="AI76" s="220">
        <v>0.02129033968100045</v>
      </c>
      <c r="AJ76" s="220">
        <v>-0.194468</v>
      </c>
      <c r="AK76" s="220">
        <v>0</v>
      </c>
      <c r="AL76" s="220">
        <v>0</v>
      </c>
      <c r="AM76" s="220">
        <v>0</v>
      </c>
      <c r="AN76" s="220">
        <v>0</v>
      </c>
      <c r="AO76" s="220">
        <v>0.07557807925681037</v>
      </c>
      <c r="AP76" s="220">
        <v>0.07627123453436847</v>
      </c>
      <c r="AQ76" s="220">
        <v>2.8358461253333336</v>
      </c>
      <c r="AR76" s="220">
        <v>0.017503551462634274</v>
      </c>
      <c r="AS76" s="220">
        <v>0</v>
      </c>
      <c r="AT76" s="220">
        <v>0</v>
      </c>
      <c r="AU76" s="220">
        <v>0</v>
      </c>
      <c r="AV76" s="220">
        <v>0</v>
      </c>
      <c r="AW76" s="220">
        <v>0</v>
      </c>
      <c r="AX76" s="32"/>
      <c r="AY76" s="220">
        <v>0</v>
      </c>
      <c r="AZ76" s="220">
        <v>0</v>
      </c>
      <c r="BA76" s="220">
        <v>0</v>
      </c>
      <c r="BB76" s="32"/>
      <c r="BC76" s="32">
        <v>13.39235658387617</v>
      </c>
      <c r="BD76" s="242">
        <v>0.009743103278749457</v>
      </c>
    </row>
    <row r="77" spans="1:56" ht="12.75">
      <c r="A77" s="4" t="s">
        <v>541</v>
      </c>
      <c r="B77" s="4" t="s">
        <v>663</v>
      </c>
      <c r="C77" s="4" t="s">
        <v>664</v>
      </c>
      <c r="D77" s="225"/>
      <c r="E77" s="223">
        <v>6.770297107758535</v>
      </c>
      <c r="F77" s="223"/>
      <c r="G77" s="223">
        <v>2.836091734486</v>
      </c>
      <c r="H77" s="223">
        <v>0.014117306301999838</v>
      </c>
      <c r="I77" s="223">
        <v>-0.146525</v>
      </c>
      <c r="J77" s="223">
        <v>0</v>
      </c>
      <c r="K77" s="223">
        <v>0</v>
      </c>
      <c r="L77" s="223">
        <v>0</v>
      </c>
      <c r="M77" s="223">
        <v>0</v>
      </c>
      <c r="N77" s="223">
        <v>0.008547</v>
      </c>
      <c r="O77" s="223">
        <v>0.007855</v>
      </c>
      <c r="P77" s="223">
        <v>0</v>
      </c>
      <c r="Q77" s="223">
        <v>0</v>
      </c>
      <c r="R77" s="223">
        <v>0.07173154296881867</v>
      </c>
      <c r="S77" s="223">
        <v>0.7226288000000001</v>
      </c>
      <c r="T77" s="223">
        <v>0.004545416815181371</v>
      </c>
      <c r="U77" s="223">
        <v>0.06400570660990929</v>
      </c>
      <c r="V77" s="223">
        <v>0</v>
      </c>
      <c r="W77" s="223">
        <v>0</v>
      </c>
      <c r="X77" s="223">
        <v>0</v>
      </c>
      <c r="Y77" s="223">
        <v>0</v>
      </c>
      <c r="Z77" s="223">
        <v>0</v>
      </c>
      <c r="AA77" s="223">
        <v>0</v>
      </c>
      <c r="AB77" s="220">
        <v>0</v>
      </c>
      <c r="AC77" s="32"/>
      <c r="AD77" s="235">
        <v>10.353294614940443</v>
      </c>
      <c r="AF77" s="220">
        <v>6.771753528753827</v>
      </c>
      <c r="AG77" s="220"/>
      <c r="AH77" s="220">
        <v>2.4105558164149996</v>
      </c>
      <c r="AI77" s="220">
        <v>0.014117306301999838</v>
      </c>
      <c r="AJ77" s="220">
        <v>-0.146525</v>
      </c>
      <c r="AK77" s="220">
        <v>0</v>
      </c>
      <c r="AL77" s="220">
        <v>0</v>
      </c>
      <c r="AM77" s="220">
        <v>0</v>
      </c>
      <c r="AN77" s="220">
        <v>0</v>
      </c>
      <c r="AO77" s="220">
        <v>0.07173154296881867</v>
      </c>
      <c r="AP77" s="220">
        <v>0.07174697380199212</v>
      </c>
      <c r="AQ77" s="220">
        <v>1.0767448533333333</v>
      </c>
      <c r="AR77" s="220">
        <v>0.011556669343923489</v>
      </c>
      <c r="AS77" s="220">
        <v>0</v>
      </c>
      <c r="AT77" s="220">
        <v>0</v>
      </c>
      <c r="AU77" s="220">
        <v>0</v>
      </c>
      <c r="AV77" s="220">
        <v>0</v>
      </c>
      <c r="AW77" s="220">
        <v>0</v>
      </c>
      <c r="AX77" s="32"/>
      <c r="AY77" s="220">
        <v>0</v>
      </c>
      <c r="AZ77" s="220">
        <v>0</v>
      </c>
      <c r="BA77" s="220">
        <v>0</v>
      </c>
      <c r="BB77" s="32"/>
      <c r="BC77" s="32">
        <v>10.281681690918893</v>
      </c>
      <c r="BD77" s="242">
        <v>-0.006916921297517118</v>
      </c>
    </row>
    <row r="78" spans="1:56" ht="12.75">
      <c r="A78" s="4" t="s">
        <v>541</v>
      </c>
      <c r="B78" s="4" t="s">
        <v>665</v>
      </c>
      <c r="C78" s="4" t="s">
        <v>666</v>
      </c>
      <c r="D78" s="225"/>
      <c r="E78" s="223">
        <v>5.89146693958097</v>
      </c>
      <c r="F78" s="223"/>
      <c r="G78" s="223">
        <v>5.617083976119001</v>
      </c>
      <c r="H78" s="223">
        <v>0.027805782450999135</v>
      </c>
      <c r="I78" s="223">
        <v>-0.061247</v>
      </c>
      <c r="J78" s="223">
        <v>0</v>
      </c>
      <c r="K78" s="223">
        <v>0</v>
      </c>
      <c r="L78" s="223">
        <v>0</v>
      </c>
      <c r="M78" s="223">
        <v>0</v>
      </c>
      <c r="N78" s="223">
        <v>0.008547</v>
      </c>
      <c r="O78" s="223">
        <v>0.007855</v>
      </c>
      <c r="P78" s="223">
        <v>0</v>
      </c>
      <c r="Q78" s="223">
        <v>0</v>
      </c>
      <c r="R78" s="223">
        <v>0.06674170246812235</v>
      </c>
      <c r="S78" s="223">
        <v>2.629818232</v>
      </c>
      <c r="T78" s="223">
        <v>0.009044577164335882</v>
      </c>
      <c r="U78" s="223">
        <v>0.07726165758967513</v>
      </c>
      <c r="V78" s="223">
        <v>0</v>
      </c>
      <c r="W78" s="223">
        <v>0</v>
      </c>
      <c r="X78" s="223">
        <v>0</v>
      </c>
      <c r="Y78" s="223">
        <v>0</v>
      </c>
      <c r="Z78" s="223">
        <v>0</v>
      </c>
      <c r="AA78" s="223">
        <v>0</v>
      </c>
      <c r="AB78" s="220">
        <v>0</v>
      </c>
      <c r="AC78" s="32"/>
      <c r="AD78" s="235">
        <v>14.274377867373103</v>
      </c>
      <c r="AF78" s="220">
        <v>5.973767740078061</v>
      </c>
      <c r="AG78" s="220"/>
      <c r="AH78" s="220">
        <v>4.742996159414</v>
      </c>
      <c r="AI78" s="220">
        <v>0.027805782450999135</v>
      </c>
      <c r="AJ78" s="220">
        <v>-0.061247</v>
      </c>
      <c r="AK78" s="220">
        <v>0</v>
      </c>
      <c r="AL78" s="220">
        <v>0</v>
      </c>
      <c r="AM78" s="220">
        <v>0</v>
      </c>
      <c r="AN78" s="220">
        <v>0</v>
      </c>
      <c r="AO78" s="220">
        <v>0.06674170246812235</v>
      </c>
      <c r="AP78" s="220">
        <v>0.06767405014926808</v>
      </c>
      <c r="AQ78" s="220">
        <v>3.4763748186666668</v>
      </c>
      <c r="AR78" s="220">
        <v>0.022995732161399194</v>
      </c>
      <c r="AS78" s="220">
        <v>0</v>
      </c>
      <c r="AT78" s="220">
        <v>0</v>
      </c>
      <c r="AU78" s="220">
        <v>0</v>
      </c>
      <c r="AV78" s="220">
        <v>0</v>
      </c>
      <c r="AW78" s="220">
        <v>0</v>
      </c>
      <c r="AX78" s="32"/>
      <c r="AY78" s="220">
        <v>0</v>
      </c>
      <c r="AZ78" s="220">
        <v>0</v>
      </c>
      <c r="BA78" s="220">
        <v>0</v>
      </c>
      <c r="BB78" s="32"/>
      <c r="BC78" s="32">
        <v>14.317108985388519</v>
      </c>
      <c r="BD78" s="242">
        <v>0.002993553793548252</v>
      </c>
    </row>
    <row r="79" spans="1:56" ht="12.75">
      <c r="A79" s="4" t="s">
        <v>541</v>
      </c>
      <c r="B79" s="4" t="s">
        <v>667</v>
      </c>
      <c r="C79" s="4" t="s">
        <v>668</v>
      </c>
      <c r="D79" s="225"/>
      <c r="E79" s="223">
        <v>3.380668953682944</v>
      </c>
      <c r="F79" s="223"/>
      <c r="G79" s="223">
        <v>1.890071019081</v>
      </c>
      <c r="H79" s="223">
        <v>0.00941156299200002</v>
      </c>
      <c r="I79" s="223">
        <v>-0.00272</v>
      </c>
      <c r="J79" s="223">
        <v>0</v>
      </c>
      <c r="K79" s="223">
        <v>0</v>
      </c>
      <c r="L79" s="223">
        <v>0</v>
      </c>
      <c r="M79" s="223">
        <v>0</v>
      </c>
      <c r="N79" s="223">
        <v>0.008547</v>
      </c>
      <c r="O79" s="223">
        <v>0.007855</v>
      </c>
      <c r="P79" s="223">
        <v>0</v>
      </c>
      <c r="Q79" s="223">
        <v>0</v>
      </c>
      <c r="R79" s="223">
        <v>0.03830075731703453</v>
      </c>
      <c r="S79" s="223">
        <v>0.4917092311111112</v>
      </c>
      <c r="T79" s="223">
        <v>0.003030286073534722</v>
      </c>
      <c r="U79" s="223">
        <v>0.06134424037922029</v>
      </c>
      <c r="V79" s="223">
        <v>0</v>
      </c>
      <c r="W79" s="223">
        <v>0</v>
      </c>
      <c r="X79" s="223">
        <v>0</v>
      </c>
      <c r="Y79" s="223">
        <v>0</v>
      </c>
      <c r="Z79" s="223">
        <v>0</v>
      </c>
      <c r="AA79" s="223">
        <v>0</v>
      </c>
      <c r="AB79" s="220">
        <v>0</v>
      </c>
      <c r="AC79" s="32"/>
      <c r="AD79" s="235">
        <v>5.888218050636844</v>
      </c>
      <c r="AF79" s="220">
        <v>3.4053852990274915</v>
      </c>
      <c r="AG79" s="220"/>
      <c r="AH79" s="220">
        <v>1.605962576725</v>
      </c>
      <c r="AI79" s="220">
        <v>0.00941156299200002</v>
      </c>
      <c r="AJ79" s="220">
        <v>-0.00272</v>
      </c>
      <c r="AK79" s="220">
        <v>0</v>
      </c>
      <c r="AL79" s="220">
        <v>0</v>
      </c>
      <c r="AM79" s="220">
        <v>0</v>
      </c>
      <c r="AN79" s="220">
        <v>0</v>
      </c>
      <c r="AO79" s="220">
        <v>0.03830075731703453</v>
      </c>
      <c r="AP79" s="220">
        <v>0.03858077726509074</v>
      </c>
      <c r="AQ79" s="220">
        <v>0.6544968577777778</v>
      </c>
      <c r="AR79" s="220">
        <v>0.007704467069416523</v>
      </c>
      <c r="AS79" s="220">
        <v>0</v>
      </c>
      <c r="AT79" s="220">
        <v>0</v>
      </c>
      <c r="AU79" s="220">
        <v>0</v>
      </c>
      <c r="AV79" s="220">
        <v>0</v>
      </c>
      <c r="AW79" s="220">
        <v>0</v>
      </c>
      <c r="AX79" s="32"/>
      <c r="AY79" s="220">
        <v>0</v>
      </c>
      <c r="AZ79" s="220">
        <v>0</v>
      </c>
      <c r="BA79" s="220">
        <v>0</v>
      </c>
      <c r="BB79" s="32"/>
      <c r="BC79" s="32">
        <v>5.757122298173811</v>
      </c>
      <c r="BD79" s="242">
        <v>-0.022264079104348834</v>
      </c>
    </row>
    <row r="80" spans="1:56" ht="14.25">
      <c r="A80" s="4" t="s">
        <v>671</v>
      </c>
      <c r="B80" s="4" t="s">
        <v>669</v>
      </c>
      <c r="C80" s="4" t="s">
        <v>670</v>
      </c>
      <c r="D80" s="249">
        <v>14</v>
      </c>
      <c r="E80" s="223">
        <v>4.86034190661348</v>
      </c>
      <c r="F80" s="223"/>
      <c r="G80" s="223">
        <v>32.191217721931</v>
      </c>
      <c r="H80" s="223">
        <v>0.15764057320300118</v>
      </c>
      <c r="I80" s="223">
        <v>-0.012423</v>
      </c>
      <c r="J80" s="223">
        <v>0</v>
      </c>
      <c r="K80" s="223">
        <v>0</v>
      </c>
      <c r="L80" s="223">
        <v>0</v>
      </c>
      <c r="M80" s="223">
        <v>0.015432000000000001</v>
      </c>
      <c r="N80" s="223">
        <v>0</v>
      </c>
      <c r="O80" s="223">
        <v>0.007855</v>
      </c>
      <c r="P80" s="223">
        <v>0.02506</v>
      </c>
      <c r="Q80" s="223">
        <v>0</v>
      </c>
      <c r="R80" s="223">
        <v>0.0505556233706459</v>
      </c>
      <c r="S80" s="223">
        <v>0.8448722066666665</v>
      </c>
      <c r="T80" s="223">
        <v>0.05082590791777239</v>
      </c>
      <c r="U80" s="223">
        <v>0.049998208925839414</v>
      </c>
      <c r="V80" s="223">
        <v>0</v>
      </c>
      <c r="W80" s="223">
        <v>10.743285714285713</v>
      </c>
      <c r="X80" s="223">
        <v>0</v>
      </c>
      <c r="Y80" s="223">
        <v>0.016112</v>
      </c>
      <c r="Z80" s="223">
        <v>1.6976403415569306</v>
      </c>
      <c r="AA80" s="223">
        <v>0.057938945454545455</v>
      </c>
      <c r="AB80" s="220">
        <v>0.35086102101694916</v>
      </c>
      <c r="AC80" s="32"/>
      <c r="AD80" s="235">
        <v>51.10721417094254</v>
      </c>
      <c r="AF80" s="220">
        <v>4.92137164052916</v>
      </c>
      <c r="AG80" s="220"/>
      <c r="AH80" s="220">
        <v>27.105892966111</v>
      </c>
      <c r="AI80" s="220">
        <v>0.15764057320300118</v>
      </c>
      <c r="AJ80" s="220">
        <v>-0.012423</v>
      </c>
      <c r="AK80" s="220">
        <v>0</v>
      </c>
      <c r="AL80" s="220">
        <v>0</v>
      </c>
      <c r="AM80" s="220">
        <v>0.010288</v>
      </c>
      <c r="AN80" s="220">
        <v>0</v>
      </c>
      <c r="AO80" s="220">
        <v>0.0505556233706459</v>
      </c>
      <c r="AP80" s="220">
        <v>0.05119043390487057</v>
      </c>
      <c r="AQ80" s="220">
        <v>1.2864016733333332</v>
      </c>
      <c r="AR80" s="220">
        <v>0.1292242792671063</v>
      </c>
      <c r="AS80" s="220">
        <v>0</v>
      </c>
      <c r="AT80" s="220">
        <v>11.039809523809524</v>
      </c>
      <c r="AU80" s="220">
        <v>0</v>
      </c>
      <c r="AV80" s="220">
        <v>0.016112</v>
      </c>
      <c r="AW80" s="220">
        <v>1.6976403415569306</v>
      </c>
      <c r="AX80" s="32"/>
      <c r="AY80" s="220">
        <v>0.057938945454545455</v>
      </c>
      <c r="AZ80" s="220">
        <v>0.775</v>
      </c>
      <c r="BA80" s="220">
        <v>0.2941733926073766</v>
      </c>
      <c r="BB80" s="32"/>
      <c r="BC80" s="32">
        <v>47.5808163931475</v>
      </c>
      <c r="BD80" s="242">
        <v>-0.06900000000000009</v>
      </c>
    </row>
    <row r="81" spans="1:56" ht="12.75">
      <c r="A81" s="4" t="s">
        <v>490</v>
      </c>
      <c r="B81" s="4" t="s">
        <v>491</v>
      </c>
      <c r="C81" s="4" t="s">
        <v>492</v>
      </c>
      <c r="D81" s="225"/>
      <c r="E81" s="223">
        <v>9.334102794738001</v>
      </c>
      <c r="F81" s="223"/>
      <c r="G81" s="223">
        <v>18.920073825996997</v>
      </c>
      <c r="H81" s="223">
        <v>0.08854101728099957</v>
      </c>
      <c r="I81" s="223">
        <v>0</v>
      </c>
      <c r="J81" s="223">
        <v>0</v>
      </c>
      <c r="K81" s="223">
        <v>0</v>
      </c>
      <c r="L81" s="223">
        <v>0</v>
      </c>
      <c r="M81" s="223">
        <v>0</v>
      </c>
      <c r="N81" s="223">
        <v>0</v>
      </c>
      <c r="O81" s="223">
        <v>0</v>
      </c>
      <c r="P81" s="223">
        <v>0</v>
      </c>
      <c r="Q81" s="223">
        <v>0.1892195890965133</v>
      </c>
      <c r="R81" s="223">
        <v>0.11725150604261061</v>
      </c>
      <c r="S81" s="223">
        <v>0</v>
      </c>
      <c r="T81" s="223">
        <v>0</v>
      </c>
      <c r="U81" s="223">
        <v>0</v>
      </c>
      <c r="V81" s="223">
        <v>0</v>
      </c>
      <c r="W81" s="223">
        <v>0</v>
      </c>
      <c r="X81" s="223">
        <v>0</v>
      </c>
      <c r="Y81" s="223">
        <v>0</v>
      </c>
      <c r="Z81" s="223">
        <v>0</v>
      </c>
      <c r="AA81" s="223">
        <v>0</v>
      </c>
      <c r="AB81" s="220">
        <v>0</v>
      </c>
      <c r="AC81" s="32"/>
      <c r="AD81" s="235">
        <v>28.64918873315512</v>
      </c>
      <c r="AF81" s="220">
        <v>9.377780017126481</v>
      </c>
      <c r="AG81" s="220"/>
      <c r="AH81" s="220">
        <v>17.301028093374</v>
      </c>
      <c r="AI81" s="220">
        <v>0.08854101728099957</v>
      </c>
      <c r="AJ81" s="220">
        <v>0</v>
      </c>
      <c r="AK81" s="220">
        <v>0</v>
      </c>
      <c r="AL81" s="220">
        <v>0</v>
      </c>
      <c r="AM81" s="220">
        <v>0</v>
      </c>
      <c r="AN81" s="220">
        <v>0.19360196986392944</v>
      </c>
      <c r="AO81" s="220">
        <v>0.11725150604261061</v>
      </c>
      <c r="AP81" s="220">
        <v>0.11780016296416222</v>
      </c>
      <c r="AQ81" s="220">
        <v>0</v>
      </c>
      <c r="AR81" s="220">
        <v>0</v>
      </c>
      <c r="AS81" s="220">
        <v>0</v>
      </c>
      <c r="AT81" s="220">
        <v>0</v>
      </c>
      <c r="AU81" s="220">
        <v>0</v>
      </c>
      <c r="AV81" s="220">
        <v>0</v>
      </c>
      <c r="AW81" s="220">
        <v>0</v>
      </c>
      <c r="AX81" s="32"/>
      <c r="AY81" s="220">
        <v>0</v>
      </c>
      <c r="AZ81" s="220">
        <v>0</v>
      </c>
      <c r="BA81" s="220">
        <v>0</v>
      </c>
      <c r="BB81" s="32"/>
      <c r="BC81" s="32">
        <v>27.196002766652185</v>
      </c>
      <c r="BD81" s="242">
        <v>-0.05072345957291256</v>
      </c>
    </row>
    <row r="82" spans="1:56" ht="12.75">
      <c r="A82" s="4" t="s">
        <v>541</v>
      </c>
      <c r="B82" s="4" t="s">
        <v>672</v>
      </c>
      <c r="C82" s="4" t="s">
        <v>673</v>
      </c>
      <c r="D82" s="225"/>
      <c r="E82" s="223">
        <v>9.73298289290792</v>
      </c>
      <c r="F82" s="223"/>
      <c r="G82" s="223">
        <v>8.289981726186</v>
      </c>
      <c r="H82" s="223">
        <v>0.04090821813500021</v>
      </c>
      <c r="I82" s="223">
        <v>-0.122572</v>
      </c>
      <c r="J82" s="223">
        <v>0</v>
      </c>
      <c r="K82" s="223">
        <v>0</v>
      </c>
      <c r="L82" s="223">
        <v>0</v>
      </c>
      <c r="M82" s="223">
        <v>0</v>
      </c>
      <c r="N82" s="223">
        <v>0.008547</v>
      </c>
      <c r="O82" s="223">
        <v>0.007855</v>
      </c>
      <c r="P82" s="223">
        <v>0</v>
      </c>
      <c r="Q82" s="223">
        <v>0</v>
      </c>
      <c r="R82" s="223">
        <v>0.10745939874298989</v>
      </c>
      <c r="S82" s="223">
        <v>3.4099058408888885</v>
      </c>
      <c r="T82" s="223">
        <v>0.013320254996301155</v>
      </c>
      <c r="U82" s="223">
        <v>0.10096575925502149</v>
      </c>
      <c r="V82" s="223">
        <v>0</v>
      </c>
      <c r="W82" s="223">
        <v>0</v>
      </c>
      <c r="X82" s="223">
        <v>0</v>
      </c>
      <c r="Y82" s="223">
        <v>0</v>
      </c>
      <c r="Z82" s="223">
        <v>0</v>
      </c>
      <c r="AA82" s="223">
        <v>0</v>
      </c>
      <c r="AB82" s="220">
        <v>0</v>
      </c>
      <c r="AC82" s="32"/>
      <c r="AD82" s="235">
        <v>21.58935409111212</v>
      </c>
      <c r="AF82" s="220">
        <v>9.782190314256608</v>
      </c>
      <c r="AG82" s="220"/>
      <c r="AH82" s="220">
        <v>7.021299644143999</v>
      </c>
      <c r="AI82" s="220">
        <v>0.04090821813500021</v>
      </c>
      <c r="AJ82" s="220">
        <v>-0.122572</v>
      </c>
      <c r="AK82" s="220">
        <v>0</v>
      </c>
      <c r="AL82" s="220">
        <v>0</v>
      </c>
      <c r="AM82" s="220">
        <v>0</v>
      </c>
      <c r="AN82" s="220">
        <v>0</v>
      </c>
      <c r="AO82" s="220">
        <v>0.10745939874298989</v>
      </c>
      <c r="AP82" s="220">
        <v>0.108002685417795</v>
      </c>
      <c r="AQ82" s="220">
        <v>4.203669680888888</v>
      </c>
      <c r="AR82" s="220">
        <v>0.03386659328025891</v>
      </c>
      <c r="AS82" s="220">
        <v>0</v>
      </c>
      <c r="AT82" s="220">
        <v>0</v>
      </c>
      <c r="AU82" s="220">
        <v>0</v>
      </c>
      <c r="AV82" s="220">
        <v>0</v>
      </c>
      <c r="AW82" s="220">
        <v>0</v>
      </c>
      <c r="AX82" s="32"/>
      <c r="AY82" s="220">
        <v>0</v>
      </c>
      <c r="AZ82" s="220">
        <v>0</v>
      </c>
      <c r="BA82" s="220">
        <v>0</v>
      </c>
      <c r="BB82" s="32"/>
      <c r="BC82" s="32">
        <v>21.174824534865536</v>
      </c>
      <c r="BD82" s="242">
        <v>-0.01920064650832874</v>
      </c>
    </row>
    <row r="83" spans="1:56" ht="12.75">
      <c r="A83" s="4" t="s">
        <v>541</v>
      </c>
      <c r="B83" s="4" t="s">
        <v>674</v>
      </c>
      <c r="C83" s="4" t="s">
        <v>675</v>
      </c>
      <c r="D83" s="225"/>
      <c r="E83" s="223">
        <v>3.6139864314176826</v>
      </c>
      <c r="F83" s="223"/>
      <c r="G83" s="223">
        <v>4.7591221449</v>
      </c>
      <c r="H83" s="223">
        <v>0.023842425100999886</v>
      </c>
      <c r="I83" s="223">
        <v>-0.065602</v>
      </c>
      <c r="J83" s="223">
        <v>0</v>
      </c>
      <c r="K83" s="223">
        <v>0</v>
      </c>
      <c r="L83" s="223">
        <v>0</v>
      </c>
      <c r="M83" s="223">
        <v>0</v>
      </c>
      <c r="N83" s="223">
        <v>0.008547</v>
      </c>
      <c r="O83" s="223">
        <v>0.007855</v>
      </c>
      <c r="P83" s="223">
        <v>0</v>
      </c>
      <c r="Q83" s="223">
        <v>0</v>
      </c>
      <c r="R83" s="223">
        <v>0.04226606004806672</v>
      </c>
      <c r="S83" s="223">
        <v>0.47188796355555557</v>
      </c>
      <c r="T83" s="223">
        <v>0.007683909908961961</v>
      </c>
      <c r="U83" s="223">
        <v>0.07328036940372934</v>
      </c>
      <c r="V83" s="223">
        <v>0</v>
      </c>
      <c r="W83" s="223">
        <v>0</v>
      </c>
      <c r="X83" s="223">
        <v>0</v>
      </c>
      <c r="Y83" s="223">
        <v>0</v>
      </c>
      <c r="Z83" s="223">
        <v>0</v>
      </c>
      <c r="AA83" s="223">
        <v>0</v>
      </c>
      <c r="AB83" s="220">
        <v>0</v>
      </c>
      <c r="AC83" s="32"/>
      <c r="AD83" s="235">
        <v>8.942869304334998</v>
      </c>
      <c r="AF83" s="220">
        <v>3.638778782327426</v>
      </c>
      <c r="AG83" s="220"/>
      <c r="AH83" s="220">
        <v>4.003015800714</v>
      </c>
      <c r="AI83" s="220">
        <v>0.023842425100999886</v>
      </c>
      <c r="AJ83" s="220">
        <v>-0.065602</v>
      </c>
      <c r="AK83" s="220">
        <v>0</v>
      </c>
      <c r="AL83" s="220">
        <v>0</v>
      </c>
      <c r="AM83" s="220">
        <v>0</v>
      </c>
      <c r="AN83" s="220">
        <v>0</v>
      </c>
      <c r="AO83" s="220">
        <v>0.04226606004806672</v>
      </c>
      <c r="AP83" s="220">
        <v>0.04255600994471669</v>
      </c>
      <c r="AQ83" s="220">
        <v>0.7263945235555556</v>
      </c>
      <c r="AR83" s="220">
        <v>0.019536251502784863</v>
      </c>
      <c r="AS83" s="220">
        <v>0</v>
      </c>
      <c r="AT83" s="220">
        <v>0</v>
      </c>
      <c r="AU83" s="220">
        <v>0</v>
      </c>
      <c r="AV83" s="220">
        <v>0</v>
      </c>
      <c r="AW83" s="220">
        <v>0</v>
      </c>
      <c r="AX83" s="32"/>
      <c r="AY83" s="220">
        <v>0</v>
      </c>
      <c r="AZ83" s="220">
        <v>0</v>
      </c>
      <c r="BA83" s="220">
        <v>0</v>
      </c>
      <c r="BB83" s="32"/>
      <c r="BC83" s="32">
        <v>8.43078785319355</v>
      </c>
      <c r="BD83" s="242">
        <v>-0.05726142625088122</v>
      </c>
    </row>
    <row r="84" spans="1:56" ht="12.75">
      <c r="A84" s="4" t="s">
        <v>541</v>
      </c>
      <c r="B84" s="4" t="s">
        <v>676</v>
      </c>
      <c r="C84" s="4" t="s">
        <v>677</v>
      </c>
      <c r="D84" s="225"/>
      <c r="E84" s="223">
        <v>2.904339023180746</v>
      </c>
      <c r="F84" s="223"/>
      <c r="G84" s="223">
        <v>4.0224824756</v>
      </c>
      <c r="H84" s="223">
        <v>0.019991547621999867</v>
      </c>
      <c r="I84" s="223">
        <v>-0.011983</v>
      </c>
      <c r="J84" s="223">
        <v>0</v>
      </c>
      <c r="K84" s="223">
        <v>0</v>
      </c>
      <c r="L84" s="223">
        <v>0</v>
      </c>
      <c r="M84" s="223">
        <v>0</v>
      </c>
      <c r="N84" s="223">
        <v>0.008547</v>
      </c>
      <c r="O84" s="223">
        <v>0.007855</v>
      </c>
      <c r="P84" s="223">
        <v>0</v>
      </c>
      <c r="Q84" s="223">
        <v>0</v>
      </c>
      <c r="R84" s="223">
        <v>0.033986650331503304</v>
      </c>
      <c r="S84" s="223">
        <v>2.142907776</v>
      </c>
      <c r="T84" s="223">
        <v>0.006483243491048618</v>
      </c>
      <c r="U84" s="223">
        <v>0.07360786303875631</v>
      </c>
      <c r="V84" s="223">
        <v>0</v>
      </c>
      <c r="W84" s="223">
        <v>0</v>
      </c>
      <c r="X84" s="223">
        <v>0</v>
      </c>
      <c r="Y84" s="223">
        <v>0</v>
      </c>
      <c r="Z84" s="223">
        <v>0</v>
      </c>
      <c r="AA84" s="223">
        <v>0</v>
      </c>
      <c r="AB84" s="220">
        <v>0</v>
      </c>
      <c r="AC84" s="32"/>
      <c r="AD84" s="235">
        <v>9.208217579264055</v>
      </c>
      <c r="AF84" s="220">
        <v>2.957044451297299</v>
      </c>
      <c r="AG84" s="220"/>
      <c r="AH84" s="220">
        <v>3.392234723953</v>
      </c>
      <c r="AI84" s="220">
        <v>0.019991547621999867</v>
      </c>
      <c r="AJ84" s="220">
        <v>-0.011983</v>
      </c>
      <c r="AK84" s="220">
        <v>0</v>
      </c>
      <c r="AL84" s="220">
        <v>0</v>
      </c>
      <c r="AM84" s="220">
        <v>0</v>
      </c>
      <c r="AN84" s="220">
        <v>0</v>
      </c>
      <c r="AO84" s="220">
        <v>0.033986650331503304</v>
      </c>
      <c r="AP84" s="220">
        <v>0.03460341061385068</v>
      </c>
      <c r="AQ84" s="220">
        <v>2.684995349333333</v>
      </c>
      <c r="AR84" s="220">
        <v>0.016483571111003476</v>
      </c>
      <c r="AS84" s="220">
        <v>0</v>
      </c>
      <c r="AT84" s="220">
        <v>0</v>
      </c>
      <c r="AU84" s="220">
        <v>0</v>
      </c>
      <c r="AV84" s="220">
        <v>0</v>
      </c>
      <c r="AW84" s="220">
        <v>0</v>
      </c>
      <c r="AX84" s="32"/>
      <c r="AY84" s="220">
        <v>0</v>
      </c>
      <c r="AZ84" s="220">
        <v>0</v>
      </c>
      <c r="BA84" s="220">
        <v>0</v>
      </c>
      <c r="BB84" s="32"/>
      <c r="BC84" s="32">
        <v>9.12735670426199</v>
      </c>
      <c r="BD84" s="242">
        <v>-0.008781381880479801</v>
      </c>
    </row>
    <row r="85" spans="1:56" ht="12.75">
      <c r="A85" s="4" t="s">
        <v>574</v>
      </c>
      <c r="B85" s="4" t="s">
        <v>678</v>
      </c>
      <c r="C85" s="4" t="s">
        <v>679</v>
      </c>
      <c r="D85" s="225"/>
      <c r="E85" s="223">
        <v>219.46584008728547</v>
      </c>
      <c r="F85" s="223"/>
      <c r="G85" s="223">
        <v>223.090615060827</v>
      </c>
      <c r="H85" s="223">
        <v>1.0601736136300266</v>
      </c>
      <c r="I85" s="223">
        <v>-1.754233</v>
      </c>
      <c r="J85" s="223">
        <v>0</v>
      </c>
      <c r="K85" s="223">
        <v>0.004495</v>
      </c>
      <c r="L85" s="223">
        <v>0.324838</v>
      </c>
      <c r="M85" s="223">
        <v>0.16064499999999995</v>
      </c>
      <c r="N85" s="223">
        <v>0.008547</v>
      </c>
      <c r="O85" s="223">
        <v>0.007855</v>
      </c>
      <c r="P85" s="223">
        <v>1.175869</v>
      </c>
      <c r="Q85" s="223">
        <v>0.5074035633786446</v>
      </c>
      <c r="R85" s="223">
        <v>2.5436782923903443</v>
      </c>
      <c r="S85" s="223">
        <v>12.485477026666667</v>
      </c>
      <c r="T85" s="223">
        <v>0.3454253311960733</v>
      </c>
      <c r="U85" s="223">
        <v>0.23003124292029872</v>
      </c>
      <c r="V85" s="223">
        <v>0</v>
      </c>
      <c r="W85" s="223">
        <v>0</v>
      </c>
      <c r="X85" s="223">
        <v>0</v>
      </c>
      <c r="Y85" s="223">
        <v>0.504508</v>
      </c>
      <c r="Z85" s="223">
        <v>18.33860293836946</v>
      </c>
      <c r="AA85" s="223">
        <v>3.3171435</v>
      </c>
      <c r="AB85" s="220">
        <v>18.583844387288135</v>
      </c>
      <c r="AC85" s="32"/>
      <c r="AD85" s="235">
        <v>500.40075904395206</v>
      </c>
      <c r="AF85" s="220">
        <v>222.11796293168018</v>
      </c>
      <c r="AG85" s="220"/>
      <c r="AH85" s="220">
        <v>191.028971882801</v>
      </c>
      <c r="AI85" s="220">
        <v>1.0601736136300266</v>
      </c>
      <c r="AJ85" s="220">
        <v>-1.754233</v>
      </c>
      <c r="AK85" s="220">
        <v>0.004495</v>
      </c>
      <c r="AL85" s="220">
        <v>0.324838</v>
      </c>
      <c r="AM85" s="220">
        <v>0.10709666666666663</v>
      </c>
      <c r="AN85" s="220">
        <v>0.51813058306324</v>
      </c>
      <c r="AO85" s="220">
        <v>2.5436782923903443</v>
      </c>
      <c r="AP85" s="220">
        <v>2.574417232470296</v>
      </c>
      <c r="AQ85" s="220">
        <v>15.353044893333335</v>
      </c>
      <c r="AR85" s="220">
        <v>0.8782398838133819</v>
      </c>
      <c r="AS85" s="220">
        <v>0</v>
      </c>
      <c r="AT85" s="220">
        <v>0</v>
      </c>
      <c r="AU85" s="220">
        <v>0</v>
      </c>
      <c r="AV85" s="220">
        <v>0.504508</v>
      </c>
      <c r="AW85" s="220">
        <v>18.33860293836946</v>
      </c>
      <c r="AX85" s="32"/>
      <c r="AY85" s="220">
        <v>3.3171435</v>
      </c>
      <c r="AZ85" s="220">
        <v>37.854</v>
      </c>
      <c r="BA85" s="220">
        <v>0</v>
      </c>
      <c r="BB85" s="32"/>
      <c r="BC85" s="32">
        <v>494.7710704182178</v>
      </c>
      <c r="BD85" s="242">
        <v>-0.011250359884525671</v>
      </c>
    </row>
    <row r="86" spans="1:56" ht="12.75">
      <c r="A86" s="4" t="s">
        <v>541</v>
      </c>
      <c r="B86" s="4" t="s">
        <v>680</v>
      </c>
      <c r="C86" s="4" t="s">
        <v>681</v>
      </c>
      <c r="D86" s="225"/>
      <c r="E86" s="223">
        <v>4.986365999627279</v>
      </c>
      <c r="F86" s="223"/>
      <c r="G86" s="223">
        <v>3.6759350425979997</v>
      </c>
      <c r="H86" s="223">
        <v>0.017758299149000085</v>
      </c>
      <c r="I86" s="223">
        <v>-0.160912</v>
      </c>
      <c r="J86" s="223">
        <v>0</v>
      </c>
      <c r="K86" s="223">
        <v>0</v>
      </c>
      <c r="L86" s="223">
        <v>0</v>
      </c>
      <c r="M86" s="223">
        <v>0</v>
      </c>
      <c r="N86" s="223">
        <v>0.008547</v>
      </c>
      <c r="O86" s="223">
        <v>0.007855</v>
      </c>
      <c r="P86" s="223">
        <v>0</v>
      </c>
      <c r="Q86" s="223">
        <v>0</v>
      </c>
      <c r="R86" s="223">
        <v>0.05210182021321363</v>
      </c>
      <c r="S86" s="223">
        <v>1.949831200888889</v>
      </c>
      <c r="T86" s="223">
        <v>0.00587903898501113</v>
      </c>
      <c r="U86" s="223">
        <v>0.0644959386336668</v>
      </c>
      <c r="V86" s="223">
        <v>0</v>
      </c>
      <c r="W86" s="223">
        <v>0</v>
      </c>
      <c r="X86" s="223">
        <v>0</v>
      </c>
      <c r="Y86" s="223">
        <v>0</v>
      </c>
      <c r="Z86" s="223">
        <v>0</v>
      </c>
      <c r="AA86" s="223">
        <v>0</v>
      </c>
      <c r="AB86" s="220">
        <v>0</v>
      </c>
      <c r="AC86" s="32"/>
      <c r="AD86" s="235">
        <v>10.607857340095059</v>
      </c>
      <c r="AF86" s="220">
        <v>5.0075889454208795</v>
      </c>
      <c r="AG86" s="220"/>
      <c r="AH86" s="220">
        <v>3.123205535513</v>
      </c>
      <c r="AI86" s="220">
        <v>0.017758299149000085</v>
      </c>
      <c r="AJ86" s="220">
        <v>-0.160912</v>
      </c>
      <c r="AK86" s="220">
        <v>0</v>
      </c>
      <c r="AL86" s="220">
        <v>0</v>
      </c>
      <c r="AM86" s="220">
        <v>0</v>
      </c>
      <c r="AN86" s="220">
        <v>0</v>
      </c>
      <c r="AO86" s="220">
        <v>0.05210182021321363</v>
      </c>
      <c r="AP86" s="220">
        <v>0.052323575717365484</v>
      </c>
      <c r="AQ86" s="220">
        <v>2.5254905075555554</v>
      </c>
      <c r="AR86" s="220">
        <v>0.014947388187346726</v>
      </c>
      <c r="AS86" s="220">
        <v>0</v>
      </c>
      <c r="AT86" s="220">
        <v>0</v>
      </c>
      <c r="AU86" s="220">
        <v>0</v>
      </c>
      <c r="AV86" s="220">
        <v>0</v>
      </c>
      <c r="AW86" s="220">
        <v>0</v>
      </c>
      <c r="AX86" s="32"/>
      <c r="AY86" s="220">
        <v>0</v>
      </c>
      <c r="AZ86" s="220">
        <v>0</v>
      </c>
      <c r="BA86" s="220">
        <v>0</v>
      </c>
      <c r="BB86" s="32"/>
      <c r="BC86" s="32">
        <v>10.63250407175636</v>
      </c>
      <c r="BD86" s="242">
        <v>0.002323441093814727</v>
      </c>
    </row>
    <row r="87" spans="1:56" ht="12.75">
      <c r="A87" s="4" t="s">
        <v>563</v>
      </c>
      <c r="B87" s="4" t="s">
        <v>682</v>
      </c>
      <c r="C87" s="4" t="s">
        <v>683</v>
      </c>
      <c r="D87" s="225"/>
      <c r="E87" s="223">
        <v>94.48815210695017</v>
      </c>
      <c r="F87" s="223"/>
      <c r="G87" s="223">
        <v>159.236518646831</v>
      </c>
      <c r="H87" s="223">
        <v>0.7645096258139908</v>
      </c>
      <c r="I87" s="223">
        <v>-0.001081</v>
      </c>
      <c r="J87" s="223">
        <v>0</v>
      </c>
      <c r="K87" s="223">
        <v>0</v>
      </c>
      <c r="L87" s="223">
        <v>0</v>
      </c>
      <c r="M87" s="223">
        <v>0.061388</v>
      </c>
      <c r="N87" s="223">
        <v>0.008547</v>
      </c>
      <c r="O87" s="223">
        <v>0.007855</v>
      </c>
      <c r="P87" s="223">
        <v>1.427618</v>
      </c>
      <c r="Q87" s="223">
        <v>0</v>
      </c>
      <c r="R87" s="223">
        <v>1.2162573083483559</v>
      </c>
      <c r="S87" s="223">
        <v>5.712016070000001</v>
      </c>
      <c r="T87" s="223">
        <v>0.2478337980773305</v>
      </c>
      <c r="U87" s="223">
        <v>0.1924257852015667</v>
      </c>
      <c r="V87" s="223">
        <v>0</v>
      </c>
      <c r="W87" s="223">
        <v>0</v>
      </c>
      <c r="X87" s="223">
        <v>0</v>
      </c>
      <c r="Y87" s="223">
        <v>0.280133</v>
      </c>
      <c r="Z87" s="223">
        <v>19.61482909544728</v>
      </c>
      <c r="AA87" s="223">
        <v>1.8418858227272727</v>
      </c>
      <c r="AB87" s="220">
        <v>10.427162418728814</v>
      </c>
      <c r="AC87" s="32"/>
      <c r="AD87" s="235">
        <v>295.5260506781258</v>
      </c>
      <c r="AF87" s="220">
        <v>95.17171585958334</v>
      </c>
      <c r="AG87" s="220"/>
      <c r="AH87" s="220">
        <v>135.047536477344</v>
      </c>
      <c r="AI87" s="220">
        <v>0.7645096258139908</v>
      </c>
      <c r="AJ87" s="220">
        <v>-0.001081</v>
      </c>
      <c r="AK87" s="220">
        <v>0</v>
      </c>
      <c r="AL87" s="220">
        <v>0</v>
      </c>
      <c r="AM87" s="220">
        <v>0.040925333333333334</v>
      </c>
      <c r="AN87" s="220">
        <v>0</v>
      </c>
      <c r="AO87" s="220">
        <v>1.2162573083483559</v>
      </c>
      <c r="AP87" s="220">
        <v>1.2250561830360636</v>
      </c>
      <c r="AQ87" s="220">
        <v>7.01844567</v>
      </c>
      <c r="AR87" s="220">
        <v>0.6301145468249264</v>
      </c>
      <c r="AS87" s="220">
        <v>0</v>
      </c>
      <c r="AT87" s="220">
        <v>0</v>
      </c>
      <c r="AU87" s="220">
        <v>0</v>
      </c>
      <c r="AV87" s="220">
        <v>0.280133</v>
      </c>
      <c r="AW87" s="220">
        <v>19.61482909544728</v>
      </c>
      <c r="AX87" s="32"/>
      <c r="AY87" s="220">
        <v>1.8418858227272727</v>
      </c>
      <c r="AZ87" s="220">
        <v>21.488</v>
      </c>
      <c r="BA87" s="220">
        <v>0</v>
      </c>
      <c r="BB87" s="32"/>
      <c r="BC87" s="32">
        <v>284.3383279224586</v>
      </c>
      <c r="BD87" s="242">
        <v>-0.037856976500025695</v>
      </c>
    </row>
    <row r="88" spans="1:56" ht="12.75">
      <c r="A88" s="4" t="s">
        <v>541</v>
      </c>
      <c r="B88" s="4" t="s">
        <v>684</v>
      </c>
      <c r="C88" s="4" t="s">
        <v>685</v>
      </c>
      <c r="D88" s="225"/>
      <c r="E88" s="223">
        <v>3.1697766079943426</v>
      </c>
      <c r="F88" s="223"/>
      <c r="G88" s="223">
        <v>2.877858384079</v>
      </c>
      <c r="H88" s="223">
        <v>0.014044789960999973</v>
      </c>
      <c r="I88" s="223">
        <v>-0.089554</v>
      </c>
      <c r="J88" s="223">
        <v>0</v>
      </c>
      <c r="K88" s="223">
        <v>0</v>
      </c>
      <c r="L88" s="223">
        <v>0</v>
      </c>
      <c r="M88" s="223">
        <v>0</v>
      </c>
      <c r="N88" s="223">
        <v>0.008547</v>
      </c>
      <c r="O88" s="223">
        <v>0.007855</v>
      </c>
      <c r="P88" s="223">
        <v>0</v>
      </c>
      <c r="Q88" s="223">
        <v>0</v>
      </c>
      <c r="R88" s="223">
        <v>0.034351671646790344</v>
      </c>
      <c r="S88" s="223">
        <v>0.7914328533333334</v>
      </c>
      <c r="T88" s="223">
        <v>0.004611349437923011</v>
      </c>
      <c r="U88" s="223">
        <v>0.059316405727698605</v>
      </c>
      <c r="V88" s="223">
        <v>0</v>
      </c>
      <c r="W88" s="223">
        <v>0</v>
      </c>
      <c r="X88" s="223">
        <v>0</v>
      </c>
      <c r="Y88" s="223">
        <v>0</v>
      </c>
      <c r="Z88" s="223">
        <v>0</v>
      </c>
      <c r="AA88" s="223">
        <v>0</v>
      </c>
      <c r="AB88" s="220">
        <v>0</v>
      </c>
      <c r="AC88" s="32"/>
      <c r="AD88" s="235">
        <v>6.8782400621800885</v>
      </c>
      <c r="AF88" s="220">
        <v>3.178480048093469</v>
      </c>
      <c r="AG88" s="220"/>
      <c r="AH88" s="220">
        <v>2.443811905251</v>
      </c>
      <c r="AI88" s="220">
        <v>0.014044789960999973</v>
      </c>
      <c r="AJ88" s="220">
        <v>-0.089554</v>
      </c>
      <c r="AK88" s="220">
        <v>0</v>
      </c>
      <c r="AL88" s="220">
        <v>0</v>
      </c>
      <c r="AM88" s="220">
        <v>0</v>
      </c>
      <c r="AN88" s="220">
        <v>0</v>
      </c>
      <c r="AO88" s="220">
        <v>0.034351671646790344</v>
      </c>
      <c r="AP88" s="220">
        <v>0.034445993030741716</v>
      </c>
      <c r="AQ88" s="220">
        <v>0.9945385600000001</v>
      </c>
      <c r="AR88" s="220">
        <v>0.011724302269788045</v>
      </c>
      <c r="AS88" s="220">
        <v>0</v>
      </c>
      <c r="AT88" s="220">
        <v>0</v>
      </c>
      <c r="AU88" s="220">
        <v>0</v>
      </c>
      <c r="AV88" s="220">
        <v>0</v>
      </c>
      <c r="AW88" s="220">
        <v>0</v>
      </c>
      <c r="AX88" s="32"/>
      <c r="AY88" s="220">
        <v>0</v>
      </c>
      <c r="AZ88" s="220">
        <v>0</v>
      </c>
      <c r="BA88" s="220">
        <v>0</v>
      </c>
      <c r="BB88" s="32"/>
      <c r="BC88" s="32">
        <v>6.62184327025279</v>
      </c>
      <c r="BD88" s="242">
        <v>-0.03727651108560354</v>
      </c>
    </row>
    <row r="89" spans="1:56" ht="12.75">
      <c r="A89" s="4" t="s">
        <v>541</v>
      </c>
      <c r="B89" s="4" t="s">
        <v>686</v>
      </c>
      <c r="C89" s="4" t="s">
        <v>687</v>
      </c>
      <c r="D89" s="225"/>
      <c r="E89" s="223">
        <v>6.031830586897403</v>
      </c>
      <c r="F89" s="223"/>
      <c r="G89" s="223">
        <v>6.949054164311</v>
      </c>
      <c r="H89" s="223">
        <v>0.03444158629500028</v>
      </c>
      <c r="I89" s="223">
        <v>0</v>
      </c>
      <c r="J89" s="223">
        <v>0</v>
      </c>
      <c r="K89" s="223">
        <v>0</v>
      </c>
      <c r="L89" s="223">
        <v>0</v>
      </c>
      <c r="M89" s="223">
        <v>0</v>
      </c>
      <c r="N89" s="223">
        <v>0.008547</v>
      </c>
      <c r="O89" s="223">
        <v>0.007855</v>
      </c>
      <c r="P89" s="223">
        <v>0</v>
      </c>
      <c r="Q89" s="223">
        <v>0</v>
      </c>
      <c r="R89" s="223">
        <v>0.0706107182458409</v>
      </c>
      <c r="S89" s="223">
        <v>1.3040964560000003</v>
      </c>
      <c r="T89" s="223">
        <v>0.011186629116452915</v>
      </c>
      <c r="U89" s="223">
        <v>0.08763305430361512</v>
      </c>
      <c r="V89" s="223">
        <v>0.08</v>
      </c>
      <c r="W89" s="223">
        <v>0</v>
      </c>
      <c r="X89" s="223">
        <v>0</v>
      </c>
      <c r="Y89" s="223">
        <v>0</v>
      </c>
      <c r="Z89" s="223">
        <v>0</v>
      </c>
      <c r="AA89" s="223">
        <v>0</v>
      </c>
      <c r="AB89" s="220">
        <v>0</v>
      </c>
      <c r="AC89" s="32"/>
      <c r="AD89" s="235">
        <v>14.585255195169314</v>
      </c>
      <c r="AF89" s="220">
        <v>6.093162522555426</v>
      </c>
      <c r="AG89" s="220"/>
      <c r="AH89" s="220">
        <v>5.870225951639</v>
      </c>
      <c r="AI89" s="220">
        <v>0.03444158629500028</v>
      </c>
      <c r="AJ89" s="220">
        <v>0</v>
      </c>
      <c r="AK89" s="220">
        <v>0</v>
      </c>
      <c r="AL89" s="220">
        <v>0</v>
      </c>
      <c r="AM89" s="220">
        <v>0</v>
      </c>
      <c r="AN89" s="220">
        <v>0</v>
      </c>
      <c r="AO89" s="220">
        <v>0.0706107182458409</v>
      </c>
      <c r="AP89" s="220">
        <v>0.0713286913330871</v>
      </c>
      <c r="AQ89" s="220">
        <v>1.492617842666667</v>
      </c>
      <c r="AR89" s="220">
        <v>0.028441874316160996</v>
      </c>
      <c r="AS89" s="220">
        <v>0</v>
      </c>
      <c r="AT89" s="220">
        <v>0</v>
      </c>
      <c r="AU89" s="220">
        <v>0</v>
      </c>
      <c r="AV89" s="220">
        <v>0</v>
      </c>
      <c r="AW89" s="220">
        <v>0</v>
      </c>
      <c r="AX89" s="32"/>
      <c r="AY89" s="220">
        <v>0</v>
      </c>
      <c r="AZ89" s="220">
        <v>0</v>
      </c>
      <c r="BA89" s="220">
        <v>0</v>
      </c>
      <c r="BB89" s="32"/>
      <c r="BC89" s="32">
        <v>13.660829187051185</v>
      </c>
      <c r="BD89" s="242">
        <v>-0.06338085935063391</v>
      </c>
    </row>
    <row r="90" spans="1:56" ht="12.75">
      <c r="A90" s="4" t="s">
        <v>558</v>
      </c>
      <c r="B90" s="4" t="s">
        <v>688</v>
      </c>
      <c r="C90" s="4" t="s">
        <v>689</v>
      </c>
      <c r="D90" s="225"/>
      <c r="E90" s="223">
        <v>127.0816898856607</v>
      </c>
      <c r="F90" s="223"/>
      <c r="G90" s="223">
        <v>146.429176450091</v>
      </c>
      <c r="H90" s="223">
        <v>0.7000418220430017</v>
      </c>
      <c r="I90" s="223">
        <v>0</v>
      </c>
      <c r="J90" s="223">
        <v>0</v>
      </c>
      <c r="K90" s="223">
        <v>0</v>
      </c>
      <c r="L90" s="223">
        <v>0</v>
      </c>
      <c r="M90" s="223">
        <v>0.111764</v>
      </c>
      <c r="N90" s="223">
        <v>0.008547</v>
      </c>
      <c r="O90" s="223">
        <v>0.007855</v>
      </c>
      <c r="P90" s="223">
        <v>1.374968</v>
      </c>
      <c r="Q90" s="223">
        <v>0</v>
      </c>
      <c r="R90" s="223">
        <v>1.536690926026588</v>
      </c>
      <c r="S90" s="223">
        <v>8.312258688888887</v>
      </c>
      <c r="T90" s="223">
        <v>0.225395822782276</v>
      </c>
      <c r="U90" s="223">
        <v>0.21205751255781424</v>
      </c>
      <c r="V90" s="223">
        <v>0.1</v>
      </c>
      <c r="W90" s="223">
        <v>0</v>
      </c>
      <c r="X90" s="223">
        <v>0</v>
      </c>
      <c r="Y90" s="223">
        <v>0.253093</v>
      </c>
      <c r="Z90" s="223">
        <v>18.82462577397594</v>
      </c>
      <c r="AA90" s="223">
        <v>1.6640903863636365</v>
      </c>
      <c r="AB90" s="220">
        <v>9.901597880084745</v>
      </c>
      <c r="AC90" s="32"/>
      <c r="AD90" s="235">
        <v>316.7438521484746</v>
      </c>
      <c r="AF90" s="220">
        <v>128.10921219342427</v>
      </c>
      <c r="AG90" s="220"/>
      <c r="AH90" s="220">
        <v>126.799460446484</v>
      </c>
      <c r="AI90" s="220">
        <v>0.7000418220430017</v>
      </c>
      <c r="AJ90" s="220">
        <v>0</v>
      </c>
      <c r="AK90" s="220">
        <v>0</v>
      </c>
      <c r="AL90" s="220">
        <v>0</v>
      </c>
      <c r="AM90" s="220">
        <v>0.07450933333333333</v>
      </c>
      <c r="AN90" s="220">
        <v>0</v>
      </c>
      <c r="AO90" s="220">
        <v>1.536690926026588</v>
      </c>
      <c r="AP90" s="220">
        <v>1.549115880463776</v>
      </c>
      <c r="AQ90" s="220">
        <v>11.184852155555554</v>
      </c>
      <c r="AR90" s="220">
        <v>0.5730662558153984</v>
      </c>
      <c r="AS90" s="220">
        <v>0</v>
      </c>
      <c r="AT90" s="220">
        <v>0</v>
      </c>
      <c r="AU90" s="220">
        <v>0</v>
      </c>
      <c r="AV90" s="220">
        <v>0.253093</v>
      </c>
      <c r="AW90" s="220">
        <v>18.82462577397594</v>
      </c>
      <c r="AX90" s="32"/>
      <c r="AY90" s="220">
        <v>1.6640903863636365</v>
      </c>
      <c r="AZ90" s="220">
        <v>21.498</v>
      </c>
      <c r="BA90" s="220">
        <v>0</v>
      </c>
      <c r="BB90" s="32"/>
      <c r="BC90" s="32">
        <v>312.76675817348547</v>
      </c>
      <c r="BD90" s="242">
        <v>-0.012556183641805527</v>
      </c>
    </row>
    <row r="91" spans="1:56" ht="12.75">
      <c r="A91" s="4" t="s">
        <v>623</v>
      </c>
      <c r="B91" s="4" t="s">
        <v>690</v>
      </c>
      <c r="C91" s="4" t="s">
        <v>691</v>
      </c>
      <c r="D91" s="225"/>
      <c r="E91" s="223">
        <v>185.98953604418423</v>
      </c>
      <c r="F91" s="223"/>
      <c r="G91" s="223">
        <v>179.897998256948</v>
      </c>
      <c r="H91" s="223">
        <v>0.8400131577380001</v>
      </c>
      <c r="I91" s="223">
        <v>0</v>
      </c>
      <c r="J91" s="223">
        <v>0</v>
      </c>
      <c r="K91" s="223">
        <v>0</v>
      </c>
      <c r="L91" s="223">
        <v>0</v>
      </c>
      <c r="M91" s="223">
        <v>0.178097</v>
      </c>
      <c r="N91" s="223">
        <v>0.008547</v>
      </c>
      <c r="O91" s="223">
        <v>0</v>
      </c>
      <c r="P91" s="223">
        <v>1.370625</v>
      </c>
      <c r="Q91" s="223">
        <v>0.245676508483445</v>
      </c>
      <c r="R91" s="223">
        <v>2.1124420023732853</v>
      </c>
      <c r="S91" s="223">
        <v>0.9753052597777778</v>
      </c>
      <c r="T91" s="223">
        <v>0.2742131617358555</v>
      </c>
      <c r="U91" s="223">
        <v>0</v>
      </c>
      <c r="V91" s="223">
        <v>0</v>
      </c>
      <c r="W91" s="223">
        <v>0</v>
      </c>
      <c r="X91" s="223">
        <v>0</v>
      </c>
      <c r="Y91" s="223">
        <v>0.452824</v>
      </c>
      <c r="Z91" s="223">
        <v>15.593792937127184</v>
      </c>
      <c r="AA91" s="223">
        <v>2.9773258227272725</v>
      </c>
      <c r="AB91" s="220">
        <v>17.14617333398305</v>
      </c>
      <c r="AC91" s="32"/>
      <c r="AD91" s="235">
        <v>408.06256948507814</v>
      </c>
      <c r="AF91" s="220">
        <v>187.16036348586732</v>
      </c>
      <c r="AG91" s="220"/>
      <c r="AH91" s="220">
        <v>156.5557123901</v>
      </c>
      <c r="AI91" s="220">
        <v>0.8400131577380001</v>
      </c>
      <c r="AJ91" s="220">
        <v>0</v>
      </c>
      <c r="AK91" s="220">
        <v>0</v>
      </c>
      <c r="AL91" s="220">
        <v>0</v>
      </c>
      <c r="AM91" s="220">
        <v>0.11873133333333333</v>
      </c>
      <c r="AN91" s="220">
        <v>0.25127699862974184</v>
      </c>
      <c r="AO91" s="220">
        <v>2.1124420023732853</v>
      </c>
      <c r="AP91" s="220">
        <v>2.1257400895557548</v>
      </c>
      <c r="AQ91" s="220">
        <v>1.368203713111111</v>
      </c>
      <c r="AR91" s="220">
        <v>0.6971837718707974</v>
      </c>
      <c r="AS91" s="220">
        <v>0</v>
      </c>
      <c r="AT91" s="220">
        <v>0</v>
      </c>
      <c r="AU91" s="220">
        <v>0</v>
      </c>
      <c r="AV91" s="220">
        <v>0.452824</v>
      </c>
      <c r="AW91" s="220">
        <v>15.593792937127184</v>
      </c>
      <c r="AX91" s="32"/>
      <c r="AY91" s="220">
        <v>2.9773258227272725</v>
      </c>
      <c r="AZ91" s="220">
        <v>35.996</v>
      </c>
      <c r="BA91" s="220">
        <v>0</v>
      </c>
      <c r="BB91" s="32"/>
      <c r="BC91" s="32">
        <v>406.2496097024338</v>
      </c>
      <c r="BD91" s="242">
        <v>-0.004442847539121382</v>
      </c>
    </row>
    <row r="92" spans="1:56" ht="12.75">
      <c r="A92" s="4" t="s">
        <v>541</v>
      </c>
      <c r="B92" s="4" t="s">
        <v>692</v>
      </c>
      <c r="C92" s="4" t="s">
        <v>693</v>
      </c>
      <c r="D92" s="225"/>
      <c r="E92" s="223">
        <v>9.30035500090539</v>
      </c>
      <c r="F92" s="223"/>
      <c r="G92" s="223">
        <v>5.703646470963</v>
      </c>
      <c r="H92" s="223">
        <v>0.028525123832999728</v>
      </c>
      <c r="I92" s="223">
        <v>-0.060769</v>
      </c>
      <c r="J92" s="223">
        <v>0</v>
      </c>
      <c r="K92" s="223">
        <v>0</v>
      </c>
      <c r="L92" s="223">
        <v>0</v>
      </c>
      <c r="M92" s="223">
        <v>0</v>
      </c>
      <c r="N92" s="223">
        <v>0.008547</v>
      </c>
      <c r="O92" s="223">
        <v>0.007855</v>
      </c>
      <c r="P92" s="223">
        <v>0</v>
      </c>
      <c r="Q92" s="223">
        <v>0</v>
      </c>
      <c r="R92" s="223">
        <v>0.10269910029331122</v>
      </c>
      <c r="S92" s="223">
        <v>2.1960528195555553</v>
      </c>
      <c r="T92" s="223">
        <v>0.009184370924488532</v>
      </c>
      <c r="U92" s="223">
        <v>0.08605103972539006</v>
      </c>
      <c r="V92" s="223">
        <v>0.0745</v>
      </c>
      <c r="W92" s="223">
        <v>0</v>
      </c>
      <c r="X92" s="223">
        <v>0</v>
      </c>
      <c r="Y92" s="223">
        <v>0</v>
      </c>
      <c r="Z92" s="223">
        <v>0</v>
      </c>
      <c r="AA92" s="223">
        <v>0</v>
      </c>
      <c r="AB92" s="220">
        <v>0</v>
      </c>
      <c r="AC92" s="32"/>
      <c r="AD92" s="235">
        <v>17.45664692620013</v>
      </c>
      <c r="AF92" s="220">
        <v>9.355926075423827</v>
      </c>
      <c r="AG92" s="220"/>
      <c r="AH92" s="220">
        <v>4.815691488119</v>
      </c>
      <c r="AI92" s="220">
        <v>0.028525123832999728</v>
      </c>
      <c r="AJ92" s="220">
        <v>-0.060769</v>
      </c>
      <c r="AK92" s="220">
        <v>0</v>
      </c>
      <c r="AL92" s="220">
        <v>0</v>
      </c>
      <c r="AM92" s="220">
        <v>0</v>
      </c>
      <c r="AN92" s="220">
        <v>0</v>
      </c>
      <c r="AO92" s="220">
        <v>0.10269910029331122</v>
      </c>
      <c r="AP92" s="220">
        <v>0.10331274346659014</v>
      </c>
      <c r="AQ92" s="220">
        <v>2.8852692462222223</v>
      </c>
      <c r="AR92" s="220">
        <v>0.023351156169387217</v>
      </c>
      <c r="AS92" s="220">
        <v>0</v>
      </c>
      <c r="AT92" s="220">
        <v>0</v>
      </c>
      <c r="AU92" s="220">
        <v>0</v>
      </c>
      <c r="AV92" s="220">
        <v>0</v>
      </c>
      <c r="AW92" s="220">
        <v>0</v>
      </c>
      <c r="AX92" s="32"/>
      <c r="AY92" s="220">
        <v>0</v>
      </c>
      <c r="AZ92" s="220">
        <v>0</v>
      </c>
      <c r="BA92" s="220">
        <v>0</v>
      </c>
      <c r="BB92" s="32"/>
      <c r="BC92" s="32">
        <v>17.254005933527335</v>
      </c>
      <c r="BD92" s="242">
        <v>-0.011608242609791052</v>
      </c>
    </row>
    <row r="93" spans="1:56" ht="12.75">
      <c r="A93" s="4" t="s">
        <v>574</v>
      </c>
      <c r="B93" s="4" t="s">
        <v>694</v>
      </c>
      <c r="C93" s="4" t="s">
        <v>695</v>
      </c>
      <c r="D93" s="225"/>
      <c r="E93" s="223">
        <v>36.080319312279705</v>
      </c>
      <c r="F93" s="223"/>
      <c r="G93" s="223">
        <v>45.12466936452601</v>
      </c>
      <c r="H93" s="223">
        <v>0.21656982022699714</v>
      </c>
      <c r="I93" s="223">
        <v>-0.012436</v>
      </c>
      <c r="J93" s="223">
        <v>0</v>
      </c>
      <c r="K93" s="223">
        <v>0</v>
      </c>
      <c r="L93" s="223">
        <v>0</v>
      </c>
      <c r="M93" s="223">
        <v>0.013754000000000002</v>
      </c>
      <c r="N93" s="223">
        <v>0.008547</v>
      </c>
      <c r="O93" s="223">
        <v>0.007855</v>
      </c>
      <c r="P93" s="223">
        <v>0.486153</v>
      </c>
      <c r="Q93" s="223">
        <v>0</v>
      </c>
      <c r="R93" s="223">
        <v>0.41946783716930236</v>
      </c>
      <c r="S93" s="223">
        <v>1.2712535533333331</v>
      </c>
      <c r="T93" s="223">
        <v>0.06973002366832279</v>
      </c>
      <c r="U93" s="223">
        <v>0.09314781637793858</v>
      </c>
      <c r="V93" s="223">
        <v>0</v>
      </c>
      <c r="W93" s="223">
        <v>0</v>
      </c>
      <c r="X93" s="223">
        <v>0</v>
      </c>
      <c r="Y93" s="223">
        <v>0.090516</v>
      </c>
      <c r="Z93" s="223">
        <v>7.184379508911547</v>
      </c>
      <c r="AA93" s="223">
        <v>0.5951416636363637</v>
      </c>
      <c r="AB93" s="220">
        <v>3.422689739491525</v>
      </c>
      <c r="AC93" s="32"/>
      <c r="AD93" s="235">
        <v>95.07175763962107</v>
      </c>
      <c r="AF93" s="220">
        <v>36.09876905404912</v>
      </c>
      <c r="AG93" s="220"/>
      <c r="AH93" s="220">
        <v>38.710305315223</v>
      </c>
      <c r="AI93" s="220">
        <v>0.21656982022699714</v>
      </c>
      <c r="AJ93" s="220">
        <v>-0.012436</v>
      </c>
      <c r="AK93" s="220">
        <v>0</v>
      </c>
      <c r="AL93" s="220">
        <v>0</v>
      </c>
      <c r="AM93" s="220">
        <v>0.009169333333333335</v>
      </c>
      <c r="AN93" s="220">
        <v>0</v>
      </c>
      <c r="AO93" s="220">
        <v>0.41946783716930236</v>
      </c>
      <c r="AP93" s="220">
        <v>0.41968233286734113</v>
      </c>
      <c r="AQ93" s="220">
        <v>1.67292582</v>
      </c>
      <c r="AR93" s="220">
        <v>0.17728777351887595</v>
      </c>
      <c r="AS93" s="220">
        <v>0</v>
      </c>
      <c r="AT93" s="220">
        <v>0</v>
      </c>
      <c r="AU93" s="220">
        <v>0</v>
      </c>
      <c r="AV93" s="220">
        <v>0.090516</v>
      </c>
      <c r="AW93" s="220">
        <v>7.184379508911547</v>
      </c>
      <c r="AX93" s="32"/>
      <c r="AY93" s="220">
        <v>0.5951416636363637</v>
      </c>
      <c r="AZ93" s="220">
        <v>7.175</v>
      </c>
      <c r="BA93" s="220">
        <v>0</v>
      </c>
      <c r="BB93" s="32"/>
      <c r="BC93" s="32">
        <v>92.75677845893588</v>
      </c>
      <c r="BD93" s="242">
        <v>-0.024349809429845017</v>
      </c>
    </row>
    <row r="94" spans="1:56" ht="12.75">
      <c r="A94" s="4" t="s">
        <v>541</v>
      </c>
      <c r="B94" s="4" t="s">
        <v>696</v>
      </c>
      <c r="C94" s="4" t="s">
        <v>697</v>
      </c>
      <c r="D94" s="225"/>
      <c r="E94" s="223">
        <v>5.182681784175188</v>
      </c>
      <c r="F94" s="223"/>
      <c r="G94" s="223">
        <v>5.188261305347999</v>
      </c>
      <c r="H94" s="223">
        <v>0.025677202604000457</v>
      </c>
      <c r="I94" s="223">
        <v>-0.109481</v>
      </c>
      <c r="J94" s="223">
        <v>0</v>
      </c>
      <c r="K94" s="223">
        <v>0</v>
      </c>
      <c r="L94" s="223">
        <v>0</v>
      </c>
      <c r="M94" s="223">
        <v>0</v>
      </c>
      <c r="N94" s="223">
        <v>0.008547</v>
      </c>
      <c r="O94" s="223">
        <v>0.007855</v>
      </c>
      <c r="P94" s="223">
        <v>0</v>
      </c>
      <c r="Q94" s="223">
        <v>0</v>
      </c>
      <c r="R94" s="223">
        <v>0.058420406444135944</v>
      </c>
      <c r="S94" s="223">
        <v>1.9390209217777779</v>
      </c>
      <c r="T94" s="223">
        <v>0.008347921627757222</v>
      </c>
      <c r="U94" s="223">
        <v>0.07634520529866408</v>
      </c>
      <c r="V94" s="223">
        <v>0</v>
      </c>
      <c r="W94" s="223">
        <v>0</v>
      </c>
      <c r="X94" s="223">
        <v>0</v>
      </c>
      <c r="Y94" s="223">
        <v>0</v>
      </c>
      <c r="Z94" s="223">
        <v>0</v>
      </c>
      <c r="AA94" s="223">
        <v>0</v>
      </c>
      <c r="AB94" s="220">
        <v>0</v>
      </c>
      <c r="AC94" s="32"/>
      <c r="AD94" s="235">
        <v>12.38567574727552</v>
      </c>
      <c r="AF94" s="220">
        <v>5.23525042504851</v>
      </c>
      <c r="AG94" s="220"/>
      <c r="AH94" s="220">
        <v>4.385797221123</v>
      </c>
      <c r="AI94" s="220">
        <v>0.025677202604000457</v>
      </c>
      <c r="AJ94" s="220">
        <v>-0.109481</v>
      </c>
      <c r="AK94" s="220">
        <v>0</v>
      </c>
      <c r="AL94" s="220">
        <v>0</v>
      </c>
      <c r="AM94" s="220">
        <v>0</v>
      </c>
      <c r="AN94" s="220">
        <v>0</v>
      </c>
      <c r="AO94" s="220">
        <v>0.058420406444135944</v>
      </c>
      <c r="AP94" s="220">
        <v>0.05901297251203781</v>
      </c>
      <c r="AQ94" s="220">
        <v>2.552300495111111</v>
      </c>
      <c r="AR94" s="220">
        <v>0.021224493568721987</v>
      </c>
      <c r="AS94" s="220">
        <v>0</v>
      </c>
      <c r="AT94" s="220">
        <v>0</v>
      </c>
      <c r="AU94" s="220">
        <v>0</v>
      </c>
      <c r="AV94" s="220">
        <v>0</v>
      </c>
      <c r="AW94" s="220">
        <v>0</v>
      </c>
      <c r="AX94" s="32"/>
      <c r="AY94" s="220">
        <v>0</v>
      </c>
      <c r="AZ94" s="220">
        <v>0</v>
      </c>
      <c r="BA94" s="220">
        <v>0</v>
      </c>
      <c r="BB94" s="32"/>
      <c r="BC94" s="32">
        <v>12.228202216411516</v>
      </c>
      <c r="BD94" s="242">
        <v>-0.012714165466397278</v>
      </c>
    </row>
    <row r="95" spans="1:56" ht="12.75">
      <c r="A95" s="4" t="s">
        <v>541</v>
      </c>
      <c r="B95" s="4" t="s">
        <v>698</v>
      </c>
      <c r="C95" s="4" t="s">
        <v>699</v>
      </c>
      <c r="D95" s="225"/>
      <c r="E95" s="223">
        <v>3.676171081010472</v>
      </c>
      <c r="F95" s="223"/>
      <c r="G95" s="223">
        <v>4.017435861247</v>
      </c>
      <c r="H95" s="223">
        <v>0.020023047626000365</v>
      </c>
      <c r="I95" s="223">
        <v>-0.122117</v>
      </c>
      <c r="J95" s="223">
        <v>0</v>
      </c>
      <c r="K95" s="223">
        <v>0</v>
      </c>
      <c r="L95" s="223">
        <v>0</v>
      </c>
      <c r="M95" s="223">
        <v>0</v>
      </c>
      <c r="N95" s="223">
        <v>0.008547</v>
      </c>
      <c r="O95" s="223">
        <v>0.007855</v>
      </c>
      <c r="P95" s="223">
        <v>0</v>
      </c>
      <c r="Q95" s="223">
        <v>0</v>
      </c>
      <c r="R95" s="223">
        <v>0.03878338688426502</v>
      </c>
      <c r="S95" s="223">
        <v>0.7331591617777778</v>
      </c>
      <c r="T95" s="223">
        <v>0.006478029662923433</v>
      </c>
      <c r="U95" s="223">
        <v>0.06429631817123717</v>
      </c>
      <c r="V95" s="223">
        <v>0</v>
      </c>
      <c r="W95" s="223">
        <v>0</v>
      </c>
      <c r="X95" s="223">
        <v>0</v>
      </c>
      <c r="Y95" s="223">
        <v>0</v>
      </c>
      <c r="Z95" s="223">
        <v>0</v>
      </c>
      <c r="AA95" s="223">
        <v>0</v>
      </c>
      <c r="AB95" s="220">
        <v>0</v>
      </c>
      <c r="AC95" s="32"/>
      <c r="AD95" s="235">
        <v>8.450631886379677</v>
      </c>
      <c r="AF95" s="220">
        <v>3.669617814955189</v>
      </c>
      <c r="AG95" s="220"/>
      <c r="AH95" s="220">
        <v>3.386292147</v>
      </c>
      <c r="AI95" s="220">
        <v>0.020023047626000365</v>
      </c>
      <c r="AJ95" s="220">
        <v>-0.122117</v>
      </c>
      <c r="AK95" s="220">
        <v>0</v>
      </c>
      <c r="AL95" s="220">
        <v>0</v>
      </c>
      <c r="AM95" s="220">
        <v>0</v>
      </c>
      <c r="AN95" s="220">
        <v>0</v>
      </c>
      <c r="AO95" s="220">
        <v>0.03878338688426502</v>
      </c>
      <c r="AP95" s="220">
        <v>0.03871425031603226</v>
      </c>
      <c r="AQ95" s="220">
        <v>0.8588724417777779</v>
      </c>
      <c r="AR95" s="220">
        <v>0.016470315013684178</v>
      </c>
      <c r="AS95" s="220">
        <v>0</v>
      </c>
      <c r="AT95" s="220">
        <v>0</v>
      </c>
      <c r="AU95" s="220">
        <v>0</v>
      </c>
      <c r="AV95" s="220">
        <v>0</v>
      </c>
      <c r="AW95" s="220">
        <v>0</v>
      </c>
      <c r="AX95" s="32"/>
      <c r="AY95" s="220">
        <v>0</v>
      </c>
      <c r="AZ95" s="220">
        <v>0</v>
      </c>
      <c r="BA95" s="220">
        <v>0</v>
      </c>
      <c r="BB95" s="32"/>
      <c r="BC95" s="32">
        <v>7.906656403572948</v>
      </c>
      <c r="BD95" s="242">
        <v>-0.06437098315493804</v>
      </c>
    </row>
    <row r="96" spans="1:56" ht="12.75">
      <c r="A96" s="4" t="s">
        <v>574</v>
      </c>
      <c r="B96" s="4" t="s">
        <v>700</v>
      </c>
      <c r="C96" s="4" t="s">
        <v>701</v>
      </c>
      <c r="D96" s="225"/>
      <c r="E96" s="223">
        <v>71.01595779468832</v>
      </c>
      <c r="F96" s="223"/>
      <c r="G96" s="223">
        <v>113.485969867458</v>
      </c>
      <c r="H96" s="223">
        <v>0.5457109214749932</v>
      </c>
      <c r="I96" s="223">
        <v>0</v>
      </c>
      <c r="J96" s="223">
        <v>0</v>
      </c>
      <c r="K96" s="223">
        <v>0</v>
      </c>
      <c r="L96" s="223">
        <v>0</v>
      </c>
      <c r="M96" s="223">
        <v>0.05124000000000001</v>
      </c>
      <c r="N96" s="223">
        <v>0.008547</v>
      </c>
      <c r="O96" s="223">
        <v>0.007855</v>
      </c>
      <c r="P96" s="223">
        <v>1.177685</v>
      </c>
      <c r="Q96" s="223">
        <v>0</v>
      </c>
      <c r="R96" s="223">
        <v>0.8311242855085257</v>
      </c>
      <c r="S96" s="223">
        <v>3.310160966666667</v>
      </c>
      <c r="T96" s="223">
        <v>0.17570516256904284</v>
      </c>
      <c r="U96" s="223">
        <v>0.15129343738382914</v>
      </c>
      <c r="V96" s="223">
        <v>0</v>
      </c>
      <c r="W96" s="223">
        <v>0</v>
      </c>
      <c r="X96" s="223">
        <v>0</v>
      </c>
      <c r="Y96" s="223">
        <v>0.207441</v>
      </c>
      <c r="Z96" s="223">
        <v>14.48407480000694</v>
      </c>
      <c r="AA96" s="223">
        <v>1.3639257954545454</v>
      </c>
      <c r="AB96" s="220">
        <v>7.692527557203389</v>
      </c>
      <c r="AC96" s="32"/>
      <c r="AD96" s="235">
        <v>214.50921858841429</v>
      </c>
      <c r="AF96" s="220">
        <v>71.49979267142923</v>
      </c>
      <c r="AG96" s="220"/>
      <c r="AH96" s="220">
        <v>97.070990936707</v>
      </c>
      <c r="AI96" s="220">
        <v>0.5457109214749932</v>
      </c>
      <c r="AJ96" s="220">
        <v>0</v>
      </c>
      <c r="AK96" s="220">
        <v>0</v>
      </c>
      <c r="AL96" s="220">
        <v>0</v>
      </c>
      <c r="AM96" s="220">
        <v>0.03416</v>
      </c>
      <c r="AN96" s="220">
        <v>0</v>
      </c>
      <c r="AO96" s="220">
        <v>0.8311242855085257</v>
      </c>
      <c r="AP96" s="220">
        <v>0.8367867722047971</v>
      </c>
      <c r="AQ96" s="220">
        <v>4.075974433333333</v>
      </c>
      <c r="AR96" s="220">
        <v>0.446728330622794</v>
      </c>
      <c r="AS96" s="220">
        <v>0</v>
      </c>
      <c r="AT96" s="220">
        <v>0</v>
      </c>
      <c r="AU96" s="220">
        <v>0</v>
      </c>
      <c r="AV96" s="220">
        <v>0.207441</v>
      </c>
      <c r="AW96" s="220">
        <v>14.48407480000694</v>
      </c>
      <c r="AX96" s="32"/>
      <c r="AY96" s="220">
        <v>1.3639257954545454</v>
      </c>
      <c r="AZ96" s="220">
        <v>15.787</v>
      </c>
      <c r="BA96" s="220">
        <v>0</v>
      </c>
      <c r="BB96" s="32"/>
      <c r="BC96" s="32">
        <v>207.1837099467422</v>
      </c>
      <c r="BD96" s="242">
        <v>-0.03415008776721981</v>
      </c>
    </row>
    <row r="97" spans="1:56" ht="12.75">
      <c r="A97" s="4" t="s">
        <v>623</v>
      </c>
      <c r="B97" s="4" t="s">
        <v>702</v>
      </c>
      <c r="C97" s="4" t="s">
        <v>703</v>
      </c>
      <c r="D97" s="225"/>
      <c r="E97" s="223">
        <v>247.15449160265837</v>
      </c>
      <c r="F97" s="223"/>
      <c r="G97" s="223">
        <v>226.722036613273</v>
      </c>
      <c r="H97" s="223">
        <v>1.0671583030169904</v>
      </c>
      <c r="I97" s="223">
        <v>0</v>
      </c>
      <c r="J97" s="223">
        <v>0</v>
      </c>
      <c r="K97" s="223">
        <v>0</v>
      </c>
      <c r="L97" s="223">
        <v>0</v>
      </c>
      <c r="M97" s="223">
        <v>0.207562</v>
      </c>
      <c r="N97" s="223">
        <v>0.008547</v>
      </c>
      <c r="O97" s="223">
        <v>0</v>
      </c>
      <c r="P97" s="223">
        <v>1.827582</v>
      </c>
      <c r="Q97" s="223">
        <v>0</v>
      </c>
      <c r="R97" s="223">
        <v>2.8279072729820953</v>
      </c>
      <c r="S97" s="223">
        <v>1.7156238962222221</v>
      </c>
      <c r="T97" s="223">
        <v>0.34751266032082934</v>
      </c>
      <c r="U97" s="223">
        <v>0</v>
      </c>
      <c r="V97" s="223">
        <v>0</v>
      </c>
      <c r="W97" s="223">
        <v>0</v>
      </c>
      <c r="X97" s="223">
        <v>0</v>
      </c>
      <c r="Y97" s="223">
        <v>0.655122</v>
      </c>
      <c r="Z97" s="223">
        <v>35.65129825925423</v>
      </c>
      <c r="AA97" s="223">
        <v>4.3074257454545455</v>
      </c>
      <c r="AB97" s="220">
        <v>24.855038280000002</v>
      </c>
      <c r="AC97" s="32"/>
      <c r="AD97" s="235">
        <v>547.3473056331823</v>
      </c>
      <c r="AF97" s="220">
        <v>248.54916406660658</v>
      </c>
      <c r="AG97" s="220"/>
      <c r="AH97" s="220">
        <v>195.338173904796</v>
      </c>
      <c r="AI97" s="220">
        <v>1.0671583030169904</v>
      </c>
      <c r="AJ97" s="220">
        <v>0</v>
      </c>
      <c r="AK97" s="220">
        <v>0</v>
      </c>
      <c r="AL97" s="220">
        <v>0</v>
      </c>
      <c r="AM97" s="220">
        <v>0.13837466666666665</v>
      </c>
      <c r="AN97" s="220">
        <v>0</v>
      </c>
      <c r="AO97" s="220">
        <v>2.8279072729820953</v>
      </c>
      <c r="AP97" s="220">
        <v>2.8438649210857263</v>
      </c>
      <c r="AQ97" s="220">
        <v>2.125406536222222</v>
      </c>
      <c r="AR97" s="220">
        <v>0.8835468938165522</v>
      </c>
      <c r="AS97" s="220">
        <v>0</v>
      </c>
      <c r="AT97" s="220">
        <v>0</v>
      </c>
      <c r="AU97" s="220">
        <v>0</v>
      </c>
      <c r="AV97" s="220">
        <v>0.655122</v>
      </c>
      <c r="AW97" s="220">
        <v>35.65129825925423</v>
      </c>
      <c r="AX97" s="32"/>
      <c r="AY97" s="220">
        <v>4.3074257454545455</v>
      </c>
      <c r="AZ97" s="220">
        <v>52.289</v>
      </c>
      <c r="BA97" s="220">
        <v>0</v>
      </c>
      <c r="BB97" s="32"/>
      <c r="BC97" s="32">
        <v>546.6764425699017</v>
      </c>
      <c r="BD97" s="242">
        <v>-0.0012256624932216803</v>
      </c>
    </row>
    <row r="98" spans="1:56" ht="12.75">
      <c r="A98" s="4" t="s">
        <v>541</v>
      </c>
      <c r="B98" s="4" t="s">
        <v>704</v>
      </c>
      <c r="C98" s="4" t="s">
        <v>705</v>
      </c>
      <c r="D98" s="225"/>
      <c r="E98" s="223">
        <v>5.264939930683099</v>
      </c>
      <c r="F98" s="223"/>
      <c r="G98" s="223">
        <v>3.285300027979</v>
      </c>
      <c r="H98" s="223">
        <v>0.015837062667999884</v>
      </c>
      <c r="I98" s="223">
        <v>-0.095521</v>
      </c>
      <c r="J98" s="223">
        <v>0</v>
      </c>
      <c r="K98" s="223">
        <v>0</v>
      </c>
      <c r="L98" s="223">
        <v>0</v>
      </c>
      <c r="M98" s="223">
        <v>0</v>
      </c>
      <c r="N98" s="223">
        <v>0.008547</v>
      </c>
      <c r="O98" s="223">
        <v>0.007855</v>
      </c>
      <c r="P98" s="223">
        <v>0</v>
      </c>
      <c r="Q98" s="223">
        <v>0</v>
      </c>
      <c r="R98" s="223">
        <v>0.056900909749007585</v>
      </c>
      <c r="S98" s="223">
        <v>0.695774696</v>
      </c>
      <c r="T98" s="223">
        <v>0.00523161789020154</v>
      </c>
      <c r="U98" s="223">
        <v>0.062049002278520456</v>
      </c>
      <c r="V98" s="223">
        <v>0</v>
      </c>
      <c r="W98" s="223">
        <v>0</v>
      </c>
      <c r="X98" s="223">
        <v>0</v>
      </c>
      <c r="Y98" s="223">
        <v>0</v>
      </c>
      <c r="Z98" s="223">
        <v>0</v>
      </c>
      <c r="AA98" s="223">
        <v>0</v>
      </c>
      <c r="AB98" s="220">
        <v>0</v>
      </c>
      <c r="AC98" s="32"/>
      <c r="AD98" s="235">
        <v>9.306914247247827</v>
      </c>
      <c r="AF98" s="220">
        <v>5.281054030378196</v>
      </c>
      <c r="AG98" s="220"/>
      <c r="AH98" s="220">
        <v>2.808509734991</v>
      </c>
      <c r="AI98" s="220">
        <v>0.015837062667999884</v>
      </c>
      <c r="AJ98" s="220">
        <v>-0.095521</v>
      </c>
      <c r="AK98" s="220">
        <v>0</v>
      </c>
      <c r="AL98" s="220">
        <v>0</v>
      </c>
      <c r="AM98" s="220">
        <v>0</v>
      </c>
      <c r="AN98" s="220">
        <v>0</v>
      </c>
      <c r="AO98" s="220">
        <v>0.056900909749007585</v>
      </c>
      <c r="AP98" s="220">
        <v>0.05707506310013961</v>
      </c>
      <c r="AQ98" s="220">
        <v>0.856009896</v>
      </c>
      <c r="AR98" s="220">
        <v>0.013301327589778223</v>
      </c>
      <c r="AS98" s="220">
        <v>0</v>
      </c>
      <c r="AT98" s="220">
        <v>0</v>
      </c>
      <c r="AU98" s="220">
        <v>0</v>
      </c>
      <c r="AV98" s="220">
        <v>0</v>
      </c>
      <c r="AW98" s="220">
        <v>0</v>
      </c>
      <c r="AX98" s="32"/>
      <c r="AY98" s="220">
        <v>0</v>
      </c>
      <c r="AZ98" s="220">
        <v>0</v>
      </c>
      <c r="BA98" s="220">
        <v>0</v>
      </c>
      <c r="BB98" s="32"/>
      <c r="BC98" s="32">
        <v>8.99316702447612</v>
      </c>
      <c r="BD98" s="242">
        <v>-0.03371119733530211</v>
      </c>
    </row>
    <row r="99" spans="1:56" ht="12.75">
      <c r="A99" s="4" t="s">
        <v>490</v>
      </c>
      <c r="B99" s="4" t="s">
        <v>501</v>
      </c>
      <c r="C99" s="4" t="s">
        <v>502</v>
      </c>
      <c r="D99" s="225"/>
      <c r="E99" s="223">
        <v>19.5775355145703</v>
      </c>
      <c r="F99" s="223"/>
      <c r="G99" s="223">
        <v>18.393951153651</v>
      </c>
      <c r="H99" s="223">
        <v>0.0849302054060027</v>
      </c>
      <c r="I99" s="223">
        <v>0</v>
      </c>
      <c r="J99" s="223">
        <v>0</v>
      </c>
      <c r="K99" s="223">
        <v>0</v>
      </c>
      <c r="L99" s="223">
        <v>0</v>
      </c>
      <c r="M99" s="223">
        <v>0</v>
      </c>
      <c r="N99" s="223">
        <v>0</v>
      </c>
      <c r="O99" s="223">
        <v>0</v>
      </c>
      <c r="P99" s="223">
        <v>0</v>
      </c>
      <c r="Q99" s="223">
        <v>0.24033630126319772</v>
      </c>
      <c r="R99" s="223">
        <v>0.2251065220461378</v>
      </c>
      <c r="S99" s="223">
        <v>0</v>
      </c>
      <c r="T99" s="223">
        <v>0</v>
      </c>
      <c r="U99" s="223">
        <v>0</v>
      </c>
      <c r="V99" s="223">
        <v>0</v>
      </c>
      <c r="W99" s="223">
        <v>0</v>
      </c>
      <c r="X99" s="223">
        <v>0</v>
      </c>
      <c r="Y99" s="223">
        <v>0</v>
      </c>
      <c r="Z99" s="223">
        <v>0</v>
      </c>
      <c r="AA99" s="223">
        <v>0</v>
      </c>
      <c r="AB99" s="220">
        <v>0</v>
      </c>
      <c r="AC99" s="32"/>
      <c r="AD99" s="235">
        <v>38.521859696936644</v>
      </c>
      <c r="AF99" s="220">
        <v>19.69295752686338</v>
      </c>
      <c r="AG99" s="220"/>
      <c r="AH99" s="220">
        <v>16.864079032867</v>
      </c>
      <c r="AI99" s="220">
        <v>0.0849302054060027</v>
      </c>
      <c r="AJ99" s="220">
        <v>0</v>
      </c>
      <c r="AK99" s="220">
        <v>0</v>
      </c>
      <c r="AL99" s="220">
        <v>0</v>
      </c>
      <c r="AM99" s="220">
        <v>0</v>
      </c>
      <c r="AN99" s="220">
        <v>0.2455137166013154</v>
      </c>
      <c r="AO99" s="220">
        <v>0.2251065220461378</v>
      </c>
      <c r="AP99" s="220">
        <v>0.22643366803627152</v>
      </c>
      <c r="AQ99" s="220">
        <v>0</v>
      </c>
      <c r="AR99" s="220">
        <v>0</v>
      </c>
      <c r="AS99" s="220">
        <v>0</v>
      </c>
      <c r="AT99" s="220">
        <v>0</v>
      </c>
      <c r="AU99" s="220">
        <v>0</v>
      </c>
      <c r="AV99" s="220">
        <v>0</v>
      </c>
      <c r="AW99" s="220">
        <v>0</v>
      </c>
      <c r="AX99" s="32"/>
      <c r="AY99" s="220">
        <v>0</v>
      </c>
      <c r="AZ99" s="220">
        <v>0</v>
      </c>
      <c r="BA99" s="220">
        <v>0</v>
      </c>
      <c r="BB99" s="32"/>
      <c r="BC99" s="32">
        <v>37.33902067182011</v>
      </c>
      <c r="BD99" s="242">
        <v>-0.030705657370186577</v>
      </c>
    </row>
    <row r="100" spans="1:56" ht="12.75">
      <c r="A100" s="4" t="s">
        <v>623</v>
      </c>
      <c r="B100" s="4" t="s">
        <v>706</v>
      </c>
      <c r="C100" s="4" t="s">
        <v>707</v>
      </c>
      <c r="D100" s="225"/>
      <c r="E100" s="223">
        <v>296.57852094218197</v>
      </c>
      <c r="F100" s="223"/>
      <c r="G100" s="223">
        <v>207.598907044541</v>
      </c>
      <c r="H100" s="223">
        <v>0.9704987861140072</v>
      </c>
      <c r="I100" s="223">
        <v>0</v>
      </c>
      <c r="J100" s="223">
        <v>0</v>
      </c>
      <c r="K100" s="223">
        <v>0.004495</v>
      </c>
      <c r="L100" s="223">
        <v>0.021382</v>
      </c>
      <c r="M100" s="223">
        <v>0.34100100000000005</v>
      </c>
      <c r="N100" s="223">
        <v>0.008547</v>
      </c>
      <c r="O100" s="223">
        <v>0</v>
      </c>
      <c r="P100" s="223">
        <v>1.345492</v>
      </c>
      <c r="Q100" s="223">
        <v>0</v>
      </c>
      <c r="R100" s="223">
        <v>3.3268830903668194</v>
      </c>
      <c r="S100" s="223">
        <v>3.1339450313333335</v>
      </c>
      <c r="T100" s="223">
        <v>0.31810406250381923</v>
      </c>
      <c r="U100" s="223">
        <v>0</v>
      </c>
      <c r="V100" s="223">
        <v>0</v>
      </c>
      <c r="W100" s="223">
        <v>0</v>
      </c>
      <c r="X100" s="223">
        <v>0</v>
      </c>
      <c r="Y100" s="223">
        <v>0.645769</v>
      </c>
      <c r="Z100" s="223">
        <v>22.06018090699442</v>
      </c>
      <c r="AA100" s="223">
        <v>4.245944768181818</v>
      </c>
      <c r="AB100" s="220">
        <v>24.290820592288135</v>
      </c>
      <c r="AC100" s="32"/>
      <c r="AD100" s="235">
        <v>564.8904912245055</v>
      </c>
      <c r="AF100" s="220">
        <v>298.8595222916886</v>
      </c>
      <c r="AG100" s="220"/>
      <c r="AH100" s="220">
        <v>178.816558212931</v>
      </c>
      <c r="AI100" s="220">
        <v>0.9704987861140072</v>
      </c>
      <c r="AJ100" s="220">
        <v>0</v>
      </c>
      <c r="AK100" s="220">
        <v>0.004495</v>
      </c>
      <c r="AL100" s="220">
        <v>0.021382</v>
      </c>
      <c r="AM100" s="220">
        <v>0.22733400000000004</v>
      </c>
      <c r="AN100" s="220">
        <v>0</v>
      </c>
      <c r="AO100" s="220">
        <v>3.3268830903668194</v>
      </c>
      <c r="AP100" s="220">
        <v>3.352470327077927</v>
      </c>
      <c r="AQ100" s="220">
        <v>3.9753866046666664</v>
      </c>
      <c r="AR100" s="220">
        <v>0.8087758761830341</v>
      </c>
      <c r="AS100" s="220">
        <v>0</v>
      </c>
      <c r="AT100" s="220">
        <v>0</v>
      </c>
      <c r="AU100" s="220">
        <v>0</v>
      </c>
      <c r="AV100" s="220">
        <v>0.645769</v>
      </c>
      <c r="AW100" s="220">
        <v>22.06018090699442</v>
      </c>
      <c r="AX100" s="32"/>
      <c r="AY100" s="220">
        <v>4.245944768181818</v>
      </c>
      <c r="AZ100" s="220">
        <v>50.635</v>
      </c>
      <c r="BA100" s="220">
        <v>0</v>
      </c>
      <c r="BB100" s="32"/>
      <c r="BC100" s="32">
        <v>567.9502008642044</v>
      </c>
      <c r="BD100" s="242">
        <v>0.005416465115329528</v>
      </c>
    </row>
    <row r="101" spans="1:56" ht="12.75">
      <c r="A101" s="4" t="s">
        <v>490</v>
      </c>
      <c r="B101" s="4" t="s">
        <v>523</v>
      </c>
      <c r="C101" s="4" t="s">
        <v>524</v>
      </c>
      <c r="D101" s="225"/>
      <c r="E101" s="223">
        <v>41.730449897362966</v>
      </c>
      <c r="F101" s="223"/>
      <c r="G101" s="223">
        <v>32.279377150469</v>
      </c>
      <c r="H101" s="223">
        <v>0.15060747056699916</v>
      </c>
      <c r="I101" s="223">
        <v>0</v>
      </c>
      <c r="J101" s="223">
        <v>0</v>
      </c>
      <c r="K101" s="223">
        <v>0</v>
      </c>
      <c r="L101" s="223">
        <v>0</v>
      </c>
      <c r="M101" s="223">
        <v>0</v>
      </c>
      <c r="N101" s="223">
        <v>0</v>
      </c>
      <c r="O101" s="223">
        <v>0</v>
      </c>
      <c r="P101" s="223">
        <v>0</v>
      </c>
      <c r="Q101" s="223">
        <v>1.9120635118681326</v>
      </c>
      <c r="R101" s="223">
        <v>0.47179408352682406</v>
      </c>
      <c r="S101" s="223">
        <v>0</v>
      </c>
      <c r="T101" s="223">
        <v>0</v>
      </c>
      <c r="U101" s="223">
        <v>0</v>
      </c>
      <c r="V101" s="223">
        <v>0</v>
      </c>
      <c r="W101" s="223">
        <v>0</v>
      </c>
      <c r="X101" s="223">
        <v>0</v>
      </c>
      <c r="Y101" s="223">
        <v>0</v>
      </c>
      <c r="Z101" s="223">
        <v>0</v>
      </c>
      <c r="AA101" s="223">
        <v>0</v>
      </c>
      <c r="AB101" s="220">
        <v>0</v>
      </c>
      <c r="AC101" s="32"/>
      <c r="AD101" s="235">
        <v>76.54429211379393</v>
      </c>
      <c r="AF101" s="220">
        <v>42.00436198617969</v>
      </c>
      <c r="AG101" s="220"/>
      <c r="AH101" s="220">
        <v>29.575381550413002</v>
      </c>
      <c r="AI101" s="220">
        <v>0.15060747056699916</v>
      </c>
      <c r="AJ101" s="220">
        <v>0</v>
      </c>
      <c r="AK101" s="220">
        <v>0</v>
      </c>
      <c r="AL101" s="220">
        <v>0</v>
      </c>
      <c r="AM101" s="220">
        <v>0</v>
      </c>
      <c r="AN101" s="220">
        <v>1.9333548564923266</v>
      </c>
      <c r="AO101" s="220">
        <v>0.47179408352682406</v>
      </c>
      <c r="AP101" s="220">
        <v>0.47489086545052833</v>
      </c>
      <c r="AQ101" s="220">
        <v>0</v>
      </c>
      <c r="AR101" s="220">
        <v>0</v>
      </c>
      <c r="AS101" s="220">
        <v>0</v>
      </c>
      <c r="AT101" s="220">
        <v>0</v>
      </c>
      <c r="AU101" s="220">
        <v>0</v>
      </c>
      <c r="AV101" s="220">
        <v>0</v>
      </c>
      <c r="AW101" s="220">
        <v>0</v>
      </c>
      <c r="AX101" s="32"/>
      <c r="AY101" s="220">
        <v>0</v>
      </c>
      <c r="AZ101" s="220">
        <v>0</v>
      </c>
      <c r="BA101" s="220">
        <v>0</v>
      </c>
      <c r="BB101" s="32"/>
      <c r="BC101" s="32">
        <v>74.61039081262938</v>
      </c>
      <c r="BD101" s="242">
        <v>-0.025265127519757256</v>
      </c>
    </row>
    <row r="102" spans="1:56" ht="12.75">
      <c r="A102" s="4" t="s">
        <v>563</v>
      </c>
      <c r="B102" s="4" t="s">
        <v>708</v>
      </c>
      <c r="C102" s="4" t="s">
        <v>709</v>
      </c>
      <c r="D102" s="225"/>
      <c r="E102" s="223">
        <v>78.95320658608148</v>
      </c>
      <c r="F102" s="223"/>
      <c r="G102" s="223">
        <v>151.442027882307</v>
      </c>
      <c r="H102" s="223">
        <v>0.7219984695370197</v>
      </c>
      <c r="I102" s="223">
        <v>-0.345498</v>
      </c>
      <c r="J102" s="223">
        <v>0</v>
      </c>
      <c r="K102" s="223">
        <v>0</v>
      </c>
      <c r="L102" s="223">
        <v>0</v>
      </c>
      <c r="M102" s="223">
        <v>0.10763800000000001</v>
      </c>
      <c r="N102" s="223">
        <v>0.008547</v>
      </c>
      <c r="O102" s="223">
        <v>0.007855</v>
      </c>
      <c r="P102" s="223">
        <v>1.091416</v>
      </c>
      <c r="Q102" s="223">
        <v>0</v>
      </c>
      <c r="R102" s="223">
        <v>0.9787705629101777</v>
      </c>
      <c r="S102" s="223">
        <v>2.4301894766666665</v>
      </c>
      <c r="T102" s="223">
        <v>0.23381437190785243</v>
      </c>
      <c r="U102" s="223">
        <v>0.16848817082433404</v>
      </c>
      <c r="V102" s="223">
        <v>0</v>
      </c>
      <c r="W102" s="223">
        <v>0</v>
      </c>
      <c r="X102" s="223">
        <v>0</v>
      </c>
      <c r="Y102" s="223">
        <v>0.272696</v>
      </c>
      <c r="Z102" s="223">
        <v>20.198220103405138</v>
      </c>
      <c r="AA102" s="223">
        <v>1.7929821545454545</v>
      </c>
      <c r="AB102" s="220">
        <v>10.418118111355932</v>
      </c>
      <c r="AC102" s="32"/>
      <c r="AD102" s="235">
        <v>268.48046988954104</v>
      </c>
      <c r="AF102" s="220">
        <v>79.74126633756886</v>
      </c>
      <c r="AG102" s="220"/>
      <c r="AH102" s="220">
        <v>129.919460737292</v>
      </c>
      <c r="AI102" s="220">
        <v>0.7219984695370197</v>
      </c>
      <c r="AJ102" s="220">
        <v>-0.345498</v>
      </c>
      <c r="AK102" s="220">
        <v>0</v>
      </c>
      <c r="AL102" s="220">
        <v>0</v>
      </c>
      <c r="AM102" s="220">
        <v>0.07175866666666668</v>
      </c>
      <c r="AN102" s="220">
        <v>0</v>
      </c>
      <c r="AO102" s="220">
        <v>0.9787705629101777</v>
      </c>
      <c r="AP102" s="220">
        <v>0.9885400164880916</v>
      </c>
      <c r="AQ102" s="220">
        <v>3.5466838766666666</v>
      </c>
      <c r="AR102" s="220">
        <v>0.5944703189752213</v>
      </c>
      <c r="AS102" s="220">
        <v>0</v>
      </c>
      <c r="AT102" s="220">
        <v>0</v>
      </c>
      <c r="AU102" s="220">
        <v>0</v>
      </c>
      <c r="AV102" s="220">
        <v>0.272696</v>
      </c>
      <c r="AW102" s="220">
        <v>20.198220103405138</v>
      </c>
      <c r="AX102" s="32"/>
      <c r="AY102" s="220">
        <v>1.7929821545454545</v>
      </c>
      <c r="AZ102" s="220">
        <v>22.078</v>
      </c>
      <c r="BA102" s="220">
        <v>0</v>
      </c>
      <c r="BB102" s="32"/>
      <c r="BC102" s="32">
        <v>260.5593492440553</v>
      </c>
      <c r="BD102" s="242">
        <v>-0.02950352645294716</v>
      </c>
    </row>
    <row r="103" spans="1:56" ht="12.75">
      <c r="A103" s="4" t="s">
        <v>623</v>
      </c>
      <c r="B103" s="4" t="s">
        <v>710</v>
      </c>
      <c r="C103" s="4" t="s">
        <v>1514</v>
      </c>
      <c r="D103" s="225"/>
      <c r="E103" s="223">
        <v>185.9771480430299</v>
      </c>
      <c r="F103" s="223"/>
      <c r="G103" s="223">
        <v>81.683803806932</v>
      </c>
      <c r="H103" s="223">
        <v>0.37910064184699954</v>
      </c>
      <c r="I103" s="223">
        <v>0</v>
      </c>
      <c r="J103" s="223">
        <v>0</v>
      </c>
      <c r="K103" s="223">
        <v>0</v>
      </c>
      <c r="L103" s="223">
        <v>0.112118</v>
      </c>
      <c r="M103" s="223">
        <v>0.15299300000000002</v>
      </c>
      <c r="N103" s="223">
        <v>0.008547</v>
      </c>
      <c r="O103" s="223">
        <v>0</v>
      </c>
      <c r="P103" s="223">
        <v>0.596158</v>
      </c>
      <c r="Q103" s="223">
        <v>0</v>
      </c>
      <c r="R103" s="223">
        <v>2.047781020084941</v>
      </c>
      <c r="S103" s="223">
        <v>1.2640047026666668</v>
      </c>
      <c r="T103" s="223">
        <v>0.1251200535821099</v>
      </c>
      <c r="U103" s="223">
        <v>0</v>
      </c>
      <c r="V103" s="223">
        <v>0</v>
      </c>
      <c r="W103" s="223">
        <v>0</v>
      </c>
      <c r="X103" s="223">
        <v>0</v>
      </c>
      <c r="Y103" s="223">
        <v>0.349511</v>
      </c>
      <c r="Z103" s="223">
        <v>12.889218820096136</v>
      </c>
      <c r="AA103" s="223">
        <v>2.298035577272727</v>
      </c>
      <c r="AB103" s="220">
        <v>13.105811868389832</v>
      </c>
      <c r="AC103" s="32"/>
      <c r="AD103" s="235">
        <v>300.98935153390136</v>
      </c>
      <c r="AF103" s="220">
        <v>186.82670931502489</v>
      </c>
      <c r="AG103" s="220"/>
      <c r="AH103" s="220">
        <v>70.537559395796</v>
      </c>
      <c r="AI103" s="220">
        <v>0.37910064184699954</v>
      </c>
      <c r="AJ103" s="220">
        <v>0</v>
      </c>
      <c r="AK103" s="220">
        <v>0</v>
      </c>
      <c r="AL103" s="220">
        <v>0.112118</v>
      </c>
      <c r="AM103" s="220">
        <v>0.10199533333333335</v>
      </c>
      <c r="AN103" s="220">
        <v>0</v>
      </c>
      <c r="AO103" s="220">
        <v>2.047781020084941</v>
      </c>
      <c r="AP103" s="220">
        <v>2.0571354782347564</v>
      </c>
      <c r="AQ103" s="220">
        <v>1.647265396</v>
      </c>
      <c r="AR103" s="220">
        <v>0.3181162798344462</v>
      </c>
      <c r="AS103" s="220">
        <v>0</v>
      </c>
      <c r="AT103" s="220">
        <v>0</v>
      </c>
      <c r="AU103" s="220">
        <v>0</v>
      </c>
      <c r="AV103" s="220">
        <v>0.349511</v>
      </c>
      <c r="AW103" s="220">
        <v>12.889218820096136</v>
      </c>
      <c r="AX103" s="32"/>
      <c r="AY103" s="220">
        <v>2.298035577272727</v>
      </c>
      <c r="AZ103" s="220">
        <v>27.227</v>
      </c>
      <c r="BA103" s="220">
        <v>0</v>
      </c>
      <c r="BB103" s="32"/>
      <c r="BC103" s="32">
        <v>306.7915462575242</v>
      </c>
      <c r="BD103" s="242">
        <v>0.019277076395074155</v>
      </c>
    </row>
    <row r="104" spans="1:56" ht="12.75">
      <c r="A104" s="4" t="s">
        <v>490</v>
      </c>
      <c r="B104" s="4" t="s">
        <v>503</v>
      </c>
      <c r="C104" s="4" t="s">
        <v>504</v>
      </c>
      <c r="D104" s="225"/>
      <c r="E104" s="223">
        <v>17.63485879513097</v>
      </c>
      <c r="F104" s="223"/>
      <c r="G104" s="223">
        <v>11.580445970032</v>
      </c>
      <c r="H104" s="223">
        <v>0.054096932279998435</v>
      </c>
      <c r="I104" s="223">
        <v>0</v>
      </c>
      <c r="J104" s="223">
        <v>0</v>
      </c>
      <c r="K104" s="223">
        <v>0</v>
      </c>
      <c r="L104" s="223">
        <v>0</v>
      </c>
      <c r="M104" s="223">
        <v>0</v>
      </c>
      <c r="N104" s="223">
        <v>0</v>
      </c>
      <c r="O104" s="223">
        <v>0</v>
      </c>
      <c r="P104" s="223">
        <v>0</v>
      </c>
      <c r="Q104" s="223">
        <v>0.26916393789547555</v>
      </c>
      <c r="R104" s="223">
        <v>0.1959580107038362</v>
      </c>
      <c r="S104" s="223">
        <v>0</v>
      </c>
      <c r="T104" s="223">
        <v>0</v>
      </c>
      <c r="U104" s="223">
        <v>0</v>
      </c>
      <c r="V104" s="223">
        <v>0</v>
      </c>
      <c r="W104" s="223">
        <v>0</v>
      </c>
      <c r="X104" s="223">
        <v>0</v>
      </c>
      <c r="Y104" s="223">
        <v>0</v>
      </c>
      <c r="Z104" s="223">
        <v>0</v>
      </c>
      <c r="AA104" s="223">
        <v>0</v>
      </c>
      <c r="AB104" s="220">
        <v>0</v>
      </c>
      <c r="AC104" s="32"/>
      <c r="AD104" s="235">
        <v>29.734523646042277</v>
      </c>
      <c r="AF104" s="220">
        <v>17.72061862933687</v>
      </c>
      <c r="AG104" s="220"/>
      <c r="AH104" s="220">
        <v>10.613269477772999</v>
      </c>
      <c r="AI104" s="220">
        <v>0.054096932279998435</v>
      </c>
      <c r="AJ104" s="220">
        <v>0</v>
      </c>
      <c r="AK104" s="220">
        <v>0</v>
      </c>
      <c r="AL104" s="220">
        <v>0</v>
      </c>
      <c r="AM104" s="220">
        <v>0</v>
      </c>
      <c r="AN104" s="220">
        <v>0.27475609529570566</v>
      </c>
      <c r="AO104" s="220">
        <v>0.1959580107038362</v>
      </c>
      <c r="AP104" s="220">
        <v>0.19691097135435856</v>
      </c>
      <c r="AQ104" s="220">
        <v>0</v>
      </c>
      <c r="AR104" s="220">
        <v>0</v>
      </c>
      <c r="AS104" s="220">
        <v>0</v>
      </c>
      <c r="AT104" s="220">
        <v>0</v>
      </c>
      <c r="AU104" s="220">
        <v>0</v>
      </c>
      <c r="AV104" s="220">
        <v>0</v>
      </c>
      <c r="AW104" s="220">
        <v>0</v>
      </c>
      <c r="AX104" s="32"/>
      <c r="AY104" s="220">
        <v>0</v>
      </c>
      <c r="AZ104" s="220">
        <v>0</v>
      </c>
      <c r="BA104" s="220">
        <v>0</v>
      </c>
      <c r="BB104" s="32"/>
      <c r="BC104" s="32">
        <v>29.055610116743768</v>
      </c>
      <c r="BD104" s="242">
        <v>-0.022832500610409926</v>
      </c>
    </row>
    <row r="105" spans="1:56" ht="12.75">
      <c r="A105" s="4" t="s">
        <v>541</v>
      </c>
      <c r="B105" s="4" t="s">
        <v>1515</v>
      </c>
      <c r="C105" s="4" t="s">
        <v>1516</v>
      </c>
      <c r="D105" s="225"/>
      <c r="E105" s="223">
        <v>5.865222007866677</v>
      </c>
      <c r="F105" s="223"/>
      <c r="G105" s="223">
        <v>6.997119651493</v>
      </c>
      <c r="H105" s="223">
        <v>0.035028602487999945</v>
      </c>
      <c r="I105" s="223">
        <v>-0.28461</v>
      </c>
      <c r="J105" s="223">
        <v>0</v>
      </c>
      <c r="K105" s="223">
        <v>0</v>
      </c>
      <c r="L105" s="223">
        <v>0</v>
      </c>
      <c r="M105" s="223">
        <v>0</v>
      </c>
      <c r="N105" s="223">
        <v>0.008547</v>
      </c>
      <c r="O105" s="223">
        <v>0.007855</v>
      </c>
      <c r="P105" s="223">
        <v>0</v>
      </c>
      <c r="Q105" s="223">
        <v>0</v>
      </c>
      <c r="R105" s="223">
        <v>0.06921443751991001</v>
      </c>
      <c r="S105" s="223">
        <v>1.2958969111111112</v>
      </c>
      <c r="T105" s="223">
        <v>0.011278327137274828</v>
      </c>
      <c r="U105" s="223">
        <v>0.08854367728655202</v>
      </c>
      <c r="V105" s="223">
        <v>0</v>
      </c>
      <c r="W105" s="223">
        <v>0</v>
      </c>
      <c r="X105" s="223">
        <v>0</v>
      </c>
      <c r="Y105" s="223">
        <v>0</v>
      </c>
      <c r="Z105" s="223">
        <v>0</v>
      </c>
      <c r="AA105" s="223">
        <v>0</v>
      </c>
      <c r="AB105" s="220">
        <v>0</v>
      </c>
      <c r="AC105" s="32"/>
      <c r="AD105" s="235">
        <v>14.094095614902523</v>
      </c>
      <c r="AF105" s="220">
        <v>5.909179001476506</v>
      </c>
      <c r="AG105" s="220"/>
      <c r="AH105" s="220">
        <v>5.9008536444</v>
      </c>
      <c r="AI105" s="220">
        <v>0.035028602487999945</v>
      </c>
      <c r="AJ105" s="220">
        <v>-0.28461</v>
      </c>
      <c r="AK105" s="220">
        <v>0</v>
      </c>
      <c r="AL105" s="220">
        <v>0</v>
      </c>
      <c r="AM105" s="220">
        <v>0</v>
      </c>
      <c r="AN105" s="220">
        <v>0</v>
      </c>
      <c r="AO105" s="220">
        <v>0.06921443751991001</v>
      </c>
      <c r="AP105" s="220">
        <v>0.06973316615178274</v>
      </c>
      <c r="AQ105" s="220">
        <v>1.6923264577777777</v>
      </c>
      <c r="AR105" s="220">
        <v>0.02867501546673527</v>
      </c>
      <c r="AS105" s="220">
        <v>0</v>
      </c>
      <c r="AT105" s="220">
        <v>0</v>
      </c>
      <c r="AU105" s="220">
        <v>0</v>
      </c>
      <c r="AV105" s="220">
        <v>0</v>
      </c>
      <c r="AW105" s="220">
        <v>0</v>
      </c>
      <c r="AX105" s="32"/>
      <c r="AY105" s="220">
        <v>0</v>
      </c>
      <c r="AZ105" s="220">
        <v>0</v>
      </c>
      <c r="BA105" s="220">
        <v>0</v>
      </c>
      <c r="BB105" s="32"/>
      <c r="BC105" s="32">
        <v>13.420400325280712</v>
      </c>
      <c r="BD105" s="242">
        <v>-0.04779982398512136</v>
      </c>
    </row>
    <row r="106" spans="1:56" ht="12.75">
      <c r="A106" s="4" t="s">
        <v>563</v>
      </c>
      <c r="B106" s="4" t="s">
        <v>1517</v>
      </c>
      <c r="C106" s="4" t="s">
        <v>1518</v>
      </c>
      <c r="D106" s="225"/>
      <c r="E106" s="223">
        <v>93.6103806231115</v>
      </c>
      <c r="F106" s="223"/>
      <c r="G106" s="223">
        <v>136.896075103989</v>
      </c>
      <c r="H106" s="223">
        <v>0.651185188730985</v>
      </c>
      <c r="I106" s="223">
        <v>0</v>
      </c>
      <c r="J106" s="223">
        <v>0</v>
      </c>
      <c r="K106" s="223">
        <v>0</v>
      </c>
      <c r="L106" s="223">
        <v>0</v>
      </c>
      <c r="M106" s="223">
        <v>0.04585900000000001</v>
      </c>
      <c r="N106" s="223">
        <v>0.008547</v>
      </c>
      <c r="O106" s="223">
        <v>0.007855</v>
      </c>
      <c r="P106" s="223">
        <v>0.827414</v>
      </c>
      <c r="Q106" s="223">
        <v>0</v>
      </c>
      <c r="R106" s="223">
        <v>1.1457550419157083</v>
      </c>
      <c r="S106" s="223">
        <v>3.422829667777778</v>
      </c>
      <c r="T106" s="223">
        <v>0.21124673119797988</v>
      </c>
      <c r="U106" s="223">
        <v>0.1659316718470787</v>
      </c>
      <c r="V106" s="223">
        <v>0.037</v>
      </c>
      <c r="W106" s="223">
        <v>0</v>
      </c>
      <c r="X106" s="223">
        <v>0</v>
      </c>
      <c r="Y106" s="223">
        <v>0.282042</v>
      </c>
      <c r="Z106" s="223">
        <v>18.97360824934979</v>
      </c>
      <c r="AA106" s="223">
        <v>1.8544242681818182</v>
      </c>
      <c r="AB106" s="220">
        <v>10.280240243983052</v>
      </c>
      <c r="AC106" s="32"/>
      <c r="AD106" s="235">
        <v>268.42039379008474</v>
      </c>
      <c r="AF106" s="220">
        <v>94.40850860711502</v>
      </c>
      <c r="AG106" s="220"/>
      <c r="AH106" s="220">
        <v>117.51145751483</v>
      </c>
      <c r="AI106" s="220">
        <v>0.651185188730985</v>
      </c>
      <c r="AJ106" s="220">
        <v>0</v>
      </c>
      <c r="AK106" s="220">
        <v>0</v>
      </c>
      <c r="AL106" s="220">
        <v>0</v>
      </c>
      <c r="AM106" s="220">
        <v>0.030572666666666675</v>
      </c>
      <c r="AN106" s="220">
        <v>0</v>
      </c>
      <c r="AO106" s="220">
        <v>1.1457550419157083</v>
      </c>
      <c r="AP106" s="220">
        <v>1.1555238213574648</v>
      </c>
      <c r="AQ106" s="220">
        <v>4.377855934444444</v>
      </c>
      <c r="AR106" s="220">
        <v>0.5370923551578245</v>
      </c>
      <c r="AS106" s="220">
        <v>0</v>
      </c>
      <c r="AT106" s="220">
        <v>0</v>
      </c>
      <c r="AU106" s="220">
        <v>0</v>
      </c>
      <c r="AV106" s="220">
        <v>0.282042</v>
      </c>
      <c r="AW106" s="220">
        <v>18.97360824934979</v>
      </c>
      <c r="AX106" s="32"/>
      <c r="AY106" s="220">
        <v>1.8544242681818182</v>
      </c>
      <c r="AZ106" s="220">
        <v>20.69</v>
      </c>
      <c r="BA106" s="220">
        <v>0</v>
      </c>
      <c r="BB106" s="32"/>
      <c r="BC106" s="32">
        <v>261.61802564774973</v>
      </c>
      <c r="BD106" s="242">
        <v>-0.02534221802705025</v>
      </c>
    </row>
    <row r="107" spans="1:56" ht="12.75">
      <c r="A107" s="4" t="s">
        <v>574</v>
      </c>
      <c r="B107" s="4" t="s">
        <v>1519</v>
      </c>
      <c r="C107" s="4" t="s">
        <v>1520</v>
      </c>
      <c r="D107" s="225"/>
      <c r="E107" s="223">
        <v>165.63615261307376</v>
      </c>
      <c r="F107" s="223"/>
      <c r="G107" s="223">
        <v>252.051415750504</v>
      </c>
      <c r="H107" s="223">
        <v>1.2035522317900063</v>
      </c>
      <c r="I107" s="223">
        <v>-2.332301</v>
      </c>
      <c r="J107" s="223">
        <v>0</v>
      </c>
      <c r="K107" s="223">
        <v>0</v>
      </c>
      <c r="L107" s="223">
        <v>0.013781</v>
      </c>
      <c r="M107" s="223">
        <v>0.07047599999999998</v>
      </c>
      <c r="N107" s="223">
        <v>0.008547</v>
      </c>
      <c r="O107" s="223">
        <v>0.007855</v>
      </c>
      <c r="P107" s="223">
        <v>1.900416</v>
      </c>
      <c r="Q107" s="223">
        <v>0</v>
      </c>
      <c r="R107" s="223">
        <v>2.043707283094791</v>
      </c>
      <c r="S107" s="223">
        <v>6.7829827911111105</v>
      </c>
      <c r="T107" s="223">
        <v>0.3903384420690861</v>
      </c>
      <c r="U107" s="223">
        <v>0.26741480683519386</v>
      </c>
      <c r="V107" s="223">
        <v>0</v>
      </c>
      <c r="W107" s="223">
        <v>0</v>
      </c>
      <c r="X107" s="223">
        <v>0</v>
      </c>
      <c r="Y107" s="223">
        <v>0.509743</v>
      </c>
      <c r="Z107" s="223">
        <v>45.78006568001786</v>
      </c>
      <c r="AA107" s="223">
        <v>3.351570981818182</v>
      </c>
      <c r="AB107" s="220">
        <v>18.995050370847455</v>
      </c>
      <c r="AC107" s="32"/>
      <c r="AD107" s="235">
        <v>496.6807679511615</v>
      </c>
      <c r="AF107" s="220">
        <v>166.81152097295586</v>
      </c>
      <c r="AG107" s="220"/>
      <c r="AH107" s="220">
        <v>215.168990175666</v>
      </c>
      <c r="AI107" s="220">
        <v>1.2035522317900063</v>
      </c>
      <c r="AJ107" s="220">
        <v>-2.332301</v>
      </c>
      <c r="AK107" s="220">
        <v>0</v>
      </c>
      <c r="AL107" s="220">
        <v>0.013781</v>
      </c>
      <c r="AM107" s="220">
        <v>0.04698399999999999</v>
      </c>
      <c r="AN107" s="220">
        <v>0</v>
      </c>
      <c r="AO107" s="220">
        <v>2.043707283094791</v>
      </c>
      <c r="AP107" s="220">
        <v>2.0582096054411783</v>
      </c>
      <c r="AQ107" s="220">
        <v>8.766454791111112</v>
      </c>
      <c r="AR107" s="220">
        <v>0.9924309454191749</v>
      </c>
      <c r="AS107" s="220">
        <v>0</v>
      </c>
      <c r="AT107" s="220">
        <v>0</v>
      </c>
      <c r="AU107" s="220">
        <v>0</v>
      </c>
      <c r="AV107" s="220">
        <v>0.509743</v>
      </c>
      <c r="AW107" s="220">
        <v>45.78006568001786</v>
      </c>
      <c r="AX107" s="32"/>
      <c r="AY107" s="220">
        <v>3.351570981818182</v>
      </c>
      <c r="AZ107" s="220">
        <v>39.193</v>
      </c>
      <c r="BA107" s="220">
        <v>0</v>
      </c>
      <c r="BB107" s="32"/>
      <c r="BC107" s="32">
        <v>483.6077096673142</v>
      </c>
      <c r="BD107" s="242">
        <v>-0.026320846562620973</v>
      </c>
    </row>
    <row r="108" spans="1:56" ht="12.75">
      <c r="A108" s="4" t="s">
        <v>490</v>
      </c>
      <c r="B108" s="4" t="s">
        <v>505</v>
      </c>
      <c r="C108" s="4" t="s">
        <v>506</v>
      </c>
      <c r="D108" s="225"/>
      <c r="E108" s="223">
        <v>14.36482977038465</v>
      </c>
      <c r="F108" s="223"/>
      <c r="G108" s="223">
        <v>14.580106122496</v>
      </c>
      <c r="H108" s="223">
        <v>0.06734318767799996</v>
      </c>
      <c r="I108" s="223">
        <v>0</v>
      </c>
      <c r="J108" s="223">
        <v>0</v>
      </c>
      <c r="K108" s="223">
        <v>0</v>
      </c>
      <c r="L108" s="223">
        <v>0</v>
      </c>
      <c r="M108" s="223">
        <v>0</v>
      </c>
      <c r="N108" s="223">
        <v>0</v>
      </c>
      <c r="O108" s="223">
        <v>0</v>
      </c>
      <c r="P108" s="223">
        <v>0</v>
      </c>
      <c r="Q108" s="223">
        <v>0.29527921152596875</v>
      </c>
      <c r="R108" s="223">
        <v>0.17531690755224677</v>
      </c>
      <c r="S108" s="223">
        <v>0</v>
      </c>
      <c r="T108" s="223">
        <v>0</v>
      </c>
      <c r="U108" s="223">
        <v>0</v>
      </c>
      <c r="V108" s="223">
        <v>0</v>
      </c>
      <c r="W108" s="223">
        <v>0</v>
      </c>
      <c r="X108" s="223">
        <v>0</v>
      </c>
      <c r="Y108" s="223">
        <v>0</v>
      </c>
      <c r="Z108" s="223">
        <v>0</v>
      </c>
      <c r="AA108" s="223">
        <v>0</v>
      </c>
      <c r="AB108" s="220">
        <v>0</v>
      </c>
      <c r="AC108" s="32"/>
      <c r="AD108" s="235">
        <v>29.482875199636865</v>
      </c>
      <c r="AF108" s="220">
        <v>14.449596817780895</v>
      </c>
      <c r="AG108" s="220"/>
      <c r="AH108" s="220">
        <v>13.365176973317999</v>
      </c>
      <c r="AI108" s="220">
        <v>0.06734318767799996</v>
      </c>
      <c r="AJ108" s="220">
        <v>0</v>
      </c>
      <c r="AK108" s="220">
        <v>0</v>
      </c>
      <c r="AL108" s="220">
        <v>0</v>
      </c>
      <c r="AM108" s="220">
        <v>0</v>
      </c>
      <c r="AN108" s="220">
        <v>0.3014369365920562</v>
      </c>
      <c r="AO108" s="220">
        <v>0.17531690755224677</v>
      </c>
      <c r="AP108" s="220">
        <v>0.17635145490500986</v>
      </c>
      <c r="AQ108" s="220">
        <v>0</v>
      </c>
      <c r="AR108" s="220">
        <v>0</v>
      </c>
      <c r="AS108" s="220">
        <v>0</v>
      </c>
      <c r="AT108" s="220">
        <v>0</v>
      </c>
      <c r="AU108" s="220">
        <v>0</v>
      </c>
      <c r="AV108" s="220">
        <v>0</v>
      </c>
      <c r="AW108" s="220">
        <v>0</v>
      </c>
      <c r="AX108" s="32"/>
      <c r="AY108" s="220">
        <v>0</v>
      </c>
      <c r="AZ108" s="220">
        <v>0</v>
      </c>
      <c r="BA108" s="220">
        <v>0</v>
      </c>
      <c r="BB108" s="32"/>
      <c r="BC108" s="32">
        <v>28.535222277826207</v>
      </c>
      <c r="BD108" s="242">
        <v>-0.03214248662634945</v>
      </c>
    </row>
    <row r="109" spans="1:56" ht="12.75">
      <c r="A109" s="4" t="s">
        <v>558</v>
      </c>
      <c r="B109" s="4" t="s">
        <v>1521</v>
      </c>
      <c r="C109" s="4" t="s">
        <v>1522</v>
      </c>
      <c r="D109" s="225"/>
      <c r="E109" s="223">
        <v>106.2528283540356</v>
      </c>
      <c r="F109" s="223"/>
      <c r="G109" s="223">
        <v>152.445404915117</v>
      </c>
      <c r="H109" s="223">
        <v>0.7289792755800187</v>
      </c>
      <c r="I109" s="223">
        <v>0</v>
      </c>
      <c r="J109" s="223">
        <v>0</v>
      </c>
      <c r="K109" s="223">
        <v>0</v>
      </c>
      <c r="L109" s="223">
        <v>0</v>
      </c>
      <c r="M109" s="223">
        <v>0.05818300000000001</v>
      </c>
      <c r="N109" s="223">
        <v>0.008547</v>
      </c>
      <c r="O109" s="223">
        <v>0.007855</v>
      </c>
      <c r="P109" s="223">
        <v>1.035514</v>
      </c>
      <c r="Q109" s="223">
        <v>0</v>
      </c>
      <c r="R109" s="223">
        <v>1.2769213118810818</v>
      </c>
      <c r="S109" s="223">
        <v>6.839242796666666</v>
      </c>
      <c r="T109" s="223">
        <v>0.2364736271419831</v>
      </c>
      <c r="U109" s="223">
        <v>0.183309225719703</v>
      </c>
      <c r="V109" s="223">
        <v>0.1</v>
      </c>
      <c r="W109" s="223">
        <v>0</v>
      </c>
      <c r="X109" s="223">
        <v>0</v>
      </c>
      <c r="Y109" s="223">
        <v>0.256024</v>
      </c>
      <c r="Z109" s="223">
        <v>21.974205626161325</v>
      </c>
      <c r="AA109" s="223">
        <v>1.6833626045454544</v>
      </c>
      <c r="AB109" s="220">
        <v>10.139965555338982</v>
      </c>
      <c r="AC109" s="32"/>
      <c r="AD109" s="235">
        <v>303.22681629218783</v>
      </c>
      <c r="AF109" s="220">
        <v>106.91898619892493</v>
      </c>
      <c r="AG109" s="220"/>
      <c r="AH109" s="220">
        <v>130.523204778437</v>
      </c>
      <c r="AI109" s="220">
        <v>0.7289792755800187</v>
      </c>
      <c r="AJ109" s="220">
        <v>0</v>
      </c>
      <c r="AK109" s="220">
        <v>0</v>
      </c>
      <c r="AL109" s="220">
        <v>0</v>
      </c>
      <c r="AM109" s="220">
        <v>0.03878866666666667</v>
      </c>
      <c r="AN109" s="220">
        <v>0</v>
      </c>
      <c r="AO109" s="220">
        <v>1.2769213118810818</v>
      </c>
      <c r="AP109" s="220">
        <v>1.2849270389981202</v>
      </c>
      <c r="AQ109" s="220">
        <v>8.534477063333332</v>
      </c>
      <c r="AR109" s="220">
        <v>0.6012314444542539</v>
      </c>
      <c r="AS109" s="220">
        <v>0</v>
      </c>
      <c r="AT109" s="220">
        <v>0</v>
      </c>
      <c r="AU109" s="220">
        <v>0</v>
      </c>
      <c r="AV109" s="220">
        <v>0.256024</v>
      </c>
      <c r="AW109" s="220">
        <v>21.974205626161325</v>
      </c>
      <c r="AX109" s="32"/>
      <c r="AY109" s="220">
        <v>1.6833626045454544</v>
      </c>
      <c r="AZ109" s="220">
        <v>22.283</v>
      </c>
      <c r="BA109" s="220">
        <v>0</v>
      </c>
      <c r="BB109" s="32"/>
      <c r="BC109" s="32">
        <v>296.10410800898217</v>
      </c>
      <c r="BD109" s="242">
        <v>-0.023489704407746913</v>
      </c>
    </row>
    <row r="110" spans="1:56" ht="12.75">
      <c r="A110" s="4" t="s">
        <v>541</v>
      </c>
      <c r="B110" s="4" t="s">
        <v>1523</v>
      </c>
      <c r="C110" s="4" t="s">
        <v>1524</v>
      </c>
      <c r="D110" s="225"/>
      <c r="E110" s="223">
        <v>3.974287670915052</v>
      </c>
      <c r="F110" s="223"/>
      <c r="G110" s="223">
        <v>4.669902812377</v>
      </c>
      <c r="H110" s="223">
        <v>0.02331544117699936</v>
      </c>
      <c r="I110" s="223">
        <v>-0.138946</v>
      </c>
      <c r="J110" s="223">
        <v>0</v>
      </c>
      <c r="K110" s="223">
        <v>0</v>
      </c>
      <c r="L110" s="223">
        <v>0</v>
      </c>
      <c r="M110" s="223">
        <v>0</v>
      </c>
      <c r="N110" s="223">
        <v>0.008547</v>
      </c>
      <c r="O110" s="223">
        <v>0.007855</v>
      </c>
      <c r="P110" s="223">
        <v>0</v>
      </c>
      <c r="Q110" s="223">
        <v>0</v>
      </c>
      <c r="R110" s="223">
        <v>0.04305392393191449</v>
      </c>
      <c r="S110" s="223">
        <v>1.429877372444445</v>
      </c>
      <c r="T110" s="223">
        <v>0.007533859912586938</v>
      </c>
      <c r="U110" s="223">
        <v>0.06549951425691199</v>
      </c>
      <c r="V110" s="223">
        <v>0</v>
      </c>
      <c r="W110" s="223">
        <v>0</v>
      </c>
      <c r="X110" s="223">
        <v>0</v>
      </c>
      <c r="Y110" s="223">
        <v>0</v>
      </c>
      <c r="Z110" s="223">
        <v>0</v>
      </c>
      <c r="AA110" s="223">
        <v>0</v>
      </c>
      <c r="AB110" s="220">
        <v>0</v>
      </c>
      <c r="AC110" s="32"/>
      <c r="AD110" s="235">
        <v>10.090926595014908</v>
      </c>
      <c r="AF110" s="220">
        <v>4.014579730374996</v>
      </c>
      <c r="AG110" s="220"/>
      <c r="AH110" s="220">
        <v>3.933284814104</v>
      </c>
      <c r="AI110" s="220">
        <v>0.02331544117699936</v>
      </c>
      <c r="AJ110" s="220">
        <v>-0.138946</v>
      </c>
      <c r="AK110" s="220">
        <v>0</v>
      </c>
      <c r="AL110" s="220">
        <v>0</v>
      </c>
      <c r="AM110" s="220">
        <v>0</v>
      </c>
      <c r="AN110" s="220">
        <v>0</v>
      </c>
      <c r="AO110" s="220">
        <v>0.04305392393191449</v>
      </c>
      <c r="AP110" s="220">
        <v>0.04349041253231046</v>
      </c>
      <c r="AQ110" s="220">
        <v>1.7464086791111115</v>
      </c>
      <c r="AR110" s="220">
        <v>0.019154751133584093</v>
      </c>
      <c r="AS110" s="220">
        <v>0</v>
      </c>
      <c r="AT110" s="220">
        <v>0</v>
      </c>
      <c r="AU110" s="220">
        <v>0</v>
      </c>
      <c r="AV110" s="220">
        <v>0</v>
      </c>
      <c r="AW110" s="220">
        <v>0</v>
      </c>
      <c r="AX110" s="32"/>
      <c r="AY110" s="220">
        <v>0</v>
      </c>
      <c r="AZ110" s="220">
        <v>0</v>
      </c>
      <c r="BA110" s="220">
        <v>0</v>
      </c>
      <c r="BB110" s="32"/>
      <c r="BC110" s="32">
        <v>9.684341752364917</v>
      </c>
      <c r="BD110" s="242">
        <v>-0.04029212172159206</v>
      </c>
    </row>
    <row r="111" spans="1:56" ht="12.75">
      <c r="A111" s="4" t="s">
        <v>541</v>
      </c>
      <c r="B111" s="4" t="s">
        <v>1525</v>
      </c>
      <c r="C111" s="4" t="s">
        <v>1526</v>
      </c>
      <c r="D111" s="225"/>
      <c r="E111" s="223">
        <v>6.489732464985043</v>
      </c>
      <c r="F111" s="223"/>
      <c r="G111" s="223">
        <v>5.140199581474</v>
      </c>
      <c r="H111" s="223">
        <v>0.025217802188999952</v>
      </c>
      <c r="I111" s="223">
        <v>-0.184399</v>
      </c>
      <c r="J111" s="223">
        <v>0</v>
      </c>
      <c r="K111" s="223">
        <v>0</v>
      </c>
      <c r="L111" s="223">
        <v>0</v>
      </c>
      <c r="M111" s="223">
        <v>0</v>
      </c>
      <c r="N111" s="223">
        <v>0.008547</v>
      </c>
      <c r="O111" s="223">
        <v>0.007855</v>
      </c>
      <c r="P111" s="223">
        <v>0</v>
      </c>
      <c r="Q111" s="223">
        <v>0</v>
      </c>
      <c r="R111" s="223">
        <v>0.07130755463684385</v>
      </c>
      <c r="S111" s="223">
        <v>1.8224950942222224</v>
      </c>
      <c r="T111" s="223">
        <v>0.008244423372485573</v>
      </c>
      <c r="U111" s="223">
        <v>0.07866813624787722</v>
      </c>
      <c r="V111" s="223">
        <v>0</v>
      </c>
      <c r="W111" s="223">
        <v>0</v>
      </c>
      <c r="X111" s="223">
        <v>0</v>
      </c>
      <c r="Y111" s="223">
        <v>0</v>
      </c>
      <c r="Z111" s="223">
        <v>0</v>
      </c>
      <c r="AA111" s="223">
        <v>0</v>
      </c>
      <c r="AB111" s="220">
        <v>0</v>
      </c>
      <c r="AC111" s="32"/>
      <c r="AD111" s="235">
        <v>13.46786805712747</v>
      </c>
      <c r="AF111" s="220">
        <v>6.530003281865517</v>
      </c>
      <c r="AG111" s="220"/>
      <c r="AH111" s="220">
        <v>4.356312960288</v>
      </c>
      <c r="AI111" s="220">
        <v>0.025217802188999952</v>
      </c>
      <c r="AJ111" s="220">
        <v>-0.184399</v>
      </c>
      <c r="AK111" s="220">
        <v>0</v>
      </c>
      <c r="AL111" s="220">
        <v>0</v>
      </c>
      <c r="AM111" s="220">
        <v>0</v>
      </c>
      <c r="AN111" s="220">
        <v>0</v>
      </c>
      <c r="AO111" s="220">
        <v>0.07130755463684385</v>
      </c>
      <c r="AP111" s="220">
        <v>0.07175004028482217</v>
      </c>
      <c r="AQ111" s="220">
        <v>2.4686156275555557</v>
      </c>
      <c r="AR111" s="220">
        <v>0.02096135045941404</v>
      </c>
      <c r="AS111" s="220">
        <v>0</v>
      </c>
      <c r="AT111" s="220">
        <v>0</v>
      </c>
      <c r="AU111" s="220">
        <v>0</v>
      </c>
      <c r="AV111" s="220">
        <v>0</v>
      </c>
      <c r="AW111" s="220">
        <v>0</v>
      </c>
      <c r="AX111" s="32"/>
      <c r="AY111" s="220">
        <v>0</v>
      </c>
      <c r="AZ111" s="220">
        <v>0</v>
      </c>
      <c r="BA111" s="220">
        <v>0</v>
      </c>
      <c r="BB111" s="32"/>
      <c r="BC111" s="32">
        <v>13.359769617279152</v>
      </c>
      <c r="BD111" s="242">
        <v>-0.008026395817793144</v>
      </c>
    </row>
    <row r="112" spans="1:56" ht="12.75">
      <c r="A112" s="4" t="s">
        <v>541</v>
      </c>
      <c r="B112" s="4" t="s">
        <v>1527</v>
      </c>
      <c r="C112" s="4" t="s">
        <v>1446</v>
      </c>
      <c r="D112" s="225"/>
      <c r="E112" s="223">
        <v>7.004407489503968</v>
      </c>
      <c r="F112" s="223"/>
      <c r="G112" s="223">
        <v>2.626951936568</v>
      </c>
      <c r="H112" s="223">
        <v>0.013058716878000181</v>
      </c>
      <c r="I112" s="223">
        <v>-0.12083</v>
      </c>
      <c r="J112" s="223">
        <v>0</v>
      </c>
      <c r="K112" s="223">
        <v>0</v>
      </c>
      <c r="L112" s="223">
        <v>0</v>
      </c>
      <c r="M112" s="223">
        <v>0</v>
      </c>
      <c r="N112" s="223">
        <v>0.008547</v>
      </c>
      <c r="O112" s="223">
        <v>0.007855</v>
      </c>
      <c r="P112" s="223">
        <v>0</v>
      </c>
      <c r="Q112" s="223">
        <v>0</v>
      </c>
      <c r="R112" s="223">
        <v>0.07643340308878076</v>
      </c>
      <c r="S112" s="223">
        <v>0.6476509644444445</v>
      </c>
      <c r="T112" s="223">
        <v>0.004204577701671079</v>
      </c>
      <c r="U112" s="223">
        <v>0.06310818183908602</v>
      </c>
      <c r="V112" s="223">
        <v>0</v>
      </c>
      <c r="W112" s="223">
        <v>0</v>
      </c>
      <c r="X112" s="223">
        <v>0</v>
      </c>
      <c r="Y112" s="223">
        <v>0</v>
      </c>
      <c r="Z112" s="223">
        <v>0</v>
      </c>
      <c r="AA112" s="223">
        <v>0</v>
      </c>
      <c r="AB112" s="220">
        <v>0</v>
      </c>
      <c r="AC112" s="32"/>
      <c r="AD112" s="235">
        <v>10.331387270023948</v>
      </c>
      <c r="AF112" s="220">
        <v>7.034879238119942</v>
      </c>
      <c r="AG112" s="220"/>
      <c r="AH112" s="220">
        <v>2.236937523421</v>
      </c>
      <c r="AI112" s="220">
        <v>0.013058716878000181</v>
      </c>
      <c r="AJ112" s="220">
        <v>-0.12083</v>
      </c>
      <c r="AK112" s="220">
        <v>0</v>
      </c>
      <c r="AL112" s="220">
        <v>0</v>
      </c>
      <c r="AM112" s="220">
        <v>0</v>
      </c>
      <c r="AN112" s="220">
        <v>0</v>
      </c>
      <c r="AO112" s="220">
        <v>0.07643340308878076</v>
      </c>
      <c r="AP112" s="220">
        <v>0.07676591650240994</v>
      </c>
      <c r="AQ112" s="220">
        <v>0.8607194444444445</v>
      </c>
      <c r="AR112" s="220">
        <v>0.01069008986519261</v>
      </c>
      <c r="AS112" s="220">
        <v>0</v>
      </c>
      <c r="AT112" s="220">
        <v>0</v>
      </c>
      <c r="AU112" s="220">
        <v>0</v>
      </c>
      <c r="AV112" s="220">
        <v>0</v>
      </c>
      <c r="AW112" s="220">
        <v>0</v>
      </c>
      <c r="AX112" s="32"/>
      <c r="AY112" s="220">
        <v>0</v>
      </c>
      <c r="AZ112" s="220">
        <v>0</v>
      </c>
      <c r="BA112" s="220">
        <v>0</v>
      </c>
      <c r="BB112" s="32"/>
      <c r="BC112" s="32">
        <v>10.18865433231977</v>
      </c>
      <c r="BD112" s="242">
        <v>-0.013815466788115774</v>
      </c>
    </row>
    <row r="113" spans="1:56" ht="12.75">
      <c r="A113" s="4" t="s">
        <v>541</v>
      </c>
      <c r="B113" s="4" t="s">
        <v>1447</v>
      </c>
      <c r="C113" s="4" t="s">
        <v>1448</v>
      </c>
      <c r="D113" s="225"/>
      <c r="E113" s="223">
        <v>6.3644645257961905</v>
      </c>
      <c r="F113" s="223"/>
      <c r="G113" s="223">
        <v>3.593672008228</v>
      </c>
      <c r="H113" s="223">
        <v>0.017922849686000032</v>
      </c>
      <c r="I113" s="223">
        <v>-0.183829</v>
      </c>
      <c r="J113" s="223">
        <v>0</v>
      </c>
      <c r="K113" s="223">
        <v>0</v>
      </c>
      <c r="L113" s="223">
        <v>0</v>
      </c>
      <c r="M113" s="223">
        <v>0</v>
      </c>
      <c r="N113" s="223">
        <v>0.008547</v>
      </c>
      <c r="O113" s="223">
        <v>0.007855</v>
      </c>
      <c r="P113" s="223">
        <v>0</v>
      </c>
      <c r="Q113" s="223">
        <v>0</v>
      </c>
      <c r="R113" s="223">
        <v>0.06804774905838022</v>
      </c>
      <c r="S113" s="223">
        <v>1.9170047751111108</v>
      </c>
      <c r="T113" s="223">
        <v>0.0057707058696663755</v>
      </c>
      <c r="U113" s="223">
        <v>0.06745276213476961</v>
      </c>
      <c r="V113" s="223">
        <v>0</v>
      </c>
      <c r="W113" s="223">
        <v>0</v>
      </c>
      <c r="X113" s="223">
        <v>0</v>
      </c>
      <c r="Y113" s="223">
        <v>0</v>
      </c>
      <c r="Z113" s="223">
        <v>0</v>
      </c>
      <c r="AA113" s="223">
        <v>0</v>
      </c>
      <c r="AB113" s="220">
        <v>0</v>
      </c>
      <c r="AC113" s="32"/>
      <c r="AD113" s="235">
        <v>11.866908375884115</v>
      </c>
      <c r="AF113" s="220">
        <v>6.418369779699061</v>
      </c>
      <c r="AG113" s="220"/>
      <c r="AH113" s="220">
        <v>3.04661227857</v>
      </c>
      <c r="AI113" s="220">
        <v>0.017922849686000032</v>
      </c>
      <c r="AJ113" s="220">
        <v>-0.183829</v>
      </c>
      <c r="AK113" s="220">
        <v>0</v>
      </c>
      <c r="AL113" s="220">
        <v>0</v>
      </c>
      <c r="AM113" s="220">
        <v>0</v>
      </c>
      <c r="AN113" s="220">
        <v>0</v>
      </c>
      <c r="AO113" s="220">
        <v>0.06804774905838022</v>
      </c>
      <c r="AP113" s="220">
        <v>0.06862409466854795</v>
      </c>
      <c r="AQ113" s="220">
        <v>2.4702904284444442</v>
      </c>
      <c r="AR113" s="220">
        <v>0.014671952502580708</v>
      </c>
      <c r="AS113" s="220">
        <v>0</v>
      </c>
      <c r="AT113" s="220">
        <v>0</v>
      </c>
      <c r="AU113" s="220">
        <v>0</v>
      </c>
      <c r="AV113" s="220">
        <v>0</v>
      </c>
      <c r="AW113" s="220">
        <v>0</v>
      </c>
      <c r="AX113" s="32"/>
      <c r="AY113" s="220">
        <v>0</v>
      </c>
      <c r="AZ113" s="220">
        <v>0</v>
      </c>
      <c r="BA113" s="220">
        <v>0</v>
      </c>
      <c r="BB113" s="32"/>
      <c r="BC113" s="32">
        <v>11.920710132629017</v>
      </c>
      <c r="BD113" s="242">
        <v>0.004533763558353338</v>
      </c>
    </row>
    <row r="114" spans="1:56" ht="12.75">
      <c r="A114" s="4" t="s">
        <v>541</v>
      </c>
      <c r="B114" s="4" t="s">
        <v>1449</v>
      </c>
      <c r="C114" s="4" t="s">
        <v>1450</v>
      </c>
      <c r="D114" s="225"/>
      <c r="E114" s="223">
        <v>8.71126511371117</v>
      </c>
      <c r="F114" s="223"/>
      <c r="G114" s="223">
        <v>5.237717437588</v>
      </c>
      <c r="H114" s="223">
        <v>0.025720789503999985</v>
      </c>
      <c r="I114" s="223">
        <v>-0.254646</v>
      </c>
      <c r="J114" s="223">
        <v>0</v>
      </c>
      <c r="K114" s="223">
        <v>0</v>
      </c>
      <c r="L114" s="223">
        <v>0</v>
      </c>
      <c r="M114" s="223">
        <v>0</v>
      </c>
      <c r="N114" s="223">
        <v>0.008547</v>
      </c>
      <c r="O114" s="223">
        <v>0.007855</v>
      </c>
      <c r="P114" s="223">
        <v>0</v>
      </c>
      <c r="Q114" s="223">
        <v>0</v>
      </c>
      <c r="R114" s="223">
        <v>0.0927191539577275</v>
      </c>
      <c r="S114" s="223">
        <v>2.190429213333333</v>
      </c>
      <c r="T114" s="223">
        <v>0.008411321454969662</v>
      </c>
      <c r="U114" s="223">
        <v>0.0735830508943385</v>
      </c>
      <c r="V114" s="223">
        <v>0</v>
      </c>
      <c r="W114" s="223">
        <v>0</v>
      </c>
      <c r="X114" s="223">
        <v>0</v>
      </c>
      <c r="Y114" s="223">
        <v>0</v>
      </c>
      <c r="Z114" s="223">
        <v>0</v>
      </c>
      <c r="AA114" s="223">
        <v>0</v>
      </c>
      <c r="AB114" s="220">
        <v>0</v>
      </c>
      <c r="AC114" s="32"/>
      <c r="AD114" s="235">
        <v>16.101602080443534</v>
      </c>
      <c r="AF114" s="220">
        <v>8.744796803793523</v>
      </c>
      <c r="AG114" s="220"/>
      <c r="AH114" s="220">
        <v>4.438629827394</v>
      </c>
      <c r="AI114" s="220">
        <v>0.025720789503999985</v>
      </c>
      <c r="AJ114" s="220">
        <v>-0.254646</v>
      </c>
      <c r="AK114" s="220">
        <v>0</v>
      </c>
      <c r="AL114" s="220">
        <v>0</v>
      </c>
      <c r="AM114" s="220">
        <v>0</v>
      </c>
      <c r="AN114" s="220">
        <v>0</v>
      </c>
      <c r="AO114" s="220">
        <v>0.0927191539577275</v>
      </c>
      <c r="AP114" s="220">
        <v>0.09307605159482445</v>
      </c>
      <c r="AQ114" s="220">
        <v>2.9874934266666666</v>
      </c>
      <c r="AR114" s="220">
        <v>0.0213856868914353</v>
      </c>
      <c r="AS114" s="220">
        <v>0</v>
      </c>
      <c r="AT114" s="220">
        <v>0</v>
      </c>
      <c r="AU114" s="220">
        <v>0</v>
      </c>
      <c r="AV114" s="220">
        <v>0</v>
      </c>
      <c r="AW114" s="220">
        <v>0</v>
      </c>
      <c r="AX114" s="32"/>
      <c r="AY114" s="220">
        <v>0</v>
      </c>
      <c r="AZ114" s="220">
        <v>0</v>
      </c>
      <c r="BA114" s="220">
        <v>0</v>
      </c>
      <c r="BB114" s="32"/>
      <c r="BC114" s="32">
        <v>16.149175739802175</v>
      </c>
      <c r="BD114" s="242">
        <v>0.0029545916686403405</v>
      </c>
    </row>
    <row r="115" spans="1:56" ht="12.75">
      <c r="A115" s="4" t="s">
        <v>541</v>
      </c>
      <c r="B115" s="4" t="s">
        <v>1451</v>
      </c>
      <c r="C115" s="4" t="s">
        <v>1452</v>
      </c>
      <c r="D115" s="225"/>
      <c r="E115" s="223">
        <v>4.774252967754596</v>
      </c>
      <c r="F115" s="223"/>
      <c r="G115" s="223">
        <v>11.653828432329002</v>
      </c>
      <c r="H115" s="223">
        <v>0.058154109991999346</v>
      </c>
      <c r="I115" s="223">
        <v>-0.243708</v>
      </c>
      <c r="J115" s="223">
        <v>0.11410297383043044</v>
      </c>
      <c r="K115" s="223">
        <v>0</v>
      </c>
      <c r="L115" s="223">
        <v>0</v>
      </c>
      <c r="M115" s="223">
        <v>0</v>
      </c>
      <c r="N115" s="223">
        <v>0.008547</v>
      </c>
      <c r="O115" s="223">
        <v>0.007855</v>
      </c>
      <c r="P115" s="223">
        <v>0</v>
      </c>
      <c r="Q115" s="223">
        <v>0</v>
      </c>
      <c r="R115" s="223">
        <v>0.055373838661934</v>
      </c>
      <c r="S115" s="223">
        <v>1.3211907351111114</v>
      </c>
      <c r="T115" s="223">
        <v>0.018830688016996597</v>
      </c>
      <c r="U115" s="223">
        <v>0.09760808928462653</v>
      </c>
      <c r="V115" s="223">
        <v>0</v>
      </c>
      <c r="W115" s="223">
        <v>0</v>
      </c>
      <c r="X115" s="223">
        <v>0</v>
      </c>
      <c r="Y115" s="223">
        <v>0</v>
      </c>
      <c r="Z115" s="223">
        <v>0</v>
      </c>
      <c r="AA115" s="223">
        <v>0</v>
      </c>
      <c r="AB115" s="220">
        <v>0</v>
      </c>
      <c r="AC115" s="32"/>
      <c r="AD115" s="235">
        <v>17.866035834980696</v>
      </c>
      <c r="AF115" s="220">
        <v>4.782697846754604</v>
      </c>
      <c r="AG115" s="220"/>
      <c r="AH115" s="220">
        <v>9.790964473358</v>
      </c>
      <c r="AI115" s="220">
        <v>0.058154109991999346</v>
      </c>
      <c r="AJ115" s="220">
        <v>-0.243708</v>
      </c>
      <c r="AK115" s="220">
        <v>0</v>
      </c>
      <c r="AL115" s="220">
        <v>0</v>
      </c>
      <c r="AM115" s="220">
        <v>0</v>
      </c>
      <c r="AN115" s="220">
        <v>0</v>
      </c>
      <c r="AO115" s="220">
        <v>0.055373838661934</v>
      </c>
      <c r="AP115" s="220">
        <v>0.055471785999543534</v>
      </c>
      <c r="AQ115" s="220">
        <v>1.7180296684444447</v>
      </c>
      <c r="AR115" s="220">
        <v>0.04787680509390832</v>
      </c>
      <c r="AS115" s="220">
        <v>0</v>
      </c>
      <c r="AT115" s="220">
        <v>0</v>
      </c>
      <c r="AU115" s="220">
        <v>0</v>
      </c>
      <c r="AV115" s="220">
        <v>0</v>
      </c>
      <c r="AW115" s="220">
        <v>0</v>
      </c>
      <c r="AX115" s="32"/>
      <c r="AY115" s="220">
        <v>0</v>
      </c>
      <c r="AZ115" s="220">
        <v>0</v>
      </c>
      <c r="BA115" s="220">
        <v>0.3684188340625951</v>
      </c>
      <c r="BB115" s="32"/>
      <c r="BC115" s="32">
        <v>16.633279362367027</v>
      </c>
      <c r="BD115" s="242">
        <v>-0.06900000000000008</v>
      </c>
    </row>
    <row r="116" spans="1:56" ht="12.75">
      <c r="A116" s="4" t="s">
        <v>541</v>
      </c>
      <c r="B116" s="4" t="s">
        <v>1453</v>
      </c>
      <c r="C116" s="4" t="s">
        <v>1454</v>
      </c>
      <c r="D116" s="225"/>
      <c r="E116" s="223">
        <v>3.5090037551220115</v>
      </c>
      <c r="F116" s="223"/>
      <c r="G116" s="223">
        <v>4.584409158693</v>
      </c>
      <c r="H116" s="223">
        <v>0.02278427910399996</v>
      </c>
      <c r="I116" s="223">
        <v>-0.206437</v>
      </c>
      <c r="J116" s="223">
        <v>0</v>
      </c>
      <c r="K116" s="223">
        <v>0</v>
      </c>
      <c r="L116" s="223">
        <v>0</v>
      </c>
      <c r="M116" s="223">
        <v>0</v>
      </c>
      <c r="N116" s="223">
        <v>0.008547</v>
      </c>
      <c r="O116" s="223">
        <v>0.007855</v>
      </c>
      <c r="P116" s="223">
        <v>0</v>
      </c>
      <c r="Q116" s="223">
        <v>0</v>
      </c>
      <c r="R116" s="223">
        <v>0.038691779845115425</v>
      </c>
      <c r="S116" s="223">
        <v>1.5248168355555558</v>
      </c>
      <c r="T116" s="223">
        <v>0.007396075024761138</v>
      </c>
      <c r="U116" s="223">
        <v>0.06847335905294843</v>
      </c>
      <c r="V116" s="223">
        <v>0</v>
      </c>
      <c r="W116" s="223">
        <v>0</v>
      </c>
      <c r="X116" s="223">
        <v>0</v>
      </c>
      <c r="Y116" s="223">
        <v>0</v>
      </c>
      <c r="Z116" s="223">
        <v>0</v>
      </c>
      <c r="AA116" s="223">
        <v>0</v>
      </c>
      <c r="AB116" s="220">
        <v>0</v>
      </c>
      <c r="AC116" s="32"/>
      <c r="AD116" s="235">
        <v>9.565540242397393</v>
      </c>
      <c r="AF116" s="220">
        <v>3.5387037798994228</v>
      </c>
      <c r="AG116" s="220"/>
      <c r="AH116" s="220">
        <v>3.861481695832</v>
      </c>
      <c r="AI116" s="220">
        <v>0.02278427910399996</v>
      </c>
      <c r="AJ116" s="220">
        <v>-0.206437</v>
      </c>
      <c r="AK116" s="220">
        <v>0</v>
      </c>
      <c r="AL116" s="220">
        <v>0</v>
      </c>
      <c r="AM116" s="220">
        <v>0</v>
      </c>
      <c r="AN116" s="220">
        <v>0</v>
      </c>
      <c r="AO116" s="220">
        <v>0.038691779845115425</v>
      </c>
      <c r="AP116" s="220">
        <v>0.039019265051822516</v>
      </c>
      <c r="AQ116" s="220">
        <v>1.8316633422222226</v>
      </c>
      <c r="AR116" s="220">
        <v>0.018804434660103807</v>
      </c>
      <c r="AS116" s="220">
        <v>0</v>
      </c>
      <c r="AT116" s="220">
        <v>0</v>
      </c>
      <c r="AU116" s="220">
        <v>0</v>
      </c>
      <c r="AV116" s="220">
        <v>0</v>
      </c>
      <c r="AW116" s="220">
        <v>0</v>
      </c>
      <c r="AX116" s="32"/>
      <c r="AY116" s="220">
        <v>0</v>
      </c>
      <c r="AZ116" s="220">
        <v>0</v>
      </c>
      <c r="BA116" s="220">
        <v>0</v>
      </c>
      <c r="BB116" s="32"/>
      <c r="BC116" s="32">
        <v>9.144711576614688</v>
      </c>
      <c r="BD116" s="242">
        <v>-0.04399423922942319</v>
      </c>
    </row>
    <row r="117" spans="1:56" ht="12.75">
      <c r="A117" s="4" t="s">
        <v>574</v>
      </c>
      <c r="B117" s="4" t="s">
        <v>1455</v>
      </c>
      <c r="C117" s="4" t="s">
        <v>1456</v>
      </c>
      <c r="D117" s="225"/>
      <c r="E117" s="223">
        <v>129.67186226057203</v>
      </c>
      <c r="F117" s="223"/>
      <c r="G117" s="223">
        <v>106.131934657578</v>
      </c>
      <c r="H117" s="223">
        <v>0.503248260987997</v>
      </c>
      <c r="I117" s="223">
        <v>-0.553114</v>
      </c>
      <c r="J117" s="223">
        <v>0</v>
      </c>
      <c r="K117" s="223">
        <v>0</v>
      </c>
      <c r="L117" s="223">
        <v>0.054898</v>
      </c>
      <c r="M117" s="223">
        <v>0.184024</v>
      </c>
      <c r="N117" s="223">
        <v>0.008547</v>
      </c>
      <c r="O117" s="223">
        <v>0.007855</v>
      </c>
      <c r="P117" s="223">
        <v>0.664968</v>
      </c>
      <c r="Q117" s="223">
        <v>0</v>
      </c>
      <c r="R117" s="223">
        <v>1.452341733914699</v>
      </c>
      <c r="S117" s="223">
        <v>4.183263492222221</v>
      </c>
      <c r="T117" s="223">
        <v>0.16437192004803156</v>
      </c>
      <c r="U117" s="223">
        <v>0.1324660765015301</v>
      </c>
      <c r="V117" s="223">
        <v>0</v>
      </c>
      <c r="W117" s="223">
        <v>0</v>
      </c>
      <c r="X117" s="223">
        <v>0</v>
      </c>
      <c r="Y117" s="223">
        <v>0.261154</v>
      </c>
      <c r="Z117" s="223">
        <v>9.17517012101833</v>
      </c>
      <c r="AA117" s="223">
        <v>1.717087431818182</v>
      </c>
      <c r="AB117" s="220">
        <v>9.813413841949151</v>
      </c>
      <c r="AC117" s="32"/>
      <c r="AD117" s="235">
        <v>263.5734917966102</v>
      </c>
      <c r="AF117" s="220">
        <v>130.04511180495047</v>
      </c>
      <c r="AG117" s="220"/>
      <c r="AH117" s="220">
        <v>90.919790283935</v>
      </c>
      <c r="AI117" s="220">
        <v>0.503248260987997</v>
      </c>
      <c r="AJ117" s="220">
        <v>-0.553114</v>
      </c>
      <c r="AK117" s="220">
        <v>0</v>
      </c>
      <c r="AL117" s="220">
        <v>0.054898</v>
      </c>
      <c r="AM117" s="220">
        <v>0.12268266666666666</v>
      </c>
      <c r="AN117" s="220">
        <v>0</v>
      </c>
      <c r="AO117" s="220">
        <v>1.452341733914699</v>
      </c>
      <c r="AP117" s="220">
        <v>1.4565221773895995</v>
      </c>
      <c r="AQ117" s="220">
        <v>5.294648025555555</v>
      </c>
      <c r="AR117" s="220">
        <v>0.4179136934321241</v>
      </c>
      <c r="AS117" s="220">
        <v>0</v>
      </c>
      <c r="AT117" s="220">
        <v>0</v>
      </c>
      <c r="AU117" s="220">
        <v>0</v>
      </c>
      <c r="AV117" s="220">
        <v>0.261154</v>
      </c>
      <c r="AW117" s="220">
        <v>9.17517012101833</v>
      </c>
      <c r="AX117" s="32"/>
      <c r="AY117" s="220">
        <v>1.717087431818182</v>
      </c>
      <c r="AZ117" s="220">
        <v>20.434</v>
      </c>
      <c r="BA117" s="220">
        <v>0</v>
      </c>
      <c r="BB117" s="32"/>
      <c r="BC117" s="32">
        <v>261.3014541996686</v>
      </c>
      <c r="BD117" s="242">
        <v>-0.008620129366783285</v>
      </c>
    </row>
    <row r="118" spans="1:56" ht="12.75">
      <c r="A118" s="4" t="s">
        <v>541</v>
      </c>
      <c r="B118" s="4" t="s">
        <v>1457</v>
      </c>
      <c r="C118" s="4" t="s">
        <v>1458</v>
      </c>
      <c r="D118" s="225"/>
      <c r="E118" s="223">
        <v>6.108888357196905</v>
      </c>
      <c r="F118" s="223"/>
      <c r="G118" s="223">
        <v>6.104022849813</v>
      </c>
      <c r="H118" s="223">
        <v>0.030247412127999588</v>
      </c>
      <c r="I118" s="223">
        <v>-0.128887</v>
      </c>
      <c r="J118" s="223">
        <v>0</v>
      </c>
      <c r="K118" s="223">
        <v>0</v>
      </c>
      <c r="L118" s="223">
        <v>0</v>
      </c>
      <c r="M118" s="223">
        <v>0</v>
      </c>
      <c r="N118" s="223">
        <v>0.008547</v>
      </c>
      <c r="O118" s="223">
        <v>0.007855</v>
      </c>
      <c r="P118" s="223">
        <v>0</v>
      </c>
      <c r="Q118" s="223">
        <v>0</v>
      </c>
      <c r="R118" s="223">
        <v>0.06848236396218534</v>
      </c>
      <c r="S118" s="223">
        <v>1.6082422257777778</v>
      </c>
      <c r="T118" s="223">
        <v>0.009834728179656494</v>
      </c>
      <c r="U118" s="223">
        <v>0.08241209927142841</v>
      </c>
      <c r="V118" s="223">
        <v>0</v>
      </c>
      <c r="W118" s="223">
        <v>0</v>
      </c>
      <c r="X118" s="223">
        <v>0</v>
      </c>
      <c r="Y118" s="223">
        <v>0</v>
      </c>
      <c r="Z118" s="223">
        <v>0</v>
      </c>
      <c r="AA118" s="223">
        <v>0</v>
      </c>
      <c r="AB118" s="220">
        <v>0</v>
      </c>
      <c r="AC118" s="32"/>
      <c r="AD118" s="235">
        <v>13.899645036328954</v>
      </c>
      <c r="AF118" s="220">
        <v>6.144728760975521</v>
      </c>
      <c r="AG118" s="220"/>
      <c r="AH118" s="220">
        <v>5.149477040733</v>
      </c>
      <c r="AI118" s="220">
        <v>0.030247412127999588</v>
      </c>
      <c r="AJ118" s="220">
        <v>-0.128887</v>
      </c>
      <c r="AK118" s="220">
        <v>0</v>
      </c>
      <c r="AL118" s="220">
        <v>0</v>
      </c>
      <c r="AM118" s="220">
        <v>0</v>
      </c>
      <c r="AN118" s="220">
        <v>0</v>
      </c>
      <c r="AO118" s="220">
        <v>0.06848236396218534</v>
      </c>
      <c r="AP118" s="220">
        <v>0.06888414501179763</v>
      </c>
      <c r="AQ118" s="220">
        <v>2.1686400924444444</v>
      </c>
      <c r="AR118" s="220">
        <v>0.02500468192048996</v>
      </c>
      <c r="AS118" s="220">
        <v>0</v>
      </c>
      <c r="AT118" s="220">
        <v>0</v>
      </c>
      <c r="AU118" s="220">
        <v>0</v>
      </c>
      <c r="AV118" s="220">
        <v>0</v>
      </c>
      <c r="AW118" s="220">
        <v>0</v>
      </c>
      <c r="AX118" s="32"/>
      <c r="AY118" s="220">
        <v>0</v>
      </c>
      <c r="AZ118" s="220">
        <v>0</v>
      </c>
      <c r="BA118" s="220">
        <v>0</v>
      </c>
      <c r="BB118" s="32"/>
      <c r="BC118" s="32">
        <v>13.52657749717544</v>
      </c>
      <c r="BD118" s="242">
        <v>-0.0268400767198329</v>
      </c>
    </row>
    <row r="119" spans="1:56" ht="12.75">
      <c r="A119" s="4" t="s">
        <v>623</v>
      </c>
      <c r="B119" s="4" t="s">
        <v>1459</v>
      </c>
      <c r="C119" s="4" t="s">
        <v>1460</v>
      </c>
      <c r="D119" s="225"/>
      <c r="E119" s="223">
        <v>214.93923745683682</v>
      </c>
      <c r="F119" s="223"/>
      <c r="G119" s="223">
        <v>152.47779498934798</v>
      </c>
      <c r="H119" s="223">
        <v>0.7096869145100116</v>
      </c>
      <c r="I119" s="223">
        <v>0</v>
      </c>
      <c r="J119" s="223">
        <v>0</v>
      </c>
      <c r="K119" s="223">
        <v>0</v>
      </c>
      <c r="L119" s="223">
        <v>0.05751</v>
      </c>
      <c r="M119" s="223">
        <v>0.168305</v>
      </c>
      <c r="N119" s="223">
        <v>0.008547</v>
      </c>
      <c r="O119" s="223">
        <v>0</v>
      </c>
      <c r="P119" s="223">
        <v>1.184695</v>
      </c>
      <c r="Q119" s="223">
        <v>0</v>
      </c>
      <c r="R119" s="223">
        <v>2.4505362205926335</v>
      </c>
      <c r="S119" s="223">
        <v>1.8162877911111113</v>
      </c>
      <c r="T119" s="223">
        <v>0.23189111749127675</v>
      </c>
      <c r="U119" s="223">
        <v>0</v>
      </c>
      <c r="V119" s="223">
        <v>0</v>
      </c>
      <c r="W119" s="223">
        <v>0</v>
      </c>
      <c r="X119" s="223">
        <v>0</v>
      </c>
      <c r="Y119" s="223">
        <v>0.466988</v>
      </c>
      <c r="Z119" s="223">
        <v>24.506702008937726</v>
      </c>
      <c r="AA119" s="223">
        <v>3.070460195454545</v>
      </c>
      <c r="AB119" s="220">
        <v>17.550761290084747</v>
      </c>
      <c r="AC119" s="32"/>
      <c r="AD119" s="235">
        <v>419.6394029843668</v>
      </c>
      <c r="AF119" s="220">
        <v>216.30408692885896</v>
      </c>
      <c r="AG119" s="220"/>
      <c r="AH119" s="220">
        <v>133.041663451744</v>
      </c>
      <c r="AI119" s="220">
        <v>0.7096869145100116</v>
      </c>
      <c r="AJ119" s="220">
        <v>0</v>
      </c>
      <c r="AK119" s="220">
        <v>0</v>
      </c>
      <c r="AL119" s="220">
        <v>0.05751</v>
      </c>
      <c r="AM119" s="220">
        <v>0.11220333333333335</v>
      </c>
      <c r="AN119" s="220">
        <v>0</v>
      </c>
      <c r="AO119" s="220">
        <v>2.4505362205926335</v>
      </c>
      <c r="AP119" s="220">
        <v>2.4660969581593077</v>
      </c>
      <c r="AQ119" s="220">
        <v>2.337167097777778</v>
      </c>
      <c r="AR119" s="220">
        <v>0.589580467007769</v>
      </c>
      <c r="AS119" s="220">
        <v>0</v>
      </c>
      <c r="AT119" s="220">
        <v>0</v>
      </c>
      <c r="AU119" s="220">
        <v>0</v>
      </c>
      <c r="AV119" s="220">
        <v>0.466988</v>
      </c>
      <c r="AW119" s="220">
        <v>24.506702008937726</v>
      </c>
      <c r="AX119" s="32"/>
      <c r="AY119" s="220">
        <v>3.070460195454545</v>
      </c>
      <c r="AZ119" s="220">
        <v>36.551</v>
      </c>
      <c r="BA119" s="220">
        <v>0</v>
      </c>
      <c r="BB119" s="32"/>
      <c r="BC119" s="32">
        <v>422.66368157637606</v>
      </c>
      <c r="BD119" s="242">
        <v>0.007206850859336259</v>
      </c>
    </row>
    <row r="120" spans="1:56" ht="12.75">
      <c r="A120" s="4" t="s">
        <v>490</v>
      </c>
      <c r="B120" s="4" t="s">
        <v>507</v>
      </c>
      <c r="C120" s="4" t="s">
        <v>508</v>
      </c>
      <c r="D120" s="225"/>
      <c r="E120" s="223">
        <v>21.76634343579367</v>
      </c>
      <c r="F120" s="223"/>
      <c r="G120" s="223">
        <v>15.963351106858001</v>
      </c>
      <c r="H120" s="223">
        <v>0.0733998744680006</v>
      </c>
      <c r="I120" s="223">
        <v>0</v>
      </c>
      <c r="J120" s="223">
        <v>0</v>
      </c>
      <c r="K120" s="223">
        <v>0</v>
      </c>
      <c r="L120" s="223">
        <v>0</v>
      </c>
      <c r="M120" s="223">
        <v>0</v>
      </c>
      <c r="N120" s="223">
        <v>0</v>
      </c>
      <c r="O120" s="223">
        <v>0</v>
      </c>
      <c r="P120" s="223">
        <v>0</v>
      </c>
      <c r="Q120" s="223">
        <v>0.2096908555695058</v>
      </c>
      <c r="R120" s="223">
        <v>0.2515592523330102</v>
      </c>
      <c r="S120" s="223">
        <v>0</v>
      </c>
      <c r="T120" s="223">
        <v>0</v>
      </c>
      <c r="U120" s="223">
        <v>0</v>
      </c>
      <c r="V120" s="223">
        <v>0</v>
      </c>
      <c r="W120" s="223">
        <v>0</v>
      </c>
      <c r="X120" s="223">
        <v>0</v>
      </c>
      <c r="Y120" s="223">
        <v>0</v>
      </c>
      <c r="Z120" s="223">
        <v>0</v>
      </c>
      <c r="AA120" s="223">
        <v>0</v>
      </c>
      <c r="AB120" s="220">
        <v>0</v>
      </c>
      <c r="AC120" s="32"/>
      <c r="AD120" s="235">
        <v>38.26434452502219</v>
      </c>
      <c r="AF120" s="220">
        <v>21.90819128664626</v>
      </c>
      <c r="AG120" s="220"/>
      <c r="AH120" s="220">
        <v>14.651945765582001</v>
      </c>
      <c r="AI120" s="220">
        <v>0.0733998744680006</v>
      </c>
      <c r="AJ120" s="220">
        <v>0</v>
      </c>
      <c r="AK120" s="220">
        <v>0</v>
      </c>
      <c r="AL120" s="220">
        <v>0</v>
      </c>
      <c r="AM120" s="220">
        <v>0</v>
      </c>
      <c r="AN120" s="220">
        <v>0.21406338726588897</v>
      </c>
      <c r="AO120" s="220">
        <v>0.2515592523330102</v>
      </c>
      <c r="AP120" s="220">
        <v>0.25319862457809034</v>
      </c>
      <c r="AQ120" s="220">
        <v>0</v>
      </c>
      <c r="AR120" s="220">
        <v>0</v>
      </c>
      <c r="AS120" s="220">
        <v>0</v>
      </c>
      <c r="AT120" s="220">
        <v>0</v>
      </c>
      <c r="AU120" s="220">
        <v>0</v>
      </c>
      <c r="AV120" s="220">
        <v>0</v>
      </c>
      <c r="AW120" s="220">
        <v>0</v>
      </c>
      <c r="AX120" s="32"/>
      <c r="AY120" s="220">
        <v>0</v>
      </c>
      <c r="AZ120" s="220">
        <v>0</v>
      </c>
      <c r="BA120" s="220">
        <v>0</v>
      </c>
      <c r="BB120" s="32"/>
      <c r="BC120" s="32">
        <v>37.352358190873254</v>
      </c>
      <c r="BD120" s="242">
        <v>-0.023833841804151643</v>
      </c>
    </row>
    <row r="121" spans="1:56" ht="12.75">
      <c r="A121" s="4" t="s">
        <v>541</v>
      </c>
      <c r="B121" s="4" t="s">
        <v>1461</v>
      </c>
      <c r="C121" s="4" t="s">
        <v>1462</v>
      </c>
      <c r="D121" s="225"/>
      <c r="E121" s="223">
        <v>7.241837353386281</v>
      </c>
      <c r="F121" s="223"/>
      <c r="G121" s="223">
        <v>6.987683471144</v>
      </c>
      <c r="H121" s="223">
        <v>0.034529128548000006</v>
      </c>
      <c r="I121" s="223">
        <v>0</v>
      </c>
      <c r="J121" s="223">
        <v>0</v>
      </c>
      <c r="K121" s="223">
        <v>0</v>
      </c>
      <c r="L121" s="223">
        <v>0</v>
      </c>
      <c r="M121" s="223">
        <v>0</v>
      </c>
      <c r="N121" s="223">
        <v>0.008547</v>
      </c>
      <c r="O121" s="223">
        <v>0.007855</v>
      </c>
      <c r="P121" s="223">
        <v>0</v>
      </c>
      <c r="Q121" s="223">
        <v>0</v>
      </c>
      <c r="R121" s="223">
        <v>0.0807677778282513</v>
      </c>
      <c r="S121" s="223">
        <v>0.896711280888889</v>
      </c>
      <c r="T121" s="223">
        <v>0.011230551588773507</v>
      </c>
      <c r="U121" s="223">
        <v>0.08879441694993846</v>
      </c>
      <c r="V121" s="223">
        <v>0</v>
      </c>
      <c r="W121" s="223">
        <v>0</v>
      </c>
      <c r="X121" s="223">
        <v>0</v>
      </c>
      <c r="Y121" s="223">
        <v>0</v>
      </c>
      <c r="Z121" s="223">
        <v>0</v>
      </c>
      <c r="AA121" s="223">
        <v>0</v>
      </c>
      <c r="AB121" s="220">
        <v>0</v>
      </c>
      <c r="AC121" s="32"/>
      <c r="AD121" s="235">
        <v>15.357955980334133</v>
      </c>
      <c r="AF121" s="220">
        <v>7.202955591642333</v>
      </c>
      <c r="AG121" s="220"/>
      <c r="AH121" s="220">
        <v>5.916463261615</v>
      </c>
      <c r="AI121" s="220">
        <v>0.034529128548000006</v>
      </c>
      <c r="AJ121" s="220">
        <v>0</v>
      </c>
      <c r="AK121" s="220">
        <v>0</v>
      </c>
      <c r="AL121" s="220">
        <v>0</v>
      </c>
      <c r="AM121" s="220">
        <v>0</v>
      </c>
      <c r="AN121" s="220">
        <v>0</v>
      </c>
      <c r="AO121" s="220">
        <v>0.0807677778282513</v>
      </c>
      <c r="AP121" s="220">
        <v>0.08033413187062181</v>
      </c>
      <c r="AQ121" s="220">
        <v>1.2367464808888888</v>
      </c>
      <c r="AR121" s="220">
        <v>0.028553546690778298</v>
      </c>
      <c r="AS121" s="220">
        <v>0</v>
      </c>
      <c r="AT121" s="220">
        <v>0</v>
      </c>
      <c r="AU121" s="220">
        <v>0</v>
      </c>
      <c r="AV121" s="220">
        <v>0</v>
      </c>
      <c r="AW121" s="220">
        <v>0</v>
      </c>
      <c r="AX121" s="32"/>
      <c r="AY121" s="220">
        <v>0</v>
      </c>
      <c r="AZ121" s="220">
        <v>0</v>
      </c>
      <c r="BA121" s="220">
        <v>0</v>
      </c>
      <c r="BB121" s="32"/>
      <c r="BC121" s="32">
        <v>14.580349919083874</v>
      </c>
      <c r="BD121" s="242">
        <v>-0.05063213244301413</v>
      </c>
    </row>
    <row r="122" spans="1:56" ht="12.75">
      <c r="A122" s="4" t="s">
        <v>541</v>
      </c>
      <c r="B122" s="4" t="s">
        <v>1463</v>
      </c>
      <c r="C122" s="4" t="s">
        <v>1464</v>
      </c>
      <c r="D122" s="225"/>
      <c r="E122" s="223">
        <v>5.587503260715658</v>
      </c>
      <c r="F122" s="223"/>
      <c r="G122" s="223">
        <v>4.936245379322</v>
      </c>
      <c r="H122" s="223">
        <v>0.024426431091000327</v>
      </c>
      <c r="I122" s="223">
        <v>-0.195975</v>
      </c>
      <c r="J122" s="223">
        <v>0</v>
      </c>
      <c r="K122" s="223">
        <v>0</v>
      </c>
      <c r="L122" s="223">
        <v>0</v>
      </c>
      <c r="M122" s="223">
        <v>0</v>
      </c>
      <c r="N122" s="223">
        <v>0.008547</v>
      </c>
      <c r="O122" s="223">
        <v>0.007855</v>
      </c>
      <c r="P122" s="223">
        <v>0</v>
      </c>
      <c r="Q122" s="223">
        <v>0</v>
      </c>
      <c r="R122" s="223">
        <v>0.06047091942932148</v>
      </c>
      <c r="S122" s="223">
        <v>1.8075976728888887</v>
      </c>
      <c r="T122" s="223">
        <v>0.007948341081797147</v>
      </c>
      <c r="U122" s="223">
        <v>0.07270775975682363</v>
      </c>
      <c r="V122" s="223">
        <v>0</v>
      </c>
      <c r="W122" s="223">
        <v>0</v>
      </c>
      <c r="X122" s="223">
        <v>0</v>
      </c>
      <c r="Y122" s="223">
        <v>0</v>
      </c>
      <c r="Z122" s="223">
        <v>0</v>
      </c>
      <c r="AA122" s="223">
        <v>0</v>
      </c>
      <c r="AB122" s="220">
        <v>0</v>
      </c>
      <c r="AC122" s="32"/>
      <c r="AD122" s="235">
        <v>12.317326764285488</v>
      </c>
      <c r="AF122" s="220">
        <v>5.629548544099561</v>
      </c>
      <c r="AG122" s="220"/>
      <c r="AH122" s="220">
        <v>4.167936591547</v>
      </c>
      <c r="AI122" s="220">
        <v>0.024426431091000327</v>
      </c>
      <c r="AJ122" s="220">
        <v>-0.195975</v>
      </c>
      <c r="AK122" s="220">
        <v>0</v>
      </c>
      <c r="AL122" s="220">
        <v>0</v>
      </c>
      <c r="AM122" s="220">
        <v>0</v>
      </c>
      <c r="AN122" s="220">
        <v>0</v>
      </c>
      <c r="AO122" s="220">
        <v>0.06047091942932148</v>
      </c>
      <c r="AP122" s="220">
        <v>0.06092595575328514</v>
      </c>
      <c r="AQ122" s="220">
        <v>2.200702526222222</v>
      </c>
      <c r="AR122" s="220">
        <v>0.020208564681738105</v>
      </c>
      <c r="AS122" s="220">
        <v>0</v>
      </c>
      <c r="AT122" s="220">
        <v>0</v>
      </c>
      <c r="AU122" s="220">
        <v>0</v>
      </c>
      <c r="AV122" s="220">
        <v>0</v>
      </c>
      <c r="AW122" s="220">
        <v>0</v>
      </c>
      <c r="AX122" s="32"/>
      <c r="AY122" s="220">
        <v>0</v>
      </c>
      <c r="AZ122" s="220">
        <v>0</v>
      </c>
      <c r="BA122" s="220">
        <v>0</v>
      </c>
      <c r="BB122" s="32"/>
      <c r="BC122" s="32">
        <v>11.968244532824126</v>
      </c>
      <c r="BD122" s="242">
        <v>-0.028340746181512146</v>
      </c>
    </row>
    <row r="123" spans="1:56" ht="12.75">
      <c r="A123" s="4" t="s">
        <v>541</v>
      </c>
      <c r="B123" s="4" t="s">
        <v>1465</v>
      </c>
      <c r="C123" s="4" t="s">
        <v>1466</v>
      </c>
      <c r="D123" s="225"/>
      <c r="E123" s="223">
        <v>3.4373876804382517</v>
      </c>
      <c r="F123" s="223"/>
      <c r="G123" s="223">
        <v>3.328129862913</v>
      </c>
      <c r="H123" s="223">
        <v>0.016220298165000042</v>
      </c>
      <c r="I123" s="223">
        <v>-0.033443</v>
      </c>
      <c r="J123" s="223">
        <v>0</v>
      </c>
      <c r="K123" s="223">
        <v>0</v>
      </c>
      <c r="L123" s="223">
        <v>0</v>
      </c>
      <c r="M123" s="223">
        <v>0</v>
      </c>
      <c r="N123" s="223">
        <v>0.008547</v>
      </c>
      <c r="O123" s="223">
        <v>0.007855</v>
      </c>
      <c r="P123" s="223">
        <v>0</v>
      </c>
      <c r="Q123" s="223">
        <v>0</v>
      </c>
      <c r="R123" s="223">
        <v>0.03734826023291082</v>
      </c>
      <c r="S123" s="223">
        <v>0.5972875937777778</v>
      </c>
      <c r="T123" s="223">
        <v>0.005316382622803801</v>
      </c>
      <c r="U123" s="223">
        <v>0.05795000462400444</v>
      </c>
      <c r="V123" s="223">
        <v>0</v>
      </c>
      <c r="W123" s="223">
        <v>0</v>
      </c>
      <c r="X123" s="223">
        <v>0</v>
      </c>
      <c r="Y123" s="223">
        <v>0</v>
      </c>
      <c r="Z123" s="223">
        <v>0</v>
      </c>
      <c r="AA123" s="223">
        <v>0</v>
      </c>
      <c r="AB123" s="220">
        <v>0</v>
      </c>
      <c r="AC123" s="32"/>
      <c r="AD123" s="235">
        <v>7.462599082773748</v>
      </c>
      <c r="AF123" s="220">
        <v>3.4541204190059287</v>
      </c>
      <c r="AG123" s="220"/>
      <c r="AH123" s="220">
        <v>2.829676094294</v>
      </c>
      <c r="AI123" s="220">
        <v>0.016220298165000042</v>
      </c>
      <c r="AJ123" s="220">
        <v>-0.033443</v>
      </c>
      <c r="AK123" s="220">
        <v>0</v>
      </c>
      <c r="AL123" s="220">
        <v>0</v>
      </c>
      <c r="AM123" s="220">
        <v>0</v>
      </c>
      <c r="AN123" s="220">
        <v>0</v>
      </c>
      <c r="AO123" s="220">
        <v>0.03734826023291082</v>
      </c>
      <c r="AP123" s="220">
        <v>0.03753006651504516</v>
      </c>
      <c r="AQ123" s="220">
        <v>0.8628182604444447</v>
      </c>
      <c r="AR123" s="220">
        <v>0.013516840935757547</v>
      </c>
      <c r="AS123" s="220">
        <v>0</v>
      </c>
      <c r="AT123" s="220">
        <v>0</v>
      </c>
      <c r="AU123" s="220">
        <v>0</v>
      </c>
      <c r="AV123" s="220">
        <v>0</v>
      </c>
      <c r="AW123" s="220">
        <v>0</v>
      </c>
      <c r="AX123" s="32"/>
      <c r="AY123" s="220">
        <v>0</v>
      </c>
      <c r="AZ123" s="220">
        <v>0</v>
      </c>
      <c r="BA123" s="220">
        <v>0</v>
      </c>
      <c r="BB123" s="32"/>
      <c r="BC123" s="32">
        <v>7.217787239593086</v>
      </c>
      <c r="BD123" s="242">
        <v>-0.03280517155822719</v>
      </c>
    </row>
    <row r="124" spans="1:56" ht="12.75">
      <c r="A124" s="4" t="s">
        <v>541</v>
      </c>
      <c r="B124" s="4" t="s">
        <v>1467</v>
      </c>
      <c r="C124" s="4" t="s">
        <v>1468</v>
      </c>
      <c r="D124" s="225"/>
      <c r="E124" s="223">
        <v>12.380897158143972</v>
      </c>
      <c r="F124" s="223"/>
      <c r="G124" s="223">
        <v>4.424991674584001</v>
      </c>
      <c r="H124" s="223">
        <v>0.022012955951999872</v>
      </c>
      <c r="I124" s="223">
        <v>-0.002931</v>
      </c>
      <c r="J124" s="223">
        <v>0</v>
      </c>
      <c r="K124" s="223">
        <v>0</v>
      </c>
      <c r="L124" s="223">
        <v>0</v>
      </c>
      <c r="M124" s="223">
        <v>0</v>
      </c>
      <c r="N124" s="223">
        <v>0.008547</v>
      </c>
      <c r="O124" s="223">
        <v>0.007855</v>
      </c>
      <c r="P124" s="223">
        <v>0</v>
      </c>
      <c r="Q124" s="223">
        <v>0</v>
      </c>
      <c r="R124" s="223">
        <v>0.13294257969707743</v>
      </c>
      <c r="S124" s="223">
        <v>2.066638367111111</v>
      </c>
      <c r="T124" s="223">
        <v>0.00708761700005797</v>
      </c>
      <c r="U124" s="223">
        <v>0.0714422524833325</v>
      </c>
      <c r="V124" s="223">
        <v>0</v>
      </c>
      <c r="W124" s="223">
        <v>0</v>
      </c>
      <c r="X124" s="223">
        <v>0</v>
      </c>
      <c r="Y124" s="223">
        <v>0</v>
      </c>
      <c r="Z124" s="223">
        <v>0</v>
      </c>
      <c r="AA124" s="223">
        <v>0</v>
      </c>
      <c r="AB124" s="220">
        <v>0</v>
      </c>
      <c r="AC124" s="32"/>
      <c r="AD124" s="235">
        <v>19.11948360497155</v>
      </c>
      <c r="AF124" s="220">
        <v>12.512276810468448</v>
      </c>
      <c r="AG124" s="220"/>
      <c r="AH124" s="220">
        <v>3.7639884294750003</v>
      </c>
      <c r="AI124" s="220">
        <v>0.022012955951999872</v>
      </c>
      <c r="AJ124" s="220">
        <v>-0.002931</v>
      </c>
      <c r="AK124" s="220">
        <v>0</v>
      </c>
      <c r="AL124" s="220">
        <v>0</v>
      </c>
      <c r="AM124" s="220">
        <v>0</v>
      </c>
      <c r="AN124" s="220">
        <v>0</v>
      </c>
      <c r="AO124" s="220">
        <v>0.13294257969707743</v>
      </c>
      <c r="AP124" s="220">
        <v>0.13435329732736095</v>
      </c>
      <c r="AQ124" s="220">
        <v>2.5931874871111114</v>
      </c>
      <c r="AR124" s="220">
        <v>0.018020183722748995</v>
      </c>
      <c r="AS124" s="220">
        <v>0</v>
      </c>
      <c r="AT124" s="220">
        <v>0</v>
      </c>
      <c r="AU124" s="220">
        <v>0</v>
      </c>
      <c r="AV124" s="220">
        <v>0</v>
      </c>
      <c r="AW124" s="220">
        <v>0</v>
      </c>
      <c r="AX124" s="32"/>
      <c r="AY124" s="220">
        <v>0</v>
      </c>
      <c r="AZ124" s="220">
        <v>0</v>
      </c>
      <c r="BA124" s="220">
        <v>0</v>
      </c>
      <c r="BB124" s="32"/>
      <c r="BC124" s="32">
        <v>19.17385074375375</v>
      </c>
      <c r="BD124" s="242">
        <v>0.0028435464003883485</v>
      </c>
    </row>
    <row r="125" spans="1:56" ht="12.75">
      <c r="A125" s="4" t="s">
        <v>558</v>
      </c>
      <c r="B125" s="4" t="s">
        <v>1469</v>
      </c>
      <c r="C125" s="4" t="s">
        <v>1470</v>
      </c>
      <c r="D125" s="225"/>
      <c r="E125" s="223">
        <v>96.37443845379754</v>
      </c>
      <c r="F125" s="223"/>
      <c r="G125" s="223">
        <v>146.51729370002099</v>
      </c>
      <c r="H125" s="223">
        <v>0.7011752379879952</v>
      </c>
      <c r="I125" s="223">
        <v>0</v>
      </c>
      <c r="J125" s="223">
        <v>0</v>
      </c>
      <c r="K125" s="223">
        <v>0</v>
      </c>
      <c r="L125" s="223">
        <v>0</v>
      </c>
      <c r="M125" s="223">
        <v>0.085894</v>
      </c>
      <c r="N125" s="223">
        <v>0.008547</v>
      </c>
      <c r="O125" s="223">
        <v>0.007855</v>
      </c>
      <c r="P125" s="223">
        <v>1.087058</v>
      </c>
      <c r="Q125" s="223">
        <v>0</v>
      </c>
      <c r="R125" s="223">
        <v>1.2040018219405484</v>
      </c>
      <c r="S125" s="223">
        <v>3.3611229144444446</v>
      </c>
      <c r="T125" s="223">
        <v>0.22743626592103441</v>
      </c>
      <c r="U125" s="223">
        <v>0.21813348663561744</v>
      </c>
      <c r="V125" s="223">
        <v>0.1</v>
      </c>
      <c r="W125" s="223">
        <v>0</v>
      </c>
      <c r="X125" s="223">
        <v>0</v>
      </c>
      <c r="Y125" s="223">
        <v>0.234544</v>
      </c>
      <c r="Z125" s="223">
        <v>14.257385553023525</v>
      </c>
      <c r="AA125" s="223">
        <v>1.542129559090909</v>
      </c>
      <c r="AB125" s="220">
        <v>8.851825007033897</v>
      </c>
      <c r="AC125" s="32"/>
      <c r="AD125" s="235">
        <v>274.77883999989643</v>
      </c>
      <c r="AF125" s="220">
        <v>96.40638749549585</v>
      </c>
      <c r="AG125" s="220"/>
      <c r="AH125" s="220">
        <v>125.12193878145399</v>
      </c>
      <c r="AI125" s="220">
        <v>0.7011752379879952</v>
      </c>
      <c r="AJ125" s="220">
        <v>0</v>
      </c>
      <c r="AK125" s="220">
        <v>0</v>
      </c>
      <c r="AL125" s="220">
        <v>0</v>
      </c>
      <c r="AM125" s="220">
        <v>0.05726266666666667</v>
      </c>
      <c r="AN125" s="220">
        <v>0</v>
      </c>
      <c r="AO125" s="220">
        <v>1.2040018219405484</v>
      </c>
      <c r="AP125" s="220">
        <v>1.204400959979962</v>
      </c>
      <c r="AQ125" s="220">
        <v>3.7272263811111115</v>
      </c>
      <c r="AR125" s="220">
        <v>0.578254058744923</v>
      </c>
      <c r="AS125" s="220">
        <v>0</v>
      </c>
      <c r="AT125" s="220">
        <v>0</v>
      </c>
      <c r="AU125" s="220">
        <v>0</v>
      </c>
      <c r="AV125" s="220">
        <v>0.234544</v>
      </c>
      <c r="AW125" s="220">
        <v>14.257385553023525</v>
      </c>
      <c r="AX125" s="32"/>
      <c r="AY125" s="220">
        <v>1.542129559090909</v>
      </c>
      <c r="AZ125" s="220">
        <v>18.518</v>
      </c>
      <c r="BA125" s="220">
        <v>0</v>
      </c>
      <c r="BB125" s="32"/>
      <c r="BC125" s="32">
        <v>263.55270651549546</v>
      </c>
      <c r="BD125" s="242">
        <v>-0.04085516004218231</v>
      </c>
    </row>
    <row r="126" spans="1:56" ht="12.75">
      <c r="A126" s="4" t="s">
        <v>541</v>
      </c>
      <c r="B126" s="4" t="s">
        <v>1471</v>
      </c>
      <c r="C126" s="4" t="s">
        <v>1472</v>
      </c>
      <c r="D126" s="225"/>
      <c r="E126" s="223">
        <v>7.501568844220142</v>
      </c>
      <c r="F126" s="223"/>
      <c r="G126" s="223">
        <v>6.375072494313</v>
      </c>
      <c r="H126" s="223">
        <v>0.03148562809900008</v>
      </c>
      <c r="I126" s="223">
        <v>-0.312785</v>
      </c>
      <c r="J126" s="223">
        <v>0</v>
      </c>
      <c r="K126" s="223">
        <v>0</v>
      </c>
      <c r="L126" s="223">
        <v>0</v>
      </c>
      <c r="M126" s="223">
        <v>0</v>
      </c>
      <c r="N126" s="223">
        <v>0.008547</v>
      </c>
      <c r="O126" s="223">
        <v>0.007855</v>
      </c>
      <c r="P126" s="223">
        <v>0</v>
      </c>
      <c r="Q126" s="223">
        <v>0</v>
      </c>
      <c r="R126" s="223">
        <v>0.08266896744567244</v>
      </c>
      <c r="S126" s="223">
        <v>1.8436642323984676</v>
      </c>
      <c r="T126" s="223">
        <v>0.010251844791207287</v>
      </c>
      <c r="U126" s="223">
        <v>0.07963292357216918</v>
      </c>
      <c r="V126" s="223">
        <v>0</v>
      </c>
      <c r="W126" s="223">
        <v>0</v>
      </c>
      <c r="X126" s="223">
        <v>0</v>
      </c>
      <c r="Y126" s="223">
        <v>0</v>
      </c>
      <c r="Z126" s="223">
        <v>0</v>
      </c>
      <c r="AA126" s="223">
        <v>0</v>
      </c>
      <c r="AB126" s="220">
        <v>0</v>
      </c>
      <c r="AC126" s="32"/>
      <c r="AD126" s="235">
        <v>15.627961934839657</v>
      </c>
      <c r="AF126" s="220">
        <v>7.539658109918859</v>
      </c>
      <c r="AG126" s="220"/>
      <c r="AH126" s="220">
        <v>5.392932520777</v>
      </c>
      <c r="AI126" s="220">
        <v>0.03148562809900008</v>
      </c>
      <c r="AJ126" s="220">
        <v>-0.312785</v>
      </c>
      <c r="AK126" s="220">
        <v>0</v>
      </c>
      <c r="AL126" s="220">
        <v>0</v>
      </c>
      <c r="AM126" s="220">
        <v>0</v>
      </c>
      <c r="AN126" s="220">
        <v>0</v>
      </c>
      <c r="AO126" s="220">
        <v>0.08266896744567244</v>
      </c>
      <c r="AP126" s="220">
        <v>0.08308871967770094</v>
      </c>
      <c r="AQ126" s="220">
        <v>2.402097085731801</v>
      </c>
      <c r="AR126" s="220">
        <v>0.026065196050118342</v>
      </c>
      <c r="AS126" s="220">
        <v>0</v>
      </c>
      <c r="AT126" s="220">
        <v>0</v>
      </c>
      <c r="AU126" s="220">
        <v>0</v>
      </c>
      <c r="AV126" s="220">
        <v>0</v>
      </c>
      <c r="AW126" s="220">
        <v>0</v>
      </c>
      <c r="AX126" s="32"/>
      <c r="AY126" s="220">
        <v>0</v>
      </c>
      <c r="AZ126" s="220">
        <v>0</v>
      </c>
      <c r="BA126" s="220">
        <v>0</v>
      </c>
      <c r="BB126" s="32"/>
      <c r="BC126" s="32">
        <v>15.245211227700151</v>
      </c>
      <c r="BD126" s="242">
        <v>-0.024491402572861</v>
      </c>
    </row>
    <row r="127" spans="1:56" ht="12.75">
      <c r="A127" s="4" t="s">
        <v>541</v>
      </c>
      <c r="B127" s="4" t="s">
        <v>1473</v>
      </c>
      <c r="C127" s="4" t="s">
        <v>1474</v>
      </c>
      <c r="D127" s="225"/>
      <c r="E127" s="223">
        <v>5.292406896846699</v>
      </c>
      <c r="F127" s="223"/>
      <c r="G127" s="223">
        <v>2.699661357416</v>
      </c>
      <c r="H127" s="223">
        <v>0.013422564986999612</v>
      </c>
      <c r="I127" s="223">
        <v>0</v>
      </c>
      <c r="J127" s="223">
        <v>0</v>
      </c>
      <c r="K127" s="223">
        <v>0</v>
      </c>
      <c r="L127" s="223">
        <v>0</v>
      </c>
      <c r="M127" s="223">
        <v>0</v>
      </c>
      <c r="N127" s="223">
        <v>0.008547</v>
      </c>
      <c r="O127" s="223">
        <v>0.007855</v>
      </c>
      <c r="P127" s="223">
        <v>0</v>
      </c>
      <c r="Q127" s="223">
        <v>0</v>
      </c>
      <c r="R127" s="223">
        <v>0.05618023512747003</v>
      </c>
      <c r="S127" s="223">
        <v>1.547351697777778</v>
      </c>
      <c r="T127" s="223">
        <v>0.0043217276225502995</v>
      </c>
      <c r="U127" s="223">
        <v>0.06181446128380177</v>
      </c>
      <c r="V127" s="223">
        <v>0</v>
      </c>
      <c r="W127" s="223">
        <v>0</v>
      </c>
      <c r="X127" s="223">
        <v>0</v>
      </c>
      <c r="Y127" s="223">
        <v>0</v>
      </c>
      <c r="Z127" s="223">
        <v>0</v>
      </c>
      <c r="AA127" s="223">
        <v>0</v>
      </c>
      <c r="AB127" s="220">
        <v>0</v>
      </c>
      <c r="AC127" s="32"/>
      <c r="AD127" s="235">
        <v>9.691560941061299</v>
      </c>
      <c r="AF127" s="220">
        <v>5.333653769117329</v>
      </c>
      <c r="AG127" s="220"/>
      <c r="AH127" s="220">
        <v>2.298933927608</v>
      </c>
      <c r="AI127" s="220">
        <v>0.013422564986999612</v>
      </c>
      <c r="AJ127" s="220">
        <v>0</v>
      </c>
      <c r="AK127" s="220">
        <v>0</v>
      </c>
      <c r="AL127" s="220">
        <v>0</v>
      </c>
      <c r="AM127" s="220">
        <v>0</v>
      </c>
      <c r="AN127" s="220">
        <v>0</v>
      </c>
      <c r="AO127" s="220">
        <v>0.05618023512747003</v>
      </c>
      <c r="AP127" s="220">
        <v>0.056618081088221334</v>
      </c>
      <c r="AQ127" s="220">
        <v>2.142942631111111</v>
      </c>
      <c r="AR127" s="220">
        <v>0.010987942175402344</v>
      </c>
      <c r="AS127" s="220">
        <v>0</v>
      </c>
      <c r="AT127" s="220">
        <v>0</v>
      </c>
      <c r="AU127" s="220">
        <v>0</v>
      </c>
      <c r="AV127" s="220">
        <v>0</v>
      </c>
      <c r="AW127" s="220">
        <v>0</v>
      </c>
      <c r="AX127" s="32"/>
      <c r="AY127" s="220">
        <v>0</v>
      </c>
      <c r="AZ127" s="220">
        <v>0</v>
      </c>
      <c r="BA127" s="220">
        <v>0</v>
      </c>
      <c r="BB127" s="32"/>
      <c r="BC127" s="32">
        <v>9.912739151214534</v>
      </c>
      <c r="BD127" s="242">
        <v>0.022821732381225132</v>
      </c>
    </row>
    <row r="128" spans="1:56" ht="12.75">
      <c r="A128" s="4" t="s">
        <v>541</v>
      </c>
      <c r="B128" s="4" t="s">
        <v>1475</v>
      </c>
      <c r="C128" s="4" t="s">
        <v>1476</v>
      </c>
      <c r="D128" s="225"/>
      <c r="E128" s="223">
        <v>5.189471847022793</v>
      </c>
      <c r="F128" s="223"/>
      <c r="G128" s="223">
        <v>6.33228937528</v>
      </c>
      <c r="H128" s="223">
        <v>0.031427469351999464</v>
      </c>
      <c r="I128" s="223">
        <v>-0.031425</v>
      </c>
      <c r="J128" s="223">
        <v>0</v>
      </c>
      <c r="K128" s="223">
        <v>0</v>
      </c>
      <c r="L128" s="223">
        <v>0</v>
      </c>
      <c r="M128" s="223">
        <v>0</v>
      </c>
      <c r="N128" s="223">
        <v>0.008547</v>
      </c>
      <c r="O128" s="223">
        <v>0.007855</v>
      </c>
      <c r="P128" s="223">
        <v>0</v>
      </c>
      <c r="Q128" s="223">
        <v>0</v>
      </c>
      <c r="R128" s="223">
        <v>0.06100841681004128</v>
      </c>
      <c r="S128" s="223">
        <v>0.9998922444444446</v>
      </c>
      <c r="T128" s="223">
        <v>0.010202940236116589</v>
      </c>
      <c r="U128" s="223">
        <v>0.0867428537529872</v>
      </c>
      <c r="V128" s="223">
        <v>0</v>
      </c>
      <c r="W128" s="223">
        <v>0</v>
      </c>
      <c r="X128" s="223">
        <v>0</v>
      </c>
      <c r="Y128" s="223">
        <v>0</v>
      </c>
      <c r="Z128" s="223">
        <v>0</v>
      </c>
      <c r="AA128" s="223">
        <v>0</v>
      </c>
      <c r="AB128" s="220">
        <v>0</v>
      </c>
      <c r="AC128" s="32"/>
      <c r="AD128" s="235">
        <v>12.696012146898381</v>
      </c>
      <c r="AF128" s="220">
        <v>5.241357321002348</v>
      </c>
      <c r="AG128" s="220"/>
      <c r="AH128" s="220">
        <v>5.342255026904</v>
      </c>
      <c r="AI128" s="220">
        <v>0.031427469351999464</v>
      </c>
      <c r="AJ128" s="220">
        <v>-0.031425</v>
      </c>
      <c r="AK128" s="220">
        <v>0</v>
      </c>
      <c r="AL128" s="220">
        <v>0</v>
      </c>
      <c r="AM128" s="220">
        <v>0</v>
      </c>
      <c r="AN128" s="220">
        <v>0</v>
      </c>
      <c r="AO128" s="220">
        <v>0.06100841681004128</v>
      </c>
      <c r="AP128" s="220">
        <v>0.061618392298153274</v>
      </c>
      <c r="AQ128" s="220">
        <v>1.163280297777778</v>
      </c>
      <c r="AR128" s="220">
        <v>0.025940856788049516</v>
      </c>
      <c r="AS128" s="220">
        <v>0</v>
      </c>
      <c r="AT128" s="220">
        <v>0</v>
      </c>
      <c r="AU128" s="220">
        <v>0</v>
      </c>
      <c r="AV128" s="220">
        <v>0</v>
      </c>
      <c r="AW128" s="220">
        <v>0</v>
      </c>
      <c r="AX128" s="32"/>
      <c r="AY128" s="220">
        <v>0</v>
      </c>
      <c r="AZ128" s="220">
        <v>0</v>
      </c>
      <c r="BA128" s="220">
        <v>0</v>
      </c>
      <c r="BB128" s="32"/>
      <c r="BC128" s="32">
        <v>11.89546278093237</v>
      </c>
      <c r="BD128" s="242">
        <v>-0.06305518273795796</v>
      </c>
    </row>
    <row r="129" spans="1:56" ht="12.75">
      <c r="A129" s="4" t="s">
        <v>623</v>
      </c>
      <c r="B129" s="4" t="s">
        <v>1477</v>
      </c>
      <c r="C129" s="4" t="s">
        <v>1478</v>
      </c>
      <c r="D129" s="225"/>
      <c r="E129" s="223">
        <v>520.4040655841388</v>
      </c>
      <c r="F129" s="223"/>
      <c r="G129" s="223">
        <v>359.42183209526996</v>
      </c>
      <c r="H129" s="223">
        <v>1.6699850610319973</v>
      </c>
      <c r="I129" s="223">
        <v>0</v>
      </c>
      <c r="J129" s="223">
        <v>0</v>
      </c>
      <c r="K129" s="223">
        <v>0</v>
      </c>
      <c r="L129" s="223">
        <v>0.178395</v>
      </c>
      <c r="M129" s="223">
        <v>0.38029999999999997</v>
      </c>
      <c r="N129" s="223">
        <v>0.008547</v>
      </c>
      <c r="O129" s="223">
        <v>0</v>
      </c>
      <c r="P129" s="223">
        <v>2.938048</v>
      </c>
      <c r="Q129" s="223">
        <v>0</v>
      </c>
      <c r="R129" s="223">
        <v>5.849914283307288</v>
      </c>
      <c r="S129" s="223">
        <v>4.73818129543295</v>
      </c>
      <c r="T129" s="223">
        <v>0.5457988377152891</v>
      </c>
      <c r="U129" s="223">
        <v>0</v>
      </c>
      <c r="V129" s="223">
        <v>0</v>
      </c>
      <c r="W129" s="223">
        <v>0</v>
      </c>
      <c r="X129" s="223">
        <v>0</v>
      </c>
      <c r="Y129" s="223">
        <v>1.069108</v>
      </c>
      <c r="Z129" s="223">
        <v>50.24203610468956</v>
      </c>
      <c r="AA129" s="223">
        <v>7.029399340909091</v>
      </c>
      <c r="AB129" s="220">
        <v>40.934313911440675</v>
      </c>
      <c r="AC129" s="32"/>
      <c r="AD129" s="235">
        <v>995.4099245139357</v>
      </c>
      <c r="AF129" s="220">
        <v>522.7324715815406</v>
      </c>
      <c r="AG129" s="220"/>
      <c r="AH129" s="220">
        <v>314.453495648283</v>
      </c>
      <c r="AI129" s="220">
        <v>1.6699850610319973</v>
      </c>
      <c r="AJ129" s="220">
        <v>0</v>
      </c>
      <c r="AK129" s="220">
        <v>0</v>
      </c>
      <c r="AL129" s="220">
        <v>0.178395</v>
      </c>
      <c r="AM129" s="220">
        <v>0.25353333333333333</v>
      </c>
      <c r="AN129" s="220">
        <v>0</v>
      </c>
      <c r="AO129" s="220">
        <v>5.849914283307288</v>
      </c>
      <c r="AP129" s="220">
        <v>5.876088128598542</v>
      </c>
      <c r="AQ129" s="220">
        <v>5.978074842099617</v>
      </c>
      <c r="AR129" s="220">
        <v>1.3876871917898397</v>
      </c>
      <c r="AS129" s="220">
        <v>0</v>
      </c>
      <c r="AT129" s="220">
        <v>0</v>
      </c>
      <c r="AU129" s="220">
        <v>0</v>
      </c>
      <c r="AV129" s="220">
        <v>1.069108</v>
      </c>
      <c r="AW129" s="220">
        <v>50.24203610468956</v>
      </c>
      <c r="AX129" s="32"/>
      <c r="AY129" s="220">
        <v>7.029399340909091</v>
      </c>
      <c r="AZ129" s="220">
        <v>86.947</v>
      </c>
      <c r="BA129" s="220">
        <v>0</v>
      </c>
      <c r="BB129" s="32"/>
      <c r="BC129" s="32">
        <v>1003.6671885155829</v>
      </c>
      <c r="BD129" s="242">
        <v>0.008295340239529199</v>
      </c>
    </row>
    <row r="130" spans="1:56" ht="12.75">
      <c r="A130" s="4" t="s">
        <v>490</v>
      </c>
      <c r="B130" s="4" t="s">
        <v>525</v>
      </c>
      <c r="C130" s="4" t="s">
        <v>526</v>
      </c>
      <c r="D130" s="225"/>
      <c r="E130" s="223">
        <v>38.41901653854267</v>
      </c>
      <c r="F130" s="223"/>
      <c r="G130" s="223">
        <v>33.849574726624</v>
      </c>
      <c r="H130" s="223">
        <v>0.15617871466500313</v>
      </c>
      <c r="I130" s="223">
        <v>0</v>
      </c>
      <c r="J130" s="223">
        <v>0</v>
      </c>
      <c r="K130" s="223">
        <v>0</v>
      </c>
      <c r="L130" s="223">
        <v>0</v>
      </c>
      <c r="M130" s="223">
        <v>0</v>
      </c>
      <c r="N130" s="223">
        <v>0</v>
      </c>
      <c r="O130" s="223">
        <v>0</v>
      </c>
      <c r="P130" s="223">
        <v>0</v>
      </c>
      <c r="Q130" s="223">
        <v>1.5389773931131272</v>
      </c>
      <c r="R130" s="223">
        <v>0.43476042392653047</v>
      </c>
      <c r="S130" s="223">
        <v>0</v>
      </c>
      <c r="T130" s="223">
        <v>0</v>
      </c>
      <c r="U130" s="223">
        <v>0</v>
      </c>
      <c r="V130" s="223">
        <v>0</v>
      </c>
      <c r="W130" s="223">
        <v>0</v>
      </c>
      <c r="X130" s="223">
        <v>0</v>
      </c>
      <c r="Y130" s="223">
        <v>0</v>
      </c>
      <c r="Z130" s="223">
        <v>0</v>
      </c>
      <c r="AA130" s="223">
        <v>0</v>
      </c>
      <c r="AB130" s="220">
        <v>0</v>
      </c>
      <c r="AC130" s="32"/>
      <c r="AD130" s="235">
        <v>74.39850779687133</v>
      </c>
      <c r="AF130" s="220">
        <v>38.605749287623226</v>
      </c>
      <c r="AG130" s="220"/>
      <c r="AH130" s="220">
        <v>31.040287664694997</v>
      </c>
      <c r="AI130" s="220">
        <v>0.15617871466500313</v>
      </c>
      <c r="AJ130" s="220">
        <v>0</v>
      </c>
      <c r="AK130" s="220">
        <v>0</v>
      </c>
      <c r="AL130" s="220">
        <v>0</v>
      </c>
      <c r="AM130" s="220">
        <v>0</v>
      </c>
      <c r="AN130" s="220">
        <v>1.5528867824809414</v>
      </c>
      <c r="AO130" s="220">
        <v>0.43476042392653047</v>
      </c>
      <c r="AP130" s="220">
        <v>0.43687354436702336</v>
      </c>
      <c r="AQ130" s="220">
        <v>0</v>
      </c>
      <c r="AR130" s="220">
        <v>0</v>
      </c>
      <c r="AS130" s="220">
        <v>0</v>
      </c>
      <c r="AT130" s="220">
        <v>0</v>
      </c>
      <c r="AU130" s="220">
        <v>0</v>
      </c>
      <c r="AV130" s="220">
        <v>0</v>
      </c>
      <c r="AW130" s="220">
        <v>0</v>
      </c>
      <c r="AX130" s="32"/>
      <c r="AY130" s="220">
        <v>0</v>
      </c>
      <c r="AZ130" s="220">
        <v>0</v>
      </c>
      <c r="BA130" s="220">
        <v>0</v>
      </c>
      <c r="BB130" s="32"/>
      <c r="BC130" s="32">
        <v>72.22673641775772</v>
      </c>
      <c r="BD130" s="242">
        <v>-0.029191060996050473</v>
      </c>
    </row>
    <row r="131" spans="1:56" ht="12.75">
      <c r="A131" s="4" t="s">
        <v>541</v>
      </c>
      <c r="B131" s="4" t="s">
        <v>1479</v>
      </c>
      <c r="C131" s="4" t="s">
        <v>1480</v>
      </c>
      <c r="D131" s="225"/>
      <c r="E131" s="223">
        <v>4.410829419052603</v>
      </c>
      <c r="F131" s="223"/>
      <c r="G131" s="223">
        <v>7.832140918854</v>
      </c>
      <c r="H131" s="223">
        <v>0.03904686699199956</v>
      </c>
      <c r="I131" s="223">
        <v>0</v>
      </c>
      <c r="J131" s="223">
        <v>0</v>
      </c>
      <c r="K131" s="223">
        <v>0</v>
      </c>
      <c r="L131" s="223">
        <v>0</v>
      </c>
      <c r="M131" s="223">
        <v>0</v>
      </c>
      <c r="N131" s="223">
        <v>0.008547</v>
      </c>
      <c r="O131" s="223">
        <v>0.007855</v>
      </c>
      <c r="P131" s="223">
        <v>0</v>
      </c>
      <c r="Q131" s="223">
        <v>0</v>
      </c>
      <c r="R131" s="223">
        <v>0.050054199521074136</v>
      </c>
      <c r="S131" s="223">
        <v>2.7779943946666665</v>
      </c>
      <c r="T131" s="223">
        <v>0.012572107030876172</v>
      </c>
      <c r="U131" s="223">
        <v>0.08631147646351481</v>
      </c>
      <c r="V131" s="223">
        <v>0</v>
      </c>
      <c r="W131" s="223">
        <v>0</v>
      </c>
      <c r="X131" s="223">
        <v>0</v>
      </c>
      <c r="Y131" s="223">
        <v>0</v>
      </c>
      <c r="Z131" s="223">
        <v>0</v>
      </c>
      <c r="AA131" s="223">
        <v>0</v>
      </c>
      <c r="AB131" s="220">
        <v>0</v>
      </c>
      <c r="AC131" s="32"/>
      <c r="AD131" s="235">
        <v>15.225351382580731</v>
      </c>
      <c r="AF131" s="220">
        <v>4.430557683574977</v>
      </c>
      <c r="AG131" s="220"/>
      <c r="AH131" s="220">
        <v>6.646121590595</v>
      </c>
      <c r="AI131" s="220">
        <v>0.03904686699199956</v>
      </c>
      <c r="AJ131" s="220">
        <v>0</v>
      </c>
      <c r="AK131" s="220">
        <v>0</v>
      </c>
      <c r="AL131" s="220">
        <v>0</v>
      </c>
      <c r="AM131" s="220">
        <v>0</v>
      </c>
      <c r="AN131" s="220">
        <v>0</v>
      </c>
      <c r="AO131" s="220">
        <v>0.050054199521074136</v>
      </c>
      <c r="AP131" s="220">
        <v>0.0502780763466757</v>
      </c>
      <c r="AQ131" s="220">
        <v>3.351159088</v>
      </c>
      <c r="AR131" s="220">
        <v>0.03196443578661206</v>
      </c>
      <c r="AS131" s="220">
        <v>0</v>
      </c>
      <c r="AT131" s="220">
        <v>0</v>
      </c>
      <c r="AU131" s="220">
        <v>0</v>
      </c>
      <c r="AV131" s="220">
        <v>0</v>
      </c>
      <c r="AW131" s="220">
        <v>0</v>
      </c>
      <c r="AX131" s="32"/>
      <c r="AY131" s="220">
        <v>0</v>
      </c>
      <c r="AZ131" s="220">
        <v>0</v>
      </c>
      <c r="BA131" s="220">
        <v>0</v>
      </c>
      <c r="BB131" s="32"/>
      <c r="BC131" s="32">
        <v>14.59918194081634</v>
      </c>
      <c r="BD131" s="242">
        <v>-0.041126764567206604</v>
      </c>
    </row>
    <row r="132" spans="1:56" ht="12.75">
      <c r="A132" s="4" t="s">
        <v>541</v>
      </c>
      <c r="B132" s="4" t="s">
        <v>1481</v>
      </c>
      <c r="C132" s="4" t="s">
        <v>1482</v>
      </c>
      <c r="D132" s="225"/>
      <c r="E132" s="223">
        <v>5.679832790887638</v>
      </c>
      <c r="F132" s="223"/>
      <c r="G132" s="223">
        <v>3.708798257131</v>
      </c>
      <c r="H132" s="223">
        <v>0.018233815682000016</v>
      </c>
      <c r="I132" s="223">
        <v>0</v>
      </c>
      <c r="J132" s="223">
        <v>0</v>
      </c>
      <c r="K132" s="223">
        <v>0</v>
      </c>
      <c r="L132" s="223">
        <v>0</v>
      </c>
      <c r="M132" s="223">
        <v>0</v>
      </c>
      <c r="N132" s="223">
        <v>0.008547</v>
      </c>
      <c r="O132" s="223">
        <v>0.007855</v>
      </c>
      <c r="P132" s="223">
        <v>0</v>
      </c>
      <c r="Q132" s="223">
        <v>0</v>
      </c>
      <c r="R132" s="223">
        <v>0.06139485373548053</v>
      </c>
      <c r="S132" s="223">
        <v>1.4159363688888886</v>
      </c>
      <c r="T132" s="223">
        <v>0.005955741791999316</v>
      </c>
      <c r="U132" s="223">
        <v>0.06545272945190812</v>
      </c>
      <c r="V132" s="223">
        <v>0</v>
      </c>
      <c r="W132" s="223">
        <v>0</v>
      </c>
      <c r="X132" s="223">
        <v>0</v>
      </c>
      <c r="Y132" s="223">
        <v>0</v>
      </c>
      <c r="Z132" s="223">
        <v>0</v>
      </c>
      <c r="AA132" s="223">
        <v>0</v>
      </c>
      <c r="AB132" s="220">
        <v>0</v>
      </c>
      <c r="AC132" s="32"/>
      <c r="AD132" s="235">
        <v>10.972006557568914</v>
      </c>
      <c r="AF132" s="220">
        <v>5.71689181214905</v>
      </c>
      <c r="AG132" s="220"/>
      <c r="AH132" s="220">
        <v>3.143402661963</v>
      </c>
      <c r="AI132" s="220">
        <v>0.018233815682000016</v>
      </c>
      <c r="AJ132" s="220">
        <v>0</v>
      </c>
      <c r="AK132" s="220">
        <v>0</v>
      </c>
      <c r="AL132" s="220">
        <v>0</v>
      </c>
      <c r="AM132" s="220">
        <v>0</v>
      </c>
      <c r="AN132" s="220">
        <v>0</v>
      </c>
      <c r="AO132" s="220">
        <v>0.06139485373548053</v>
      </c>
      <c r="AP132" s="220">
        <v>0.06179543475145247</v>
      </c>
      <c r="AQ132" s="220">
        <v>1.7391350888888888</v>
      </c>
      <c r="AR132" s="220">
        <v>0.015142404181293121</v>
      </c>
      <c r="AS132" s="220">
        <v>0</v>
      </c>
      <c r="AT132" s="220">
        <v>0</v>
      </c>
      <c r="AU132" s="220">
        <v>0</v>
      </c>
      <c r="AV132" s="220">
        <v>0</v>
      </c>
      <c r="AW132" s="220">
        <v>0</v>
      </c>
      <c r="AX132" s="32"/>
      <c r="AY132" s="220">
        <v>0</v>
      </c>
      <c r="AZ132" s="220">
        <v>0</v>
      </c>
      <c r="BA132" s="220">
        <v>0</v>
      </c>
      <c r="BB132" s="32"/>
      <c r="BC132" s="32">
        <v>10.755996071351165</v>
      </c>
      <c r="BD132" s="242">
        <v>-0.019687418621595433</v>
      </c>
    </row>
    <row r="133" spans="1:56" ht="12.75">
      <c r="A133" s="4" t="s">
        <v>541</v>
      </c>
      <c r="B133" s="4" t="s">
        <v>1483</v>
      </c>
      <c r="C133" s="4" t="s">
        <v>1484</v>
      </c>
      <c r="D133" s="225"/>
      <c r="E133" s="223">
        <v>6.5511679381955235</v>
      </c>
      <c r="F133" s="223"/>
      <c r="G133" s="223">
        <v>6.982719925205</v>
      </c>
      <c r="H133" s="223">
        <v>0.034998935790999795</v>
      </c>
      <c r="I133" s="223">
        <v>-0.117261</v>
      </c>
      <c r="J133" s="223">
        <v>0</v>
      </c>
      <c r="K133" s="223">
        <v>0</v>
      </c>
      <c r="L133" s="223">
        <v>0</v>
      </c>
      <c r="M133" s="223">
        <v>0</v>
      </c>
      <c r="N133" s="223">
        <v>0.008547</v>
      </c>
      <c r="O133" s="223">
        <v>0.007855</v>
      </c>
      <c r="P133" s="223">
        <v>0</v>
      </c>
      <c r="Q133" s="223">
        <v>0</v>
      </c>
      <c r="R133" s="223">
        <v>0.0762539114029125</v>
      </c>
      <c r="S133" s="223">
        <v>1.2164843111111112</v>
      </c>
      <c r="T133" s="223">
        <v>0.01127180437490859</v>
      </c>
      <c r="U133" s="223">
        <v>0.08053235456824659</v>
      </c>
      <c r="V133" s="223">
        <v>0</v>
      </c>
      <c r="W133" s="223">
        <v>0</v>
      </c>
      <c r="X133" s="223">
        <v>0</v>
      </c>
      <c r="Y133" s="223">
        <v>0</v>
      </c>
      <c r="Z133" s="223">
        <v>0</v>
      </c>
      <c r="AA133" s="223">
        <v>0</v>
      </c>
      <c r="AB133" s="220">
        <v>0</v>
      </c>
      <c r="AC133" s="32"/>
      <c r="AD133" s="235">
        <v>14.852570180648701</v>
      </c>
      <c r="AF133" s="220">
        <v>6.574962991639011</v>
      </c>
      <c r="AG133" s="220"/>
      <c r="AH133" s="220">
        <v>5.877833886864</v>
      </c>
      <c r="AI133" s="220">
        <v>0.034998935790999795</v>
      </c>
      <c r="AJ133" s="220">
        <v>-0.117261</v>
      </c>
      <c r="AK133" s="220">
        <v>0</v>
      </c>
      <c r="AL133" s="220">
        <v>0</v>
      </c>
      <c r="AM133" s="220">
        <v>0</v>
      </c>
      <c r="AN133" s="220">
        <v>0</v>
      </c>
      <c r="AO133" s="220">
        <v>0.0762539114029125</v>
      </c>
      <c r="AP133" s="220">
        <v>0.076530879710583</v>
      </c>
      <c r="AQ133" s="220">
        <v>1.572582657777778</v>
      </c>
      <c r="AR133" s="220">
        <v>0.0286584314193441</v>
      </c>
      <c r="AS133" s="220">
        <v>0</v>
      </c>
      <c r="AT133" s="220">
        <v>0</v>
      </c>
      <c r="AU133" s="220">
        <v>0</v>
      </c>
      <c r="AV133" s="220">
        <v>0</v>
      </c>
      <c r="AW133" s="220">
        <v>0</v>
      </c>
      <c r="AX133" s="32"/>
      <c r="AY133" s="220">
        <v>0</v>
      </c>
      <c r="AZ133" s="220">
        <v>0</v>
      </c>
      <c r="BA133" s="220">
        <v>0</v>
      </c>
      <c r="BB133" s="32"/>
      <c r="BC133" s="32">
        <v>14.12456069460463</v>
      </c>
      <c r="BD133" s="242">
        <v>-0.04901572436214365</v>
      </c>
    </row>
    <row r="134" spans="1:56" ht="12.75">
      <c r="A134" s="4" t="s">
        <v>541</v>
      </c>
      <c r="B134" s="4" t="s">
        <v>1485</v>
      </c>
      <c r="C134" s="4" t="s">
        <v>1486</v>
      </c>
      <c r="D134" s="225"/>
      <c r="E134" s="223">
        <v>2.2540998989112455</v>
      </c>
      <c r="F134" s="223"/>
      <c r="G134" s="223">
        <v>3.803733952344</v>
      </c>
      <c r="H134" s="223">
        <v>0.018947517567000353</v>
      </c>
      <c r="I134" s="223">
        <v>-0.175724</v>
      </c>
      <c r="J134" s="223">
        <v>0</v>
      </c>
      <c r="K134" s="223">
        <v>0</v>
      </c>
      <c r="L134" s="223">
        <v>0</v>
      </c>
      <c r="M134" s="223">
        <v>0</v>
      </c>
      <c r="N134" s="223">
        <v>0.008547</v>
      </c>
      <c r="O134" s="223">
        <v>0.007855</v>
      </c>
      <c r="P134" s="223">
        <v>0</v>
      </c>
      <c r="Q134" s="223">
        <v>0</v>
      </c>
      <c r="R134" s="223">
        <v>0.025376872592465696</v>
      </c>
      <c r="S134" s="223">
        <v>2.155136426666666</v>
      </c>
      <c r="T134" s="223">
        <v>0.006139527563831583</v>
      </c>
      <c r="U134" s="223">
        <v>0.06409107405729987</v>
      </c>
      <c r="V134" s="223">
        <v>0</v>
      </c>
      <c r="W134" s="223">
        <v>0</v>
      </c>
      <c r="X134" s="223">
        <v>0</v>
      </c>
      <c r="Y134" s="223">
        <v>0</v>
      </c>
      <c r="Z134" s="223">
        <v>0</v>
      </c>
      <c r="AA134" s="223">
        <v>0</v>
      </c>
      <c r="AB134" s="220">
        <v>0</v>
      </c>
      <c r="AC134" s="32"/>
      <c r="AD134" s="235">
        <v>8.168203269702511</v>
      </c>
      <c r="AF134" s="220">
        <v>2.298967450582364</v>
      </c>
      <c r="AG134" s="220"/>
      <c r="AH134" s="220">
        <v>3.2016908193390003</v>
      </c>
      <c r="AI134" s="220">
        <v>0.018947517567000353</v>
      </c>
      <c r="AJ134" s="220">
        <v>-0.175724</v>
      </c>
      <c r="AK134" s="220">
        <v>0</v>
      </c>
      <c r="AL134" s="220">
        <v>0</v>
      </c>
      <c r="AM134" s="220">
        <v>0</v>
      </c>
      <c r="AN134" s="220">
        <v>0</v>
      </c>
      <c r="AO134" s="220">
        <v>0.025376872592465696</v>
      </c>
      <c r="AP134" s="220">
        <v>0.025881995787246814</v>
      </c>
      <c r="AQ134" s="220">
        <v>2.631519893333333</v>
      </c>
      <c r="AR134" s="220">
        <v>0.015609677366909326</v>
      </c>
      <c r="AS134" s="220">
        <v>0</v>
      </c>
      <c r="AT134" s="220">
        <v>0</v>
      </c>
      <c r="AU134" s="220">
        <v>0</v>
      </c>
      <c r="AV134" s="220">
        <v>0</v>
      </c>
      <c r="AW134" s="220">
        <v>0</v>
      </c>
      <c r="AX134" s="32"/>
      <c r="AY134" s="220">
        <v>0</v>
      </c>
      <c r="AZ134" s="220">
        <v>0</v>
      </c>
      <c r="BA134" s="220">
        <v>0</v>
      </c>
      <c r="BB134" s="32"/>
      <c r="BC134" s="32">
        <v>8.04227022656832</v>
      </c>
      <c r="BD134" s="242">
        <v>-0.015417471746975477</v>
      </c>
    </row>
    <row r="135" spans="1:56" ht="12.75">
      <c r="A135" s="4" t="s">
        <v>541</v>
      </c>
      <c r="B135" s="4" t="s">
        <v>1487</v>
      </c>
      <c r="C135" s="4" t="s">
        <v>1488</v>
      </c>
      <c r="D135" s="225"/>
      <c r="E135" s="223">
        <v>4.24258316633637</v>
      </c>
      <c r="F135" s="223"/>
      <c r="G135" s="223">
        <v>4.951067306802</v>
      </c>
      <c r="H135" s="223">
        <v>0.024507369358999654</v>
      </c>
      <c r="I135" s="223">
        <v>-0.199703</v>
      </c>
      <c r="J135" s="223">
        <v>0</v>
      </c>
      <c r="K135" s="223">
        <v>0</v>
      </c>
      <c r="L135" s="223">
        <v>0</v>
      </c>
      <c r="M135" s="223">
        <v>0</v>
      </c>
      <c r="N135" s="223">
        <v>0.008547</v>
      </c>
      <c r="O135" s="223">
        <v>0.007855</v>
      </c>
      <c r="P135" s="223">
        <v>0</v>
      </c>
      <c r="Q135" s="223">
        <v>0</v>
      </c>
      <c r="R135" s="223">
        <v>0.048704384833208686</v>
      </c>
      <c r="S135" s="223">
        <v>1.1307721706666667</v>
      </c>
      <c r="T135" s="223">
        <v>0.00796968062050313</v>
      </c>
      <c r="U135" s="223">
        <v>0.07118676711086015</v>
      </c>
      <c r="V135" s="223">
        <v>0</v>
      </c>
      <c r="W135" s="223">
        <v>0</v>
      </c>
      <c r="X135" s="223">
        <v>0</v>
      </c>
      <c r="Y135" s="223">
        <v>0</v>
      </c>
      <c r="Z135" s="223">
        <v>0</v>
      </c>
      <c r="AA135" s="223">
        <v>0</v>
      </c>
      <c r="AB135" s="220">
        <v>0</v>
      </c>
      <c r="AC135" s="32"/>
      <c r="AD135" s="235">
        <v>10.293489845728608</v>
      </c>
      <c r="AF135" s="220">
        <v>4.270174612952916</v>
      </c>
      <c r="AG135" s="220"/>
      <c r="AH135" s="220">
        <v>4.1758462645089995</v>
      </c>
      <c r="AI135" s="220">
        <v>0.024507369358999654</v>
      </c>
      <c r="AJ135" s="220">
        <v>-0.199703</v>
      </c>
      <c r="AK135" s="220">
        <v>0</v>
      </c>
      <c r="AL135" s="220">
        <v>0</v>
      </c>
      <c r="AM135" s="220">
        <v>0</v>
      </c>
      <c r="AN135" s="220">
        <v>0</v>
      </c>
      <c r="AO135" s="220">
        <v>0.048704384833208686</v>
      </c>
      <c r="AP135" s="220">
        <v>0.04902113158428714</v>
      </c>
      <c r="AQ135" s="220">
        <v>1.4519360106666668</v>
      </c>
      <c r="AR135" s="220">
        <v>0.020262820210505728</v>
      </c>
      <c r="AS135" s="220">
        <v>0</v>
      </c>
      <c r="AT135" s="220">
        <v>0</v>
      </c>
      <c r="AU135" s="220">
        <v>0</v>
      </c>
      <c r="AV135" s="220">
        <v>0</v>
      </c>
      <c r="AW135" s="220">
        <v>0</v>
      </c>
      <c r="AX135" s="32"/>
      <c r="AY135" s="220">
        <v>0</v>
      </c>
      <c r="AZ135" s="220">
        <v>0</v>
      </c>
      <c r="BA135" s="220">
        <v>0</v>
      </c>
      <c r="BB135" s="32"/>
      <c r="BC135" s="32">
        <v>9.840749594115584</v>
      </c>
      <c r="BD135" s="242">
        <v>-0.04398316396075267</v>
      </c>
    </row>
    <row r="136" spans="1:56" ht="12.75">
      <c r="A136" s="4" t="s">
        <v>541</v>
      </c>
      <c r="B136" s="4" t="s">
        <v>1489</v>
      </c>
      <c r="C136" s="4" t="s">
        <v>1490</v>
      </c>
      <c r="D136" s="225"/>
      <c r="E136" s="223">
        <v>5.112169489967989</v>
      </c>
      <c r="F136" s="223"/>
      <c r="G136" s="223">
        <v>3.714797558206</v>
      </c>
      <c r="H136" s="223">
        <v>0.018297296227999964</v>
      </c>
      <c r="I136" s="223">
        <v>-0.073784</v>
      </c>
      <c r="J136" s="223">
        <v>0</v>
      </c>
      <c r="K136" s="223">
        <v>0</v>
      </c>
      <c r="L136" s="223">
        <v>0</v>
      </c>
      <c r="M136" s="223">
        <v>0</v>
      </c>
      <c r="N136" s="223">
        <v>0.008547</v>
      </c>
      <c r="O136" s="223">
        <v>0.007855</v>
      </c>
      <c r="P136" s="223">
        <v>0</v>
      </c>
      <c r="Q136" s="223">
        <v>0</v>
      </c>
      <c r="R136" s="223">
        <v>0.05667632188754919</v>
      </c>
      <c r="S136" s="223">
        <v>1.268972503111111</v>
      </c>
      <c r="T136" s="223">
        <v>0.005970097537829775</v>
      </c>
      <c r="U136" s="223">
        <v>0.06752260319934773</v>
      </c>
      <c r="V136" s="223">
        <v>0</v>
      </c>
      <c r="W136" s="223">
        <v>0</v>
      </c>
      <c r="X136" s="223">
        <v>0</v>
      </c>
      <c r="Y136" s="223">
        <v>0</v>
      </c>
      <c r="Z136" s="223">
        <v>0</v>
      </c>
      <c r="AA136" s="223">
        <v>0</v>
      </c>
      <c r="AB136" s="220">
        <v>0</v>
      </c>
      <c r="AC136" s="32"/>
      <c r="AD136" s="235">
        <v>10.187023870137828</v>
      </c>
      <c r="AF136" s="220">
        <v>5.126825879104701</v>
      </c>
      <c r="AG136" s="220"/>
      <c r="AH136" s="220">
        <v>3.1450048991029997</v>
      </c>
      <c r="AI136" s="220">
        <v>0.018297296227999964</v>
      </c>
      <c r="AJ136" s="220">
        <v>-0.073784</v>
      </c>
      <c r="AK136" s="220">
        <v>0</v>
      </c>
      <c r="AL136" s="220">
        <v>0</v>
      </c>
      <c r="AM136" s="220">
        <v>0</v>
      </c>
      <c r="AN136" s="220">
        <v>0</v>
      </c>
      <c r="AO136" s="220">
        <v>0.05667632188754919</v>
      </c>
      <c r="AP136" s="220">
        <v>0.05683881067632108</v>
      </c>
      <c r="AQ136" s="220">
        <v>1.644610263111111</v>
      </c>
      <c r="AR136" s="220">
        <v>0.015178903497966108</v>
      </c>
      <c r="AS136" s="220">
        <v>0</v>
      </c>
      <c r="AT136" s="220">
        <v>0</v>
      </c>
      <c r="AU136" s="220">
        <v>0</v>
      </c>
      <c r="AV136" s="220">
        <v>0</v>
      </c>
      <c r="AW136" s="220">
        <v>0</v>
      </c>
      <c r="AX136" s="32"/>
      <c r="AY136" s="220">
        <v>0</v>
      </c>
      <c r="AZ136" s="220">
        <v>0</v>
      </c>
      <c r="BA136" s="220">
        <v>0</v>
      </c>
      <c r="BB136" s="32"/>
      <c r="BC136" s="32">
        <v>9.98964837360865</v>
      </c>
      <c r="BD136" s="242">
        <v>-0.019375187399703953</v>
      </c>
    </row>
    <row r="137" spans="1:56" ht="12.75">
      <c r="A137" s="4" t="s">
        <v>563</v>
      </c>
      <c r="B137" s="4" t="s">
        <v>1493</v>
      </c>
      <c r="C137" s="4" t="s">
        <v>1494</v>
      </c>
      <c r="D137" s="225"/>
      <c r="E137" s="223">
        <v>67.58683100901757</v>
      </c>
      <c r="F137" s="223"/>
      <c r="G137" s="223">
        <v>116.11629406642801</v>
      </c>
      <c r="H137" s="223">
        <v>0.5527907817959935</v>
      </c>
      <c r="I137" s="223">
        <v>-0.001495</v>
      </c>
      <c r="J137" s="223">
        <v>0</v>
      </c>
      <c r="K137" s="223">
        <v>0</v>
      </c>
      <c r="L137" s="223">
        <v>0</v>
      </c>
      <c r="M137" s="223">
        <v>0.021415000000000003</v>
      </c>
      <c r="N137" s="223">
        <v>0.008547</v>
      </c>
      <c r="O137" s="223">
        <v>0.007855</v>
      </c>
      <c r="P137" s="223">
        <v>1.001553</v>
      </c>
      <c r="Q137" s="223">
        <v>0</v>
      </c>
      <c r="R137" s="223">
        <v>0.8583109755763461</v>
      </c>
      <c r="S137" s="223">
        <v>1.39255109</v>
      </c>
      <c r="T137" s="223">
        <v>0.1791778342903823</v>
      </c>
      <c r="U137" s="223">
        <v>0.14365179773687922</v>
      </c>
      <c r="V137" s="223">
        <v>0</v>
      </c>
      <c r="W137" s="223">
        <v>0</v>
      </c>
      <c r="X137" s="223">
        <v>0</v>
      </c>
      <c r="Y137" s="223">
        <v>0.204681</v>
      </c>
      <c r="Z137" s="223">
        <v>15.831726733367708</v>
      </c>
      <c r="AA137" s="223">
        <v>1.345775440909091</v>
      </c>
      <c r="AB137" s="220">
        <v>7.613486272627118</v>
      </c>
      <c r="AC137" s="32"/>
      <c r="AD137" s="235">
        <v>212.8631520017491</v>
      </c>
      <c r="AF137" s="220">
        <v>67.68328647674524</v>
      </c>
      <c r="AG137" s="220"/>
      <c r="AH137" s="220">
        <v>99.692712149081</v>
      </c>
      <c r="AI137" s="220">
        <v>0.5527907817959935</v>
      </c>
      <c r="AJ137" s="220">
        <v>-0.001495</v>
      </c>
      <c r="AK137" s="220">
        <v>0</v>
      </c>
      <c r="AL137" s="220">
        <v>0</v>
      </c>
      <c r="AM137" s="220">
        <v>0.014276666666666668</v>
      </c>
      <c r="AN137" s="220">
        <v>0</v>
      </c>
      <c r="AO137" s="220">
        <v>0.8583109755763461</v>
      </c>
      <c r="AP137" s="220">
        <v>0.8595359003933413</v>
      </c>
      <c r="AQ137" s="220">
        <v>1.7733344233333335</v>
      </c>
      <c r="AR137" s="220">
        <v>0.45555755805238285</v>
      </c>
      <c r="AS137" s="220">
        <v>0</v>
      </c>
      <c r="AT137" s="220">
        <v>0</v>
      </c>
      <c r="AU137" s="220">
        <v>0</v>
      </c>
      <c r="AV137" s="220">
        <v>0.204681</v>
      </c>
      <c r="AW137" s="220">
        <v>15.831726733367708</v>
      </c>
      <c r="AX137" s="32"/>
      <c r="AY137" s="220">
        <v>1.345775440909091</v>
      </c>
      <c r="AZ137" s="220">
        <v>15.678</v>
      </c>
      <c r="BA137" s="220">
        <v>0</v>
      </c>
      <c r="BB137" s="32"/>
      <c r="BC137" s="32">
        <v>204.9484931059211</v>
      </c>
      <c r="BD137" s="242">
        <v>-0.03718191157745788</v>
      </c>
    </row>
    <row r="138" spans="1:56" ht="12.75">
      <c r="A138" s="4" t="s">
        <v>541</v>
      </c>
      <c r="B138" s="4" t="s">
        <v>1495</v>
      </c>
      <c r="C138" s="4" t="s">
        <v>1496</v>
      </c>
      <c r="D138" s="225"/>
      <c r="E138" s="223">
        <v>5.303495047260394</v>
      </c>
      <c r="F138" s="223"/>
      <c r="G138" s="223">
        <v>5.803262300300999</v>
      </c>
      <c r="H138" s="223">
        <v>0.029085851616000757</v>
      </c>
      <c r="I138" s="223">
        <v>-0.047534</v>
      </c>
      <c r="J138" s="223">
        <v>0</v>
      </c>
      <c r="K138" s="223">
        <v>0</v>
      </c>
      <c r="L138" s="223">
        <v>0</v>
      </c>
      <c r="M138" s="223">
        <v>0</v>
      </c>
      <c r="N138" s="223">
        <v>0.008547</v>
      </c>
      <c r="O138" s="223">
        <v>0.007855</v>
      </c>
      <c r="P138" s="223">
        <v>0</v>
      </c>
      <c r="Q138" s="223">
        <v>0</v>
      </c>
      <c r="R138" s="223">
        <v>0.059900374014396414</v>
      </c>
      <c r="S138" s="223">
        <v>1.5637835404444445</v>
      </c>
      <c r="T138" s="223">
        <v>0.009364911137960561</v>
      </c>
      <c r="U138" s="223">
        <v>0.08150338251374566</v>
      </c>
      <c r="V138" s="223">
        <v>0</v>
      </c>
      <c r="W138" s="223">
        <v>0</v>
      </c>
      <c r="X138" s="223">
        <v>0</v>
      </c>
      <c r="Y138" s="223">
        <v>0</v>
      </c>
      <c r="Z138" s="223">
        <v>0</v>
      </c>
      <c r="AA138" s="223">
        <v>0</v>
      </c>
      <c r="AB138" s="220">
        <v>0</v>
      </c>
      <c r="AC138" s="32"/>
      <c r="AD138" s="235">
        <v>12.81926340728794</v>
      </c>
      <c r="AF138" s="220">
        <v>5.342255316283088</v>
      </c>
      <c r="AG138" s="220"/>
      <c r="AH138" s="220">
        <v>4.885526029561</v>
      </c>
      <c r="AI138" s="220">
        <v>0.029085851616000757</v>
      </c>
      <c r="AJ138" s="220">
        <v>-0.047534</v>
      </c>
      <c r="AK138" s="220">
        <v>0</v>
      </c>
      <c r="AL138" s="220">
        <v>0</v>
      </c>
      <c r="AM138" s="220">
        <v>0</v>
      </c>
      <c r="AN138" s="220">
        <v>0</v>
      </c>
      <c r="AO138" s="220">
        <v>0.059900374014396414</v>
      </c>
      <c r="AP138" s="220">
        <v>0.060338152232471194</v>
      </c>
      <c r="AQ138" s="220">
        <v>2.011837407111111</v>
      </c>
      <c r="AR138" s="220">
        <v>0.023810177560650837</v>
      </c>
      <c r="AS138" s="220">
        <v>0</v>
      </c>
      <c r="AT138" s="220">
        <v>0</v>
      </c>
      <c r="AU138" s="220">
        <v>0</v>
      </c>
      <c r="AV138" s="220">
        <v>0</v>
      </c>
      <c r="AW138" s="220">
        <v>0</v>
      </c>
      <c r="AX138" s="32"/>
      <c r="AY138" s="220">
        <v>0</v>
      </c>
      <c r="AZ138" s="220">
        <v>0</v>
      </c>
      <c r="BA138" s="220">
        <v>0</v>
      </c>
      <c r="BB138" s="32"/>
      <c r="BC138" s="32">
        <v>12.365219308378721</v>
      </c>
      <c r="BD138" s="242">
        <v>-0.03541889143576592</v>
      </c>
    </row>
    <row r="139" spans="1:56" ht="12.75">
      <c r="A139" s="4" t="s">
        <v>541</v>
      </c>
      <c r="B139" s="4" t="s">
        <v>1497</v>
      </c>
      <c r="C139" s="4" t="s">
        <v>1498</v>
      </c>
      <c r="D139" s="225"/>
      <c r="E139" s="223">
        <v>6.300754835002803</v>
      </c>
      <c r="F139" s="223"/>
      <c r="G139" s="223">
        <v>7.098066965619</v>
      </c>
      <c r="H139" s="223">
        <v>0.035023941949999894</v>
      </c>
      <c r="I139" s="223">
        <v>-0.027427</v>
      </c>
      <c r="J139" s="223">
        <v>0</v>
      </c>
      <c r="K139" s="223">
        <v>0</v>
      </c>
      <c r="L139" s="223">
        <v>0</v>
      </c>
      <c r="M139" s="223">
        <v>0</v>
      </c>
      <c r="N139" s="223">
        <v>0.008547</v>
      </c>
      <c r="O139" s="223">
        <v>0.007855</v>
      </c>
      <c r="P139" s="223">
        <v>0</v>
      </c>
      <c r="Q139" s="223">
        <v>0</v>
      </c>
      <c r="R139" s="223">
        <v>0.07363915119853512</v>
      </c>
      <c r="S139" s="223">
        <v>2.5322774880000005</v>
      </c>
      <c r="T139" s="223">
        <v>0.011377787170078665</v>
      </c>
      <c r="U139" s="223">
        <v>0.09131295025450648</v>
      </c>
      <c r="V139" s="223">
        <v>0</v>
      </c>
      <c r="W139" s="223">
        <v>0</v>
      </c>
      <c r="X139" s="223">
        <v>0</v>
      </c>
      <c r="Y139" s="223">
        <v>0</v>
      </c>
      <c r="Z139" s="223">
        <v>0</v>
      </c>
      <c r="AA139" s="223">
        <v>0</v>
      </c>
      <c r="AB139" s="220">
        <v>0</v>
      </c>
      <c r="AC139" s="32"/>
      <c r="AD139" s="235">
        <v>16.131428119194922</v>
      </c>
      <c r="AF139" s="220">
        <v>6.397585242959943</v>
      </c>
      <c r="AG139" s="220"/>
      <c r="AH139" s="220">
        <v>6.033797795196</v>
      </c>
      <c r="AI139" s="220">
        <v>0.035023941949999894</v>
      </c>
      <c r="AJ139" s="220">
        <v>-0.027427</v>
      </c>
      <c r="AK139" s="220">
        <v>0</v>
      </c>
      <c r="AL139" s="220">
        <v>0</v>
      </c>
      <c r="AM139" s="220">
        <v>0</v>
      </c>
      <c r="AN139" s="220">
        <v>0</v>
      </c>
      <c r="AO139" s="220">
        <v>0.07363915119853512</v>
      </c>
      <c r="AP139" s="220">
        <v>0.07477084243853692</v>
      </c>
      <c r="AQ139" s="220">
        <v>3.0379306080000004</v>
      </c>
      <c r="AR139" s="220">
        <v>0.028927891442423734</v>
      </c>
      <c r="AS139" s="220">
        <v>0</v>
      </c>
      <c r="AT139" s="220">
        <v>0</v>
      </c>
      <c r="AU139" s="220">
        <v>0</v>
      </c>
      <c r="AV139" s="220">
        <v>0</v>
      </c>
      <c r="AW139" s="220">
        <v>0</v>
      </c>
      <c r="AX139" s="32"/>
      <c r="AY139" s="220">
        <v>0</v>
      </c>
      <c r="AZ139" s="220">
        <v>0</v>
      </c>
      <c r="BA139" s="220">
        <v>0</v>
      </c>
      <c r="BB139" s="32"/>
      <c r="BC139" s="32">
        <v>15.654248473185438</v>
      </c>
      <c r="BD139" s="242">
        <v>-0.02958074402858874</v>
      </c>
    </row>
    <row r="140" spans="1:56" ht="12.75">
      <c r="A140" s="4" t="s">
        <v>623</v>
      </c>
      <c r="B140" s="4" t="s">
        <v>1499</v>
      </c>
      <c r="C140" s="4" t="s">
        <v>1500</v>
      </c>
      <c r="D140" s="225"/>
      <c r="E140" s="223">
        <v>224.88738954444412</v>
      </c>
      <c r="F140" s="223"/>
      <c r="G140" s="223">
        <v>153.443161449526</v>
      </c>
      <c r="H140" s="223">
        <v>0.7163499498260021</v>
      </c>
      <c r="I140" s="223">
        <v>0</v>
      </c>
      <c r="J140" s="223">
        <v>0</v>
      </c>
      <c r="K140" s="223">
        <v>0</v>
      </c>
      <c r="L140" s="223">
        <v>0.122428</v>
      </c>
      <c r="M140" s="223">
        <v>0.18367</v>
      </c>
      <c r="N140" s="223">
        <v>0.008547</v>
      </c>
      <c r="O140" s="223">
        <v>0</v>
      </c>
      <c r="P140" s="223">
        <v>1.104856</v>
      </c>
      <c r="Q140" s="223">
        <v>0.3224295497438619</v>
      </c>
      <c r="R140" s="223">
        <v>2.4778102666656676</v>
      </c>
      <c r="S140" s="223">
        <v>2.5456497597241383</v>
      </c>
      <c r="T140" s="223">
        <v>0.23407368506947665</v>
      </c>
      <c r="U140" s="223">
        <v>0</v>
      </c>
      <c r="V140" s="223">
        <v>0</v>
      </c>
      <c r="W140" s="223">
        <v>0</v>
      </c>
      <c r="X140" s="223">
        <v>0</v>
      </c>
      <c r="Y140" s="223">
        <v>0.456935</v>
      </c>
      <c r="Z140" s="223">
        <v>21.79333762329209</v>
      </c>
      <c r="AA140" s="223">
        <v>3.004356259090909</v>
      </c>
      <c r="AB140" s="220">
        <v>17.22481098279661</v>
      </c>
      <c r="AC140" s="32"/>
      <c r="AD140" s="235">
        <v>428.5258050701788</v>
      </c>
      <c r="AF140" s="220">
        <v>226.34777442137738</v>
      </c>
      <c r="AG140" s="220"/>
      <c r="AH140" s="220">
        <v>133.54301609822102</v>
      </c>
      <c r="AI140" s="220">
        <v>0.7163499498260021</v>
      </c>
      <c r="AJ140" s="220">
        <v>0</v>
      </c>
      <c r="AK140" s="220">
        <v>0</v>
      </c>
      <c r="AL140" s="220">
        <v>0.122428</v>
      </c>
      <c r="AM140" s="220">
        <v>0.12244666666666666</v>
      </c>
      <c r="AN140" s="220">
        <v>0.3286100892494644</v>
      </c>
      <c r="AO140" s="220">
        <v>2.4778102666656676</v>
      </c>
      <c r="AP140" s="220">
        <v>2.493900793789837</v>
      </c>
      <c r="AQ140" s="220">
        <v>3.2724235730574716</v>
      </c>
      <c r="AR140" s="220">
        <v>0.5951296196702444</v>
      </c>
      <c r="AS140" s="220">
        <v>0</v>
      </c>
      <c r="AT140" s="220">
        <v>0</v>
      </c>
      <c r="AU140" s="220">
        <v>0</v>
      </c>
      <c r="AV140" s="220">
        <v>0.456935</v>
      </c>
      <c r="AW140" s="220">
        <v>21.79333762329209</v>
      </c>
      <c r="AX140" s="32"/>
      <c r="AY140" s="220">
        <v>3.004356259090909</v>
      </c>
      <c r="AZ140" s="220">
        <v>35.989</v>
      </c>
      <c r="BA140" s="220">
        <v>0</v>
      </c>
      <c r="BB140" s="32"/>
      <c r="BC140" s="32">
        <v>431.26351836090674</v>
      </c>
      <c r="BD140" s="242">
        <v>0.006388677784012505</v>
      </c>
    </row>
    <row r="141" spans="1:56" ht="12.75">
      <c r="A141" s="4" t="s">
        <v>541</v>
      </c>
      <c r="B141" s="4" t="s">
        <v>1501</v>
      </c>
      <c r="C141" s="4" t="s">
        <v>1502</v>
      </c>
      <c r="D141" s="225"/>
      <c r="E141" s="223">
        <v>4.97812474757977</v>
      </c>
      <c r="F141" s="223"/>
      <c r="G141" s="223">
        <v>4.788055328622001</v>
      </c>
      <c r="H141" s="223">
        <v>0.023682549633000045</v>
      </c>
      <c r="I141" s="223">
        <v>0</v>
      </c>
      <c r="J141" s="223">
        <v>0</v>
      </c>
      <c r="K141" s="223">
        <v>0</v>
      </c>
      <c r="L141" s="223">
        <v>0</v>
      </c>
      <c r="M141" s="223">
        <v>0</v>
      </c>
      <c r="N141" s="223">
        <v>0.008547</v>
      </c>
      <c r="O141" s="223">
        <v>0.007855</v>
      </c>
      <c r="P141" s="223">
        <v>0</v>
      </c>
      <c r="Q141" s="223">
        <v>0</v>
      </c>
      <c r="R141" s="223">
        <v>0.05627148041630493</v>
      </c>
      <c r="S141" s="223">
        <v>0.6641189200000001</v>
      </c>
      <c r="T141" s="223">
        <v>0.007703476061152727</v>
      </c>
      <c r="U141" s="223">
        <v>0.07579178414466849</v>
      </c>
      <c r="V141" s="223">
        <v>0</v>
      </c>
      <c r="W141" s="223">
        <v>0</v>
      </c>
      <c r="X141" s="223">
        <v>0</v>
      </c>
      <c r="Y141" s="223">
        <v>0</v>
      </c>
      <c r="Z141" s="223">
        <v>0</v>
      </c>
      <c r="AA141" s="223">
        <v>0</v>
      </c>
      <c r="AB141" s="220">
        <v>0</v>
      </c>
      <c r="AC141" s="32"/>
      <c r="AD141" s="235">
        <v>10.610150286456895</v>
      </c>
      <c r="AF141" s="220">
        <v>4.9808279622589176</v>
      </c>
      <c r="AG141" s="220"/>
      <c r="AH141" s="220">
        <v>4.0477364928899995</v>
      </c>
      <c r="AI141" s="220">
        <v>0.023682549633000045</v>
      </c>
      <c r="AJ141" s="220">
        <v>0</v>
      </c>
      <c r="AK141" s="220">
        <v>0</v>
      </c>
      <c r="AL141" s="220">
        <v>0</v>
      </c>
      <c r="AM141" s="220">
        <v>0</v>
      </c>
      <c r="AN141" s="220">
        <v>0</v>
      </c>
      <c r="AO141" s="220">
        <v>0.05627148041630493</v>
      </c>
      <c r="AP141" s="220">
        <v>0.05630203688075526</v>
      </c>
      <c r="AQ141" s="220">
        <v>0.8298762533333334</v>
      </c>
      <c r="AR141" s="220">
        <v>0.019585998216979775</v>
      </c>
      <c r="AS141" s="220">
        <v>0</v>
      </c>
      <c r="AT141" s="220">
        <v>0</v>
      </c>
      <c r="AU141" s="220">
        <v>0</v>
      </c>
      <c r="AV141" s="220">
        <v>0</v>
      </c>
      <c r="AW141" s="220">
        <v>0</v>
      </c>
      <c r="AX141" s="32"/>
      <c r="AY141" s="220">
        <v>0</v>
      </c>
      <c r="AZ141" s="220">
        <v>0</v>
      </c>
      <c r="BA141" s="220">
        <v>0</v>
      </c>
      <c r="BB141" s="32"/>
      <c r="BC141" s="32">
        <v>10.01428277362929</v>
      </c>
      <c r="BD141" s="242">
        <v>-0.0561601388048374</v>
      </c>
    </row>
    <row r="142" spans="1:56" ht="12.75">
      <c r="A142" s="4" t="s">
        <v>541</v>
      </c>
      <c r="B142" s="4" t="s">
        <v>1503</v>
      </c>
      <c r="C142" s="4" t="s">
        <v>1504</v>
      </c>
      <c r="D142" s="225"/>
      <c r="E142" s="223">
        <v>5.44756284313682</v>
      </c>
      <c r="F142" s="223"/>
      <c r="G142" s="223">
        <v>5.597451577237</v>
      </c>
      <c r="H142" s="223">
        <v>0.028030442498000338</v>
      </c>
      <c r="I142" s="223">
        <v>-0.032534</v>
      </c>
      <c r="J142" s="223">
        <v>0</v>
      </c>
      <c r="K142" s="223">
        <v>0</v>
      </c>
      <c r="L142" s="223">
        <v>0</v>
      </c>
      <c r="M142" s="223">
        <v>0</v>
      </c>
      <c r="N142" s="223">
        <v>0.008547</v>
      </c>
      <c r="O142" s="223">
        <v>0.007855</v>
      </c>
      <c r="P142" s="223">
        <v>0</v>
      </c>
      <c r="Q142" s="223">
        <v>0</v>
      </c>
      <c r="R142" s="223">
        <v>0.06290338474895577</v>
      </c>
      <c r="S142" s="223">
        <v>1.3657916915555557</v>
      </c>
      <c r="T142" s="223">
        <v>0.009025096002373662</v>
      </c>
      <c r="U142" s="223">
        <v>0.08502549144155884</v>
      </c>
      <c r="V142" s="223">
        <v>0</v>
      </c>
      <c r="W142" s="223">
        <v>0</v>
      </c>
      <c r="X142" s="223">
        <v>0</v>
      </c>
      <c r="Y142" s="223">
        <v>0</v>
      </c>
      <c r="Z142" s="223">
        <v>0</v>
      </c>
      <c r="AA142" s="223">
        <v>0</v>
      </c>
      <c r="AB142" s="220">
        <v>0</v>
      </c>
      <c r="AC142" s="32"/>
      <c r="AD142" s="235">
        <v>12.579658526620266</v>
      </c>
      <c r="AF142" s="220">
        <v>5.462858513215357</v>
      </c>
      <c r="AG142" s="220"/>
      <c r="AH142" s="220">
        <v>4.718075595928</v>
      </c>
      <c r="AI142" s="220">
        <v>0.028030442498000338</v>
      </c>
      <c r="AJ142" s="220">
        <v>-0.032534</v>
      </c>
      <c r="AK142" s="220">
        <v>0</v>
      </c>
      <c r="AL142" s="220">
        <v>0</v>
      </c>
      <c r="AM142" s="220">
        <v>0</v>
      </c>
      <c r="AN142" s="220">
        <v>0</v>
      </c>
      <c r="AO142" s="220">
        <v>0.06290338474895577</v>
      </c>
      <c r="AP142" s="220">
        <v>0.06308000490876822</v>
      </c>
      <c r="AQ142" s="220">
        <v>1.7939987315555557</v>
      </c>
      <c r="AR142" s="220">
        <v>0.022946201533871072</v>
      </c>
      <c r="AS142" s="220">
        <v>0</v>
      </c>
      <c r="AT142" s="220">
        <v>0</v>
      </c>
      <c r="AU142" s="220">
        <v>0</v>
      </c>
      <c r="AV142" s="220">
        <v>0</v>
      </c>
      <c r="AW142" s="220">
        <v>0</v>
      </c>
      <c r="AX142" s="32"/>
      <c r="AY142" s="220">
        <v>0</v>
      </c>
      <c r="AZ142" s="220">
        <v>0</v>
      </c>
      <c r="BA142" s="220">
        <v>0</v>
      </c>
      <c r="BB142" s="32"/>
      <c r="BC142" s="32">
        <v>12.11935887438851</v>
      </c>
      <c r="BD142" s="242">
        <v>-0.03659079070053445</v>
      </c>
    </row>
    <row r="143" spans="1:56" ht="12.75">
      <c r="A143" s="4" t="s">
        <v>541</v>
      </c>
      <c r="B143" s="4" t="s">
        <v>1505</v>
      </c>
      <c r="C143" s="4" t="s">
        <v>1506</v>
      </c>
      <c r="D143" s="225"/>
      <c r="E143" s="223">
        <v>3.7228047845140444</v>
      </c>
      <c r="F143" s="223"/>
      <c r="G143" s="223">
        <v>7.279903030028</v>
      </c>
      <c r="H143" s="223">
        <v>0.03631123191200011</v>
      </c>
      <c r="I143" s="223">
        <v>-0.059485</v>
      </c>
      <c r="J143" s="223">
        <v>1.8643180038572496</v>
      </c>
      <c r="K143" s="223">
        <v>0</v>
      </c>
      <c r="L143" s="223">
        <v>0</v>
      </c>
      <c r="M143" s="223">
        <v>0</v>
      </c>
      <c r="N143" s="223">
        <v>0.008547</v>
      </c>
      <c r="O143" s="223">
        <v>0.007855</v>
      </c>
      <c r="P143" s="223">
        <v>0</v>
      </c>
      <c r="Q143" s="223">
        <v>0</v>
      </c>
      <c r="R143" s="223">
        <v>0.04687053177267824</v>
      </c>
      <c r="S143" s="223">
        <v>0.9485879315555557</v>
      </c>
      <c r="T143" s="223">
        <v>0.011755927410414166</v>
      </c>
      <c r="U143" s="223">
        <v>0.09607745488008063</v>
      </c>
      <c r="V143" s="223">
        <v>0</v>
      </c>
      <c r="W143" s="223">
        <v>0</v>
      </c>
      <c r="X143" s="223">
        <v>0</v>
      </c>
      <c r="Y143" s="223">
        <v>0</v>
      </c>
      <c r="Z143" s="223">
        <v>0</v>
      </c>
      <c r="AA143" s="223">
        <v>0</v>
      </c>
      <c r="AB143" s="220">
        <v>0</v>
      </c>
      <c r="AC143" s="32"/>
      <c r="AD143" s="235">
        <v>13.963545895930022</v>
      </c>
      <c r="AF143" s="220">
        <v>3.739594954143224</v>
      </c>
      <c r="AG143" s="220"/>
      <c r="AH143" s="220">
        <v>6.122403242661</v>
      </c>
      <c r="AI143" s="220">
        <v>0.03631123191200011</v>
      </c>
      <c r="AJ143" s="220">
        <v>-0.059485</v>
      </c>
      <c r="AK143" s="220">
        <v>0</v>
      </c>
      <c r="AL143" s="220">
        <v>0</v>
      </c>
      <c r="AM143" s="220">
        <v>0</v>
      </c>
      <c r="AN143" s="220">
        <v>0</v>
      </c>
      <c r="AO143" s="220">
        <v>0.04687053177267824</v>
      </c>
      <c r="AP143" s="220">
        <v>0.04708192190045144</v>
      </c>
      <c r="AQ143" s="220">
        <v>1.0680016915555557</v>
      </c>
      <c r="AR143" s="220">
        <v>0.0298893086019224</v>
      </c>
      <c r="AS143" s="220">
        <v>0</v>
      </c>
      <c r="AT143" s="220">
        <v>0</v>
      </c>
      <c r="AU143" s="220">
        <v>0</v>
      </c>
      <c r="AV143" s="220">
        <v>0</v>
      </c>
      <c r="AW143" s="220">
        <v>0</v>
      </c>
      <c r="AX143" s="32"/>
      <c r="AY143" s="220">
        <v>0</v>
      </c>
      <c r="AZ143" s="220">
        <v>0</v>
      </c>
      <c r="BA143" s="220">
        <v>1.9693933465640185</v>
      </c>
      <c r="BB143" s="32"/>
      <c r="BC143" s="32">
        <v>13.00006122911085</v>
      </c>
      <c r="BD143" s="242">
        <v>-0.069</v>
      </c>
    </row>
    <row r="144" spans="1:56" ht="12.75">
      <c r="A144" s="4" t="s">
        <v>1509</v>
      </c>
      <c r="B144" s="4" t="s">
        <v>1507</v>
      </c>
      <c r="C144" s="4" t="s">
        <v>1508</v>
      </c>
      <c r="D144" s="225"/>
      <c r="E144" s="223">
        <v>38.50257067255792</v>
      </c>
      <c r="F144" s="223"/>
      <c r="G144" s="223">
        <v>64.732045816723</v>
      </c>
      <c r="H144" s="223">
        <v>0.30288569717300684</v>
      </c>
      <c r="I144" s="223">
        <v>0</v>
      </c>
      <c r="J144" s="223">
        <v>0</v>
      </c>
      <c r="K144" s="223">
        <v>0</v>
      </c>
      <c r="L144" s="223">
        <v>0</v>
      </c>
      <c r="M144" s="223">
        <v>0</v>
      </c>
      <c r="N144" s="223">
        <v>0</v>
      </c>
      <c r="O144" s="223">
        <v>0</v>
      </c>
      <c r="P144" s="223">
        <v>0</v>
      </c>
      <c r="Q144" s="223">
        <v>0.3379226625785967</v>
      </c>
      <c r="R144" s="223">
        <v>0.46621384157655577</v>
      </c>
      <c r="S144" s="223">
        <v>0</v>
      </c>
      <c r="T144" s="223">
        <v>0</v>
      </c>
      <c r="U144" s="223">
        <v>0</v>
      </c>
      <c r="V144" s="223">
        <v>0</v>
      </c>
      <c r="W144" s="223">
        <v>0</v>
      </c>
      <c r="X144" s="223">
        <v>0</v>
      </c>
      <c r="Y144" s="223">
        <v>0</v>
      </c>
      <c r="Z144" s="223">
        <v>0</v>
      </c>
      <c r="AA144" s="223">
        <v>0</v>
      </c>
      <c r="AB144" s="220">
        <v>0</v>
      </c>
      <c r="AC144" s="32"/>
      <c r="AD144" s="235">
        <v>104.34163869060909</v>
      </c>
      <c r="AF144" s="220">
        <v>38.62930614028237</v>
      </c>
      <c r="AG144" s="220"/>
      <c r="AH144" s="220">
        <v>59.203438149241</v>
      </c>
      <c r="AI144" s="220">
        <v>0.30288569717300684</v>
      </c>
      <c r="AJ144" s="220">
        <v>0</v>
      </c>
      <c r="AK144" s="220">
        <v>0</v>
      </c>
      <c r="AL144" s="220">
        <v>0</v>
      </c>
      <c r="AM144" s="220">
        <v>0</v>
      </c>
      <c r="AN144" s="220">
        <v>0.34528035058239487</v>
      </c>
      <c r="AO144" s="220">
        <v>0.46621384157655577</v>
      </c>
      <c r="AP144" s="220">
        <v>0.4677484359747923</v>
      </c>
      <c r="AQ144" s="220">
        <v>0</v>
      </c>
      <c r="AR144" s="220">
        <v>0</v>
      </c>
      <c r="AS144" s="220">
        <v>0</v>
      </c>
      <c r="AT144" s="220">
        <v>0</v>
      </c>
      <c r="AU144" s="220">
        <v>0</v>
      </c>
      <c r="AV144" s="220">
        <v>0</v>
      </c>
      <c r="AW144" s="220">
        <v>0</v>
      </c>
      <c r="AX144" s="32"/>
      <c r="AY144" s="220">
        <v>0</v>
      </c>
      <c r="AZ144" s="220">
        <v>0</v>
      </c>
      <c r="BA144" s="220">
        <v>0</v>
      </c>
      <c r="BB144" s="32"/>
      <c r="BC144" s="32">
        <v>99.41487261483013</v>
      </c>
      <c r="BD144" s="242">
        <v>-0.04721764137122349</v>
      </c>
    </row>
    <row r="145" spans="1:56" ht="12.75">
      <c r="A145" s="4" t="s">
        <v>636</v>
      </c>
      <c r="B145" s="4" t="s">
        <v>1510</v>
      </c>
      <c r="C145" s="4" t="s">
        <v>1511</v>
      </c>
      <c r="D145" s="225"/>
      <c r="E145" s="223">
        <v>66.04102601192909</v>
      </c>
      <c r="F145" s="223"/>
      <c r="G145" s="223">
        <v>164.26327038781199</v>
      </c>
      <c r="H145" s="223">
        <v>0.7893146411240101</v>
      </c>
      <c r="I145" s="223">
        <v>0</v>
      </c>
      <c r="J145" s="223">
        <v>0</v>
      </c>
      <c r="K145" s="223">
        <v>0</v>
      </c>
      <c r="L145" s="223">
        <v>0</v>
      </c>
      <c r="M145" s="223">
        <v>0.11317500000000003</v>
      </c>
      <c r="N145" s="223">
        <v>0.008547</v>
      </c>
      <c r="O145" s="223">
        <v>0.007855</v>
      </c>
      <c r="P145" s="223">
        <v>1.305979</v>
      </c>
      <c r="Q145" s="223">
        <v>0</v>
      </c>
      <c r="R145" s="223">
        <v>0.8175261550593481</v>
      </c>
      <c r="S145" s="223">
        <v>7.342839728888888</v>
      </c>
      <c r="T145" s="223">
        <v>0.2552637270097436</v>
      </c>
      <c r="U145" s="223">
        <v>0.1667786546785457</v>
      </c>
      <c r="V145" s="223">
        <v>0.1</v>
      </c>
      <c r="W145" s="223">
        <v>0</v>
      </c>
      <c r="X145" s="223">
        <v>0</v>
      </c>
      <c r="Y145" s="223">
        <v>0.24026</v>
      </c>
      <c r="Z145" s="223">
        <v>19.06107990903442</v>
      </c>
      <c r="AA145" s="223">
        <v>1.5797034409090909</v>
      </c>
      <c r="AB145" s="220">
        <v>8.84615387940678</v>
      </c>
      <c r="AC145" s="32"/>
      <c r="AD145" s="235">
        <v>270.9387725358519</v>
      </c>
      <c r="AF145" s="220">
        <v>66.84899246328305</v>
      </c>
      <c r="AG145" s="220"/>
      <c r="AH145" s="220">
        <v>139.829207628785</v>
      </c>
      <c r="AI145" s="220">
        <v>0.7893146411240101</v>
      </c>
      <c r="AJ145" s="220">
        <v>0</v>
      </c>
      <c r="AK145" s="220">
        <v>0</v>
      </c>
      <c r="AL145" s="220">
        <v>0</v>
      </c>
      <c r="AM145" s="220">
        <v>0.07545000000000002</v>
      </c>
      <c r="AN145" s="220">
        <v>0</v>
      </c>
      <c r="AO145" s="220">
        <v>0.8175261550593481</v>
      </c>
      <c r="AP145" s="220">
        <v>0.8275280242954958</v>
      </c>
      <c r="AQ145" s="220">
        <v>9.501810128888888</v>
      </c>
      <c r="AR145" s="220">
        <v>0.6490050546511758</v>
      </c>
      <c r="AS145" s="220">
        <v>0</v>
      </c>
      <c r="AT145" s="220">
        <v>0</v>
      </c>
      <c r="AU145" s="220">
        <v>0</v>
      </c>
      <c r="AV145" s="220">
        <v>0.24026</v>
      </c>
      <c r="AW145" s="220">
        <v>19.06107990903442</v>
      </c>
      <c r="AX145" s="32"/>
      <c r="AY145" s="220">
        <v>1.5797034409090909</v>
      </c>
      <c r="AZ145" s="220">
        <v>18.01</v>
      </c>
      <c r="BA145" s="220">
        <v>0</v>
      </c>
      <c r="BB145" s="32"/>
      <c r="BC145" s="32">
        <v>258.2298774460305</v>
      </c>
      <c r="BD145" s="242">
        <v>-0.04690688959307105</v>
      </c>
    </row>
    <row r="146" spans="1:56" ht="12.75">
      <c r="A146" s="4" t="s">
        <v>541</v>
      </c>
      <c r="B146" s="4" t="s">
        <v>1512</v>
      </c>
      <c r="C146" s="4" t="s">
        <v>1513</v>
      </c>
      <c r="D146" s="225"/>
      <c r="E146" s="223">
        <v>7.888309343891984</v>
      </c>
      <c r="F146" s="223"/>
      <c r="G146" s="223">
        <v>5.569919517285999</v>
      </c>
      <c r="H146" s="223">
        <v>0.027687404478999787</v>
      </c>
      <c r="I146" s="223">
        <v>-0.089199</v>
      </c>
      <c r="J146" s="223">
        <v>0</v>
      </c>
      <c r="K146" s="223">
        <v>0</v>
      </c>
      <c r="L146" s="223">
        <v>0</v>
      </c>
      <c r="M146" s="223">
        <v>0</v>
      </c>
      <c r="N146" s="223">
        <v>0.008547</v>
      </c>
      <c r="O146" s="223">
        <v>0.007855</v>
      </c>
      <c r="P146" s="223">
        <v>0</v>
      </c>
      <c r="Q146" s="223">
        <v>0</v>
      </c>
      <c r="R146" s="223">
        <v>0.08583302500819885</v>
      </c>
      <c r="S146" s="223">
        <v>1.5109610284444448</v>
      </c>
      <c r="T146" s="223">
        <v>0.00891464640657988</v>
      </c>
      <c r="U146" s="223">
        <v>0.07380253213553355</v>
      </c>
      <c r="V146" s="223">
        <v>0</v>
      </c>
      <c r="W146" s="223">
        <v>0</v>
      </c>
      <c r="X146" s="223">
        <v>0</v>
      </c>
      <c r="Y146" s="223">
        <v>0</v>
      </c>
      <c r="Z146" s="223">
        <v>0</v>
      </c>
      <c r="AA146" s="223">
        <v>0</v>
      </c>
      <c r="AB146" s="220">
        <v>0</v>
      </c>
      <c r="AC146" s="32"/>
      <c r="AD146" s="235">
        <v>15.092630497651738</v>
      </c>
      <c r="AF146" s="220">
        <v>7.938163791163814</v>
      </c>
      <c r="AG146" s="220"/>
      <c r="AH146" s="220">
        <v>4.745326515819</v>
      </c>
      <c r="AI146" s="220">
        <v>0.027687404478999787</v>
      </c>
      <c r="AJ146" s="220">
        <v>-0.089199</v>
      </c>
      <c r="AK146" s="220">
        <v>0</v>
      </c>
      <c r="AL146" s="220">
        <v>0</v>
      </c>
      <c r="AM146" s="220">
        <v>0</v>
      </c>
      <c r="AN146" s="220">
        <v>0</v>
      </c>
      <c r="AO146" s="220">
        <v>0.08583302500819885</v>
      </c>
      <c r="AP146" s="220">
        <v>0.08637549334113338</v>
      </c>
      <c r="AQ146" s="220">
        <v>1.8073353217777781</v>
      </c>
      <c r="AR146" s="220">
        <v>0.02266538472219925</v>
      </c>
      <c r="AS146" s="220">
        <v>0</v>
      </c>
      <c r="AT146" s="220">
        <v>0</v>
      </c>
      <c r="AU146" s="220">
        <v>0</v>
      </c>
      <c r="AV146" s="220">
        <v>0</v>
      </c>
      <c r="AW146" s="220">
        <v>0</v>
      </c>
      <c r="AX146" s="32"/>
      <c r="AY146" s="220">
        <v>0</v>
      </c>
      <c r="AZ146" s="220">
        <v>0</v>
      </c>
      <c r="BA146" s="220">
        <v>0</v>
      </c>
      <c r="BB146" s="32"/>
      <c r="BC146" s="32">
        <v>14.624187936311124</v>
      </c>
      <c r="BD146" s="242">
        <v>-0.031037834088199497</v>
      </c>
    </row>
    <row r="147" spans="1:56" ht="12.75">
      <c r="A147" s="4" t="s">
        <v>636</v>
      </c>
      <c r="B147" s="4" t="s">
        <v>1410</v>
      </c>
      <c r="C147" s="4" t="s">
        <v>1411</v>
      </c>
      <c r="D147" s="225"/>
      <c r="E147" s="223">
        <v>60.714104427129385</v>
      </c>
      <c r="F147" s="223"/>
      <c r="G147" s="223">
        <v>217.05694184069202</v>
      </c>
      <c r="H147" s="223">
        <v>1.0497784289380014</v>
      </c>
      <c r="I147" s="223">
        <v>0</v>
      </c>
      <c r="J147" s="223">
        <v>0</v>
      </c>
      <c r="K147" s="223">
        <v>0</v>
      </c>
      <c r="L147" s="223">
        <v>0</v>
      </c>
      <c r="M147" s="223">
        <v>0.073104</v>
      </c>
      <c r="N147" s="223">
        <v>0.008547</v>
      </c>
      <c r="O147" s="223">
        <v>0.007855</v>
      </c>
      <c r="P147" s="223">
        <v>1.679824</v>
      </c>
      <c r="Q147" s="223">
        <v>0</v>
      </c>
      <c r="R147" s="223">
        <v>0.8543190511366832</v>
      </c>
      <c r="S147" s="223">
        <v>13.14118845888889</v>
      </c>
      <c r="T147" s="223">
        <v>0.33915031903208104</v>
      </c>
      <c r="U147" s="223">
        <v>0.2242877095971824</v>
      </c>
      <c r="V147" s="223">
        <v>0.1</v>
      </c>
      <c r="W147" s="223">
        <v>0</v>
      </c>
      <c r="X147" s="223">
        <v>0</v>
      </c>
      <c r="Y147" s="223">
        <v>0.253755</v>
      </c>
      <c r="Z147" s="223">
        <v>29.817501573638904</v>
      </c>
      <c r="AA147" s="223">
        <v>1.6684413</v>
      </c>
      <c r="AB147" s="220">
        <v>9.247149919152543</v>
      </c>
      <c r="AC147" s="32"/>
      <c r="AD147" s="235">
        <v>336.2359480282057</v>
      </c>
      <c r="AF147" s="220">
        <v>62.890518711961896</v>
      </c>
      <c r="AG147" s="220"/>
      <c r="AH147" s="220">
        <v>183.68645076893202</v>
      </c>
      <c r="AI147" s="220">
        <v>1.0497784289380014</v>
      </c>
      <c r="AJ147" s="220">
        <v>0</v>
      </c>
      <c r="AK147" s="220">
        <v>0</v>
      </c>
      <c r="AL147" s="220">
        <v>0</v>
      </c>
      <c r="AM147" s="220">
        <v>0.048736</v>
      </c>
      <c r="AN147" s="220">
        <v>0</v>
      </c>
      <c r="AO147" s="220">
        <v>0.8543190511366832</v>
      </c>
      <c r="AP147" s="220">
        <v>0.8849437668307124</v>
      </c>
      <c r="AQ147" s="220">
        <v>17.390698325555555</v>
      </c>
      <c r="AR147" s="220">
        <v>0.8622857384276054</v>
      </c>
      <c r="AS147" s="220">
        <v>0</v>
      </c>
      <c r="AT147" s="220">
        <v>0</v>
      </c>
      <c r="AU147" s="220">
        <v>0</v>
      </c>
      <c r="AV147" s="220">
        <v>0.253755</v>
      </c>
      <c r="AW147" s="220">
        <v>29.817501573638904</v>
      </c>
      <c r="AX147" s="32"/>
      <c r="AY147" s="220">
        <v>1.6684413</v>
      </c>
      <c r="AZ147" s="220">
        <v>18.606</v>
      </c>
      <c r="BA147" s="220">
        <v>0</v>
      </c>
      <c r="BB147" s="32"/>
      <c r="BC147" s="32">
        <v>318.0134286654213</v>
      </c>
      <c r="BD147" s="242">
        <v>-0.05419563098367986</v>
      </c>
    </row>
    <row r="148" spans="1:56" ht="12.75">
      <c r="A148" s="4" t="s">
        <v>574</v>
      </c>
      <c r="B148" s="4" t="s">
        <v>1412</v>
      </c>
      <c r="C148" s="4" t="s">
        <v>1413</v>
      </c>
      <c r="D148" s="225"/>
      <c r="E148" s="223">
        <v>36.188088272008315</v>
      </c>
      <c r="F148" s="223"/>
      <c r="G148" s="223">
        <v>71.132690481443</v>
      </c>
      <c r="H148" s="223">
        <v>0.3413389638170004</v>
      </c>
      <c r="I148" s="223">
        <v>-0.01117</v>
      </c>
      <c r="J148" s="223">
        <v>0</v>
      </c>
      <c r="K148" s="223">
        <v>0</v>
      </c>
      <c r="L148" s="223">
        <v>0.030585</v>
      </c>
      <c r="M148" s="223">
        <v>0.020018999999999995</v>
      </c>
      <c r="N148" s="223">
        <v>0.008547</v>
      </c>
      <c r="O148" s="223">
        <v>0.007855</v>
      </c>
      <c r="P148" s="223">
        <v>0.775368</v>
      </c>
      <c r="Q148" s="223">
        <v>0</v>
      </c>
      <c r="R148" s="223">
        <v>0.444381354259491</v>
      </c>
      <c r="S148" s="223">
        <v>1.7249079144444441</v>
      </c>
      <c r="T148" s="223">
        <v>0.10990254321207264</v>
      </c>
      <c r="U148" s="223">
        <v>0.10799893546419899</v>
      </c>
      <c r="V148" s="223">
        <v>0</v>
      </c>
      <c r="W148" s="223">
        <v>0</v>
      </c>
      <c r="X148" s="223">
        <v>0</v>
      </c>
      <c r="Y148" s="223">
        <v>0.115432</v>
      </c>
      <c r="Z148" s="223">
        <v>8.748781815961165</v>
      </c>
      <c r="AA148" s="223">
        <v>0.75896925</v>
      </c>
      <c r="AB148" s="220">
        <v>4.434307486016949</v>
      </c>
      <c r="AC148" s="32"/>
      <c r="AD148" s="235">
        <v>124.93800301662664</v>
      </c>
      <c r="AF148" s="220">
        <v>36.21160181223306</v>
      </c>
      <c r="AG148" s="220"/>
      <c r="AH148" s="220">
        <v>60.969652078111004</v>
      </c>
      <c r="AI148" s="220">
        <v>0.3413389638170004</v>
      </c>
      <c r="AJ148" s="220">
        <v>-0.01117</v>
      </c>
      <c r="AK148" s="220">
        <v>0</v>
      </c>
      <c r="AL148" s="220">
        <v>0.030585</v>
      </c>
      <c r="AM148" s="220">
        <v>0.013345999999999997</v>
      </c>
      <c r="AN148" s="220">
        <v>0</v>
      </c>
      <c r="AO148" s="220">
        <v>0.444381354259491</v>
      </c>
      <c r="AP148" s="220">
        <v>0.44467009509514854</v>
      </c>
      <c r="AQ148" s="220">
        <v>2.3976981811111107</v>
      </c>
      <c r="AR148" s="220">
        <v>0.2794259368505256</v>
      </c>
      <c r="AS148" s="220">
        <v>0</v>
      </c>
      <c r="AT148" s="220">
        <v>0</v>
      </c>
      <c r="AU148" s="220">
        <v>0</v>
      </c>
      <c r="AV148" s="220">
        <v>0.115432</v>
      </c>
      <c r="AW148" s="220">
        <v>8.748781815961165</v>
      </c>
      <c r="AX148" s="32"/>
      <c r="AY148" s="220">
        <v>0.75896925</v>
      </c>
      <c r="AZ148" s="220">
        <v>9.451</v>
      </c>
      <c r="BA148" s="220">
        <v>0</v>
      </c>
      <c r="BB148" s="32"/>
      <c r="BC148" s="32">
        <v>120.1957124874385</v>
      </c>
      <c r="BD148" s="242">
        <v>-0.037957150063916416</v>
      </c>
    </row>
    <row r="149" spans="1:56" ht="12.75">
      <c r="A149" s="4" t="s">
        <v>541</v>
      </c>
      <c r="B149" s="4" t="s">
        <v>1414</v>
      </c>
      <c r="C149" s="4" t="s">
        <v>1415</v>
      </c>
      <c r="D149" s="225"/>
      <c r="E149" s="223">
        <v>3.0074909747786123</v>
      </c>
      <c r="F149" s="223"/>
      <c r="G149" s="223">
        <v>4.044863164842</v>
      </c>
      <c r="H149" s="223">
        <v>0.019737159017999658</v>
      </c>
      <c r="I149" s="223">
        <v>-0.092501</v>
      </c>
      <c r="J149" s="223">
        <v>0</v>
      </c>
      <c r="K149" s="223">
        <v>0</v>
      </c>
      <c r="L149" s="223">
        <v>0</v>
      </c>
      <c r="M149" s="223">
        <v>0</v>
      </c>
      <c r="N149" s="223">
        <v>0.008547</v>
      </c>
      <c r="O149" s="223">
        <v>0.007855</v>
      </c>
      <c r="P149" s="223">
        <v>0</v>
      </c>
      <c r="Q149" s="223">
        <v>0</v>
      </c>
      <c r="R149" s="223">
        <v>0.032825457182741526</v>
      </c>
      <c r="S149" s="223">
        <v>1.0631161697777778</v>
      </c>
      <c r="T149" s="223">
        <v>0.006486846683628936</v>
      </c>
      <c r="U149" s="223">
        <v>0.06469880989306115</v>
      </c>
      <c r="V149" s="223">
        <v>0</v>
      </c>
      <c r="W149" s="223">
        <v>0</v>
      </c>
      <c r="X149" s="223">
        <v>0</v>
      </c>
      <c r="Y149" s="223">
        <v>0</v>
      </c>
      <c r="Z149" s="223">
        <v>0</v>
      </c>
      <c r="AA149" s="223">
        <v>0</v>
      </c>
      <c r="AB149" s="220">
        <v>0</v>
      </c>
      <c r="AC149" s="32"/>
      <c r="AD149" s="235">
        <v>8.16311958217582</v>
      </c>
      <c r="AF149" s="220">
        <v>3.0226792673571117</v>
      </c>
      <c r="AG149" s="220"/>
      <c r="AH149" s="220">
        <v>3.42275342223</v>
      </c>
      <c r="AI149" s="220">
        <v>0.019737159017999658</v>
      </c>
      <c r="AJ149" s="220">
        <v>-0.092501</v>
      </c>
      <c r="AK149" s="220">
        <v>0</v>
      </c>
      <c r="AL149" s="220">
        <v>0</v>
      </c>
      <c r="AM149" s="220">
        <v>0</v>
      </c>
      <c r="AN149" s="220">
        <v>0</v>
      </c>
      <c r="AO149" s="220">
        <v>0.032825457182741526</v>
      </c>
      <c r="AP149" s="220">
        <v>0.032991230796659415</v>
      </c>
      <c r="AQ149" s="220">
        <v>1.351263263111111</v>
      </c>
      <c r="AR149" s="220">
        <v>0.016492732186197755</v>
      </c>
      <c r="AS149" s="220">
        <v>0</v>
      </c>
      <c r="AT149" s="220">
        <v>0</v>
      </c>
      <c r="AU149" s="220">
        <v>0</v>
      </c>
      <c r="AV149" s="220">
        <v>0</v>
      </c>
      <c r="AW149" s="220">
        <v>0</v>
      </c>
      <c r="AX149" s="32"/>
      <c r="AY149" s="220">
        <v>0</v>
      </c>
      <c r="AZ149" s="220">
        <v>0</v>
      </c>
      <c r="BA149" s="220">
        <v>0</v>
      </c>
      <c r="BB149" s="32"/>
      <c r="BC149" s="32">
        <v>7.8062415318818195</v>
      </c>
      <c r="BD149" s="242">
        <v>-0.043718341585151414</v>
      </c>
    </row>
    <row r="150" spans="1:56" ht="12.75">
      <c r="A150" s="4" t="s">
        <v>636</v>
      </c>
      <c r="B150" s="4" t="s">
        <v>1416</v>
      </c>
      <c r="C150" s="4" t="s">
        <v>1417</v>
      </c>
      <c r="D150" s="225"/>
      <c r="E150" s="223">
        <v>51.60474887185211</v>
      </c>
      <c r="F150" s="223"/>
      <c r="G150" s="223">
        <v>121.126615204658</v>
      </c>
      <c r="H150" s="223">
        <v>0.584808580058992</v>
      </c>
      <c r="I150" s="223">
        <v>0</v>
      </c>
      <c r="J150" s="223">
        <v>0</v>
      </c>
      <c r="K150" s="223">
        <v>0</v>
      </c>
      <c r="L150" s="223">
        <v>0</v>
      </c>
      <c r="M150" s="223">
        <v>0.172249</v>
      </c>
      <c r="N150" s="223">
        <v>0.008547</v>
      </c>
      <c r="O150" s="223">
        <v>0.007855</v>
      </c>
      <c r="P150" s="223">
        <v>0.702581</v>
      </c>
      <c r="Q150" s="223">
        <v>0</v>
      </c>
      <c r="R150" s="223">
        <v>0.6087071591049275</v>
      </c>
      <c r="S150" s="223">
        <v>4.6376632566666665</v>
      </c>
      <c r="T150" s="223">
        <v>0.18916471454364361</v>
      </c>
      <c r="U150" s="223">
        <v>0.13002425746050372</v>
      </c>
      <c r="V150" s="223">
        <v>0</v>
      </c>
      <c r="W150" s="223">
        <v>0</v>
      </c>
      <c r="X150" s="223">
        <v>0</v>
      </c>
      <c r="Y150" s="223">
        <v>0.165868</v>
      </c>
      <c r="Z150" s="223">
        <v>20.85510433433948</v>
      </c>
      <c r="AA150" s="223">
        <v>1.090577631818182</v>
      </c>
      <c r="AB150" s="220">
        <v>6.271977882966101</v>
      </c>
      <c r="AC150" s="32"/>
      <c r="AD150" s="235">
        <v>208.15649189346854</v>
      </c>
      <c r="AF150" s="220">
        <v>51.751966530476274</v>
      </c>
      <c r="AG150" s="220"/>
      <c r="AH150" s="220">
        <v>103.20007209386</v>
      </c>
      <c r="AI150" s="220">
        <v>0.584808580058992</v>
      </c>
      <c r="AJ150" s="220">
        <v>0</v>
      </c>
      <c r="AK150" s="220">
        <v>0</v>
      </c>
      <c r="AL150" s="220">
        <v>0</v>
      </c>
      <c r="AM150" s="220">
        <v>0.11483266666666667</v>
      </c>
      <c r="AN150" s="220">
        <v>0</v>
      </c>
      <c r="AO150" s="220">
        <v>0.6087071591049275</v>
      </c>
      <c r="AP150" s="220">
        <v>0.6104436745363604</v>
      </c>
      <c r="AQ150" s="220">
        <v>6.312557123333333</v>
      </c>
      <c r="AR150" s="220">
        <v>0.4809490848489621</v>
      </c>
      <c r="AS150" s="220">
        <v>0</v>
      </c>
      <c r="AT150" s="220">
        <v>0</v>
      </c>
      <c r="AU150" s="220">
        <v>0</v>
      </c>
      <c r="AV150" s="220">
        <v>0.165868</v>
      </c>
      <c r="AW150" s="220">
        <v>20.85510433433948</v>
      </c>
      <c r="AX150" s="32"/>
      <c r="AY150" s="220">
        <v>1.090577631818182</v>
      </c>
      <c r="AZ150" s="220">
        <v>13.148</v>
      </c>
      <c r="BA150" s="220">
        <v>0</v>
      </c>
      <c r="BB150" s="32"/>
      <c r="BC150" s="32">
        <v>198.92388687904315</v>
      </c>
      <c r="BD150" s="242">
        <v>-0.04435415360069818</v>
      </c>
    </row>
    <row r="151" spans="1:56" ht="12.75">
      <c r="A151" s="4" t="s">
        <v>623</v>
      </c>
      <c r="B151" s="4" t="s">
        <v>60</v>
      </c>
      <c r="C151" s="4" t="s">
        <v>61</v>
      </c>
      <c r="D151" s="225"/>
      <c r="E151" s="223">
        <v>493.9004563595997</v>
      </c>
      <c r="F151" s="223"/>
      <c r="G151" s="223">
        <v>248.036249328804</v>
      </c>
      <c r="H151" s="223">
        <v>1.1369237209670247</v>
      </c>
      <c r="I151" s="223">
        <v>0</v>
      </c>
      <c r="J151" s="223">
        <v>0</v>
      </c>
      <c r="K151" s="223">
        <v>0</v>
      </c>
      <c r="L151" s="223">
        <v>0.203644</v>
      </c>
      <c r="M151" s="223">
        <v>0.34439000000000003</v>
      </c>
      <c r="N151" s="223">
        <v>0.008547</v>
      </c>
      <c r="O151" s="223">
        <v>0</v>
      </c>
      <c r="P151" s="223">
        <v>1.573074</v>
      </c>
      <c r="Q151" s="223">
        <v>0</v>
      </c>
      <c r="R151" s="223">
        <v>5.399517889144251</v>
      </c>
      <c r="S151" s="223">
        <v>4.915887534222223</v>
      </c>
      <c r="T151" s="223">
        <v>0.37351971101506687</v>
      </c>
      <c r="U151" s="223">
        <v>0</v>
      </c>
      <c r="V151" s="223">
        <v>0</v>
      </c>
      <c r="W151" s="223">
        <v>0</v>
      </c>
      <c r="X151" s="223">
        <v>0</v>
      </c>
      <c r="Y151" s="223">
        <v>0.858699</v>
      </c>
      <c r="Z151" s="223">
        <v>40.42815022718784</v>
      </c>
      <c r="AA151" s="223">
        <v>5.645965036363636</v>
      </c>
      <c r="AB151" s="220">
        <v>33.56577815152542</v>
      </c>
      <c r="AC151" s="32"/>
      <c r="AD151" s="235">
        <v>836.3908019588293</v>
      </c>
      <c r="AF151" s="220">
        <v>497.7166675480359</v>
      </c>
      <c r="AG151" s="220"/>
      <c r="AH151" s="220">
        <v>220.099963157035</v>
      </c>
      <c r="AI151" s="220">
        <v>1.1369237209670247</v>
      </c>
      <c r="AJ151" s="220">
        <v>0</v>
      </c>
      <c r="AK151" s="220">
        <v>0</v>
      </c>
      <c r="AL151" s="220">
        <v>0.203644</v>
      </c>
      <c r="AM151" s="220">
        <v>0.22959333333333334</v>
      </c>
      <c r="AN151" s="220">
        <v>0</v>
      </c>
      <c r="AO151" s="220">
        <v>5.399517889144251</v>
      </c>
      <c r="AP151" s="220">
        <v>5.441238240513418</v>
      </c>
      <c r="AQ151" s="220">
        <v>6.23495220088889</v>
      </c>
      <c r="AR151" s="220">
        <v>0.9496695174844472</v>
      </c>
      <c r="AS151" s="220">
        <v>0</v>
      </c>
      <c r="AT151" s="220">
        <v>0</v>
      </c>
      <c r="AU151" s="220">
        <v>0</v>
      </c>
      <c r="AV151" s="220">
        <v>0.858699</v>
      </c>
      <c r="AW151" s="220">
        <v>40.42815022718784</v>
      </c>
      <c r="AX151" s="32"/>
      <c r="AY151" s="220">
        <v>5.645965036363636</v>
      </c>
      <c r="AZ151" s="220">
        <v>72.815</v>
      </c>
      <c r="BA151" s="220">
        <v>0</v>
      </c>
      <c r="BB151" s="32"/>
      <c r="BC151" s="32">
        <v>857.159983870954</v>
      </c>
      <c r="BD151" s="242">
        <v>0.024831910948187316</v>
      </c>
    </row>
    <row r="152" spans="1:56" ht="12.75">
      <c r="A152" s="4" t="s">
        <v>490</v>
      </c>
      <c r="B152" s="4" t="s">
        <v>509</v>
      </c>
      <c r="C152" s="4" t="s">
        <v>510</v>
      </c>
      <c r="D152" s="225"/>
      <c r="E152" s="223">
        <v>35.74563958744674</v>
      </c>
      <c r="F152" s="223"/>
      <c r="G152" s="223">
        <v>29.86511351781</v>
      </c>
      <c r="H152" s="223">
        <v>0.13772291647100077</v>
      </c>
      <c r="I152" s="223">
        <v>0</v>
      </c>
      <c r="J152" s="223">
        <v>0</v>
      </c>
      <c r="K152" s="223">
        <v>0</v>
      </c>
      <c r="L152" s="223">
        <v>0</v>
      </c>
      <c r="M152" s="223">
        <v>0</v>
      </c>
      <c r="N152" s="223">
        <v>0</v>
      </c>
      <c r="O152" s="223">
        <v>0</v>
      </c>
      <c r="P152" s="223">
        <v>0</v>
      </c>
      <c r="Q152" s="223">
        <v>1.3572596723623154</v>
      </c>
      <c r="R152" s="223">
        <v>0.397911100168211</v>
      </c>
      <c r="S152" s="223">
        <v>0</v>
      </c>
      <c r="T152" s="223">
        <v>0</v>
      </c>
      <c r="U152" s="223">
        <v>0</v>
      </c>
      <c r="V152" s="223">
        <v>0</v>
      </c>
      <c r="W152" s="223">
        <v>0</v>
      </c>
      <c r="X152" s="223">
        <v>0</v>
      </c>
      <c r="Y152" s="223">
        <v>0</v>
      </c>
      <c r="Z152" s="223">
        <v>0</v>
      </c>
      <c r="AA152" s="223">
        <v>0</v>
      </c>
      <c r="AB152" s="220">
        <v>0</v>
      </c>
      <c r="AC152" s="32"/>
      <c r="AD152" s="235">
        <v>67.50364679425827</v>
      </c>
      <c r="AF152" s="220">
        <v>36.003330577770335</v>
      </c>
      <c r="AG152" s="220"/>
      <c r="AH152" s="220">
        <v>27.389922647574</v>
      </c>
      <c r="AI152" s="220">
        <v>0.13772291647100077</v>
      </c>
      <c r="AJ152" s="220">
        <v>0</v>
      </c>
      <c r="AK152" s="220">
        <v>0</v>
      </c>
      <c r="AL152" s="220">
        <v>0</v>
      </c>
      <c r="AM152" s="220">
        <v>0</v>
      </c>
      <c r="AN152" s="220">
        <v>1.3671053005824814</v>
      </c>
      <c r="AO152" s="220">
        <v>0.397911100168211</v>
      </c>
      <c r="AP152" s="220">
        <v>0.4007796487981006</v>
      </c>
      <c r="AQ152" s="220">
        <v>0</v>
      </c>
      <c r="AR152" s="220">
        <v>0</v>
      </c>
      <c r="AS152" s="220">
        <v>0</v>
      </c>
      <c r="AT152" s="220">
        <v>0</v>
      </c>
      <c r="AU152" s="220">
        <v>0</v>
      </c>
      <c r="AV152" s="220">
        <v>0</v>
      </c>
      <c r="AW152" s="220">
        <v>0</v>
      </c>
      <c r="AX152" s="32"/>
      <c r="AY152" s="220">
        <v>0</v>
      </c>
      <c r="AZ152" s="220">
        <v>0</v>
      </c>
      <c r="BA152" s="220">
        <v>0</v>
      </c>
      <c r="BB152" s="32"/>
      <c r="BC152" s="32">
        <v>65.69677219136415</v>
      </c>
      <c r="BD152" s="242">
        <v>-0.026767066502365846</v>
      </c>
    </row>
    <row r="153" spans="1:56" ht="12.75">
      <c r="A153" s="4" t="s">
        <v>541</v>
      </c>
      <c r="B153" s="4" t="s">
        <v>62</v>
      </c>
      <c r="C153" s="4" t="s">
        <v>63</v>
      </c>
      <c r="D153" s="225"/>
      <c r="E153" s="223">
        <v>5.313809536210502</v>
      </c>
      <c r="F153" s="223"/>
      <c r="G153" s="223">
        <v>3.426016402252</v>
      </c>
      <c r="H153" s="223">
        <v>0.016739672431000042</v>
      </c>
      <c r="I153" s="223">
        <v>-0.074475</v>
      </c>
      <c r="J153" s="223">
        <v>0</v>
      </c>
      <c r="K153" s="223">
        <v>0</v>
      </c>
      <c r="L153" s="223">
        <v>0</v>
      </c>
      <c r="M153" s="223">
        <v>0</v>
      </c>
      <c r="N153" s="223">
        <v>0.008547</v>
      </c>
      <c r="O153" s="223">
        <v>0.007855</v>
      </c>
      <c r="P153" s="223">
        <v>0</v>
      </c>
      <c r="Q153" s="223">
        <v>0</v>
      </c>
      <c r="R153" s="223">
        <v>0.05668127031489203</v>
      </c>
      <c r="S153" s="223">
        <v>1.6386350240000003</v>
      </c>
      <c r="T153" s="223">
        <v>0.005488481718551603</v>
      </c>
      <c r="U153" s="223">
        <v>0.061010506122986204</v>
      </c>
      <c r="V153" s="223">
        <v>0</v>
      </c>
      <c r="W153" s="223">
        <v>0</v>
      </c>
      <c r="X153" s="223">
        <v>0</v>
      </c>
      <c r="Y153" s="223">
        <v>0</v>
      </c>
      <c r="Z153" s="223">
        <v>0</v>
      </c>
      <c r="AA153" s="223">
        <v>0</v>
      </c>
      <c r="AB153" s="220">
        <v>0</v>
      </c>
      <c r="AC153" s="32"/>
      <c r="AD153" s="235">
        <v>10.460307893049931</v>
      </c>
      <c r="AF153" s="220">
        <v>5.371454706637437</v>
      </c>
      <c r="AG153" s="220"/>
      <c r="AH153" s="220">
        <v>2.912720695512</v>
      </c>
      <c r="AI153" s="220">
        <v>0.016739672431000042</v>
      </c>
      <c r="AJ153" s="220">
        <v>-0.074475</v>
      </c>
      <c r="AK153" s="220">
        <v>0</v>
      </c>
      <c r="AL153" s="220">
        <v>0</v>
      </c>
      <c r="AM153" s="220">
        <v>0</v>
      </c>
      <c r="AN153" s="220">
        <v>0</v>
      </c>
      <c r="AO153" s="220">
        <v>0.05668127031489203</v>
      </c>
      <c r="AP153" s="220">
        <v>0.05729615902421663</v>
      </c>
      <c r="AQ153" s="220">
        <v>2.1745302773333335</v>
      </c>
      <c r="AR153" s="220">
        <v>0.013954400883461972</v>
      </c>
      <c r="AS153" s="220">
        <v>0</v>
      </c>
      <c r="AT153" s="220">
        <v>0</v>
      </c>
      <c r="AU153" s="220">
        <v>0</v>
      </c>
      <c r="AV153" s="220">
        <v>0</v>
      </c>
      <c r="AW153" s="220">
        <v>0</v>
      </c>
      <c r="AX153" s="32"/>
      <c r="AY153" s="220">
        <v>0</v>
      </c>
      <c r="AZ153" s="220">
        <v>0</v>
      </c>
      <c r="BA153" s="220">
        <v>0</v>
      </c>
      <c r="BB153" s="32"/>
      <c r="BC153" s="32">
        <v>10.52890218213634</v>
      </c>
      <c r="BD153" s="242">
        <v>0.00655757839900532</v>
      </c>
    </row>
    <row r="154" spans="1:56" ht="12.75">
      <c r="A154" s="4" t="s">
        <v>558</v>
      </c>
      <c r="B154" s="4" t="s">
        <v>64</v>
      </c>
      <c r="C154" s="4" t="s">
        <v>65</v>
      </c>
      <c r="D154" s="225"/>
      <c r="E154" s="223">
        <v>75.28818216078875</v>
      </c>
      <c r="F154" s="223"/>
      <c r="G154" s="223">
        <v>161.199385974985</v>
      </c>
      <c r="H154" s="223">
        <v>0.7751569904620051</v>
      </c>
      <c r="I154" s="223">
        <v>0</v>
      </c>
      <c r="J154" s="223">
        <v>0</v>
      </c>
      <c r="K154" s="223">
        <v>0</v>
      </c>
      <c r="L154" s="223">
        <v>0</v>
      </c>
      <c r="M154" s="223">
        <v>0.07524799999999998</v>
      </c>
      <c r="N154" s="223">
        <v>0.008547</v>
      </c>
      <c r="O154" s="223">
        <v>0.007855</v>
      </c>
      <c r="P154" s="223">
        <v>1.335212</v>
      </c>
      <c r="Q154" s="223">
        <v>0</v>
      </c>
      <c r="R154" s="223">
        <v>1.0106223628774966</v>
      </c>
      <c r="S154" s="223">
        <v>5.0810737122222225</v>
      </c>
      <c r="T154" s="223">
        <v>0.2509869784996064</v>
      </c>
      <c r="U154" s="223">
        <v>0.20367299499846625</v>
      </c>
      <c r="V154" s="223">
        <v>0.1</v>
      </c>
      <c r="W154" s="223">
        <v>0</v>
      </c>
      <c r="X154" s="223">
        <v>0</v>
      </c>
      <c r="Y154" s="223">
        <v>0.207374</v>
      </c>
      <c r="Z154" s="223">
        <v>18.189355368775512</v>
      </c>
      <c r="AA154" s="223">
        <v>1.3634902636363637</v>
      </c>
      <c r="AB154" s="220">
        <v>7.849537689661017</v>
      </c>
      <c r="AC154" s="32"/>
      <c r="AD154" s="235">
        <v>272.94570049690645</v>
      </c>
      <c r="AF154" s="220">
        <v>75.33654576943903</v>
      </c>
      <c r="AG154" s="220"/>
      <c r="AH154" s="220">
        <v>137.094963017216</v>
      </c>
      <c r="AI154" s="220">
        <v>0.7751569904620051</v>
      </c>
      <c r="AJ154" s="220">
        <v>0</v>
      </c>
      <c r="AK154" s="220">
        <v>0</v>
      </c>
      <c r="AL154" s="220">
        <v>0</v>
      </c>
      <c r="AM154" s="220">
        <v>0.05016533333333332</v>
      </c>
      <c r="AN154" s="220">
        <v>0</v>
      </c>
      <c r="AO154" s="220">
        <v>1.0106223628774966</v>
      </c>
      <c r="AP154" s="220">
        <v>1.0112715662856362</v>
      </c>
      <c r="AQ154" s="220">
        <v>7.067375978888889</v>
      </c>
      <c r="AR154" s="220">
        <v>0.6381314713455265</v>
      </c>
      <c r="AS154" s="220">
        <v>0</v>
      </c>
      <c r="AT154" s="220">
        <v>0</v>
      </c>
      <c r="AU154" s="220">
        <v>0</v>
      </c>
      <c r="AV154" s="220">
        <v>0.207374</v>
      </c>
      <c r="AW154" s="220">
        <v>18.189355368775512</v>
      </c>
      <c r="AX154" s="32"/>
      <c r="AY154" s="220">
        <v>1.3634902636363637</v>
      </c>
      <c r="AZ154" s="220">
        <v>16.473</v>
      </c>
      <c r="BA154" s="220">
        <v>0</v>
      </c>
      <c r="BB154" s="32"/>
      <c r="BC154" s="32">
        <v>259.2174521222598</v>
      </c>
      <c r="BD154" s="242">
        <v>-0.05029662804599583</v>
      </c>
    </row>
    <row r="155" spans="1:56" ht="12.75">
      <c r="A155" s="4" t="s">
        <v>541</v>
      </c>
      <c r="B155" s="4" t="s">
        <v>66</v>
      </c>
      <c r="C155" s="4" t="s">
        <v>67</v>
      </c>
      <c r="D155" s="225"/>
      <c r="E155" s="223">
        <v>5.961813065745331</v>
      </c>
      <c r="F155" s="223"/>
      <c r="G155" s="223">
        <v>5.89888371987</v>
      </c>
      <c r="H155" s="223">
        <v>0.029480492360999807</v>
      </c>
      <c r="I155" s="223">
        <v>0</v>
      </c>
      <c r="J155" s="223">
        <v>0</v>
      </c>
      <c r="K155" s="223">
        <v>0</v>
      </c>
      <c r="L155" s="223">
        <v>0</v>
      </c>
      <c r="M155" s="223">
        <v>0</v>
      </c>
      <c r="N155" s="223">
        <v>0.008547</v>
      </c>
      <c r="O155" s="223">
        <v>0.007855</v>
      </c>
      <c r="P155" s="223">
        <v>0</v>
      </c>
      <c r="Q155" s="223">
        <v>0</v>
      </c>
      <c r="R155" s="223">
        <v>0.07203867982549697</v>
      </c>
      <c r="S155" s="223">
        <v>0.7040016835555557</v>
      </c>
      <c r="T155" s="223">
        <v>0.009491975511370829</v>
      </c>
      <c r="U155" s="223">
        <v>0.0857927701852418</v>
      </c>
      <c r="V155" s="223">
        <v>0</v>
      </c>
      <c r="W155" s="223">
        <v>0</v>
      </c>
      <c r="X155" s="223">
        <v>0</v>
      </c>
      <c r="Y155" s="223">
        <v>0</v>
      </c>
      <c r="Z155" s="223">
        <v>0</v>
      </c>
      <c r="AA155" s="223">
        <v>0</v>
      </c>
      <c r="AB155" s="220">
        <v>0</v>
      </c>
      <c r="AC155" s="32"/>
      <c r="AD155" s="235">
        <v>12.777904387053994</v>
      </c>
      <c r="AF155" s="220">
        <v>5.952531603575106</v>
      </c>
      <c r="AG155" s="220"/>
      <c r="AH155" s="220">
        <v>4.986672353602</v>
      </c>
      <c r="AI155" s="220">
        <v>0.029480492360999807</v>
      </c>
      <c r="AJ155" s="220">
        <v>0</v>
      </c>
      <c r="AK155" s="220">
        <v>0</v>
      </c>
      <c r="AL155" s="220">
        <v>0</v>
      </c>
      <c r="AM155" s="220">
        <v>0</v>
      </c>
      <c r="AN155" s="220">
        <v>0</v>
      </c>
      <c r="AO155" s="220">
        <v>0.07203867982549697</v>
      </c>
      <c r="AP155" s="220">
        <v>0.07192652866036987</v>
      </c>
      <c r="AQ155" s="220">
        <v>0.8825390702222223</v>
      </c>
      <c r="AR155" s="220">
        <v>0.024133237251016484</v>
      </c>
      <c r="AS155" s="220">
        <v>0</v>
      </c>
      <c r="AT155" s="220">
        <v>0</v>
      </c>
      <c r="AU155" s="220">
        <v>0</v>
      </c>
      <c r="AV155" s="220">
        <v>0</v>
      </c>
      <c r="AW155" s="220">
        <v>0</v>
      </c>
      <c r="AX155" s="32"/>
      <c r="AY155" s="220">
        <v>0</v>
      </c>
      <c r="AZ155" s="220">
        <v>0</v>
      </c>
      <c r="BA155" s="220">
        <v>0</v>
      </c>
      <c r="BB155" s="32"/>
      <c r="BC155" s="32">
        <v>12.01932196549721</v>
      </c>
      <c r="BD155" s="242">
        <v>-0.05936673170957086</v>
      </c>
    </row>
    <row r="156" spans="1:56" ht="12.75">
      <c r="A156" s="4" t="s">
        <v>541</v>
      </c>
      <c r="B156" s="4" t="s">
        <v>68</v>
      </c>
      <c r="C156" s="4" t="s">
        <v>69</v>
      </c>
      <c r="D156" s="225"/>
      <c r="E156" s="223">
        <v>12.806328751319164</v>
      </c>
      <c r="F156" s="223"/>
      <c r="G156" s="223">
        <v>7.2486076970690005</v>
      </c>
      <c r="H156" s="223">
        <v>0.03538348241099994</v>
      </c>
      <c r="I156" s="223">
        <v>-0.045881</v>
      </c>
      <c r="J156" s="223">
        <v>0</v>
      </c>
      <c r="K156" s="223">
        <v>0</v>
      </c>
      <c r="L156" s="223">
        <v>0</v>
      </c>
      <c r="M156" s="223">
        <v>0</v>
      </c>
      <c r="N156" s="223">
        <v>0.008547</v>
      </c>
      <c r="O156" s="223">
        <v>0.007855</v>
      </c>
      <c r="P156" s="223">
        <v>0</v>
      </c>
      <c r="Q156" s="223">
        <v>0</v>
      </c>
      <c r="R156" s="223">
        <v>0.13920994969048384</v>
      </c>
      <c r="S156" s="223">
        <v>1.089375816888889</v>
      </c>
      <c r="T156" s="223">
        <v>0.011619087918867286</v>
      </c>
      <c r="U156" s="223">
        <v>0.07909523445755252</v>
      </c>
      <c r="V156" s="223">
        <v>0</v>
      </c>
      <c r="W156" s="223">
        <v>0</v>
      </c>
      <c r="X156" s="223">
        <v>0</v>
      </c>
      <c r="Y156" s="223">
        <v>0</v>
      </c>
      <c r="Z156" s="223">
        <v>0</v>
      </c>
      <c r="AA156" s="223">
        <v>0</v>
      </c>
      <c r="AB156" s="220">
        <v>0</v>
      </c>
      <c r="AC156" s="32"/>
      <c r="AD156" s="235">
        <v>21.380141019754955</v>
      </c>
      <c r="AF156" s="220">
        <v>12.86814546117277</v>
      </c>
      <c r="AG156" s="220"/>
      <c r="AH156" s="220">
        <v>6.154302079537</v>
      </c>
      <c r="AI156" s="220">
        <v>0.03538348241099994</v>
      </c>
      <c r="AJ156" s="220">
        <v>-0.045881</v>
      </c>
      <c r="AK156" s="220">
        <v>0</v>
      </c>
      <c r="AL156" s="220">
        <v>0</v>
      </c>
      <c r="AM156" s="220">
        <v>0</v>
      </c>
      <c r="AN156" s="220">
        <v>0</v>
      </c>
      <c r="AO156" s="220">
        <v>0.13920994969048384</v>
      </c>
      <c r="AP156" s="220">
        <v>0.1398819222156203</v>
      </c>
      <c r="AQ156" s="220">
        <v>1.381259976888889</v>
      </c>
      <c r="AR156" s="220">
        <v>0.029541395787476842</v>
      </c>
      <c r="AS156" s="220">
        <v>0</v>
      </c>
      <c r="AT156" s="220">
        <v>0</v>
      </c>
      <c r="AU156" s="220">
        <v>0</v>
      </c>
      <c r="AV156" s="220">
        <v>0</v>
      </c>
      <c r="AW156" s="220">
        <v>0</v>
      </c>
      <c r="AX156" s="32"/>
      <c r="AY156" s="220">
        <v>0</v>
      </c>
      <c r="AZ156" s="220">
        <v>0</v>
      </c>
      <c r="BA156" s="220">
        <v>0</v>
      </c>
      <c r="BB156" s="32"/>
      <c r="BC156" s="32">
        <v>20.70184326770324</v>
      </c>
      <c r="BD156" s="242">
        <v>-0.03172559766677769</v>
      </c>
    </row>
    <row r="157" spans="1:56" ht="12.75">
      <c r="A157" s="4" t="s">
        <v>558</v>
      </c>
      <c r="B157" s="4" t="s">
        <v>70</v>
      </c>
      <c r="C157" s="4" t="s">
        <v>71</v>
      </c>
      <c r="D157" s="225"/>
      <c r="E157" s="223">
        <v>93.57630120341295</v>
      </c>
      <c r="F157" s="223"/>
      <c r="G157" s="223">
        <v>77.962939797323</v>
      </c>
      <c r="H157" s="223">
        <v>0.37510711301499605</v>
      </c>
      <c r="I157" s="223">
        <v>0</v>
      </c>
      <c r="J157" s="223">
        <v>0</v>
      </c>
      <c r="K157" s="223">
        <v>0</v>
      </c>
      <c r="L157" s="223">
        <v>0</v>
      </c>
      <c r="M157" s="223">
        <v>0.050926</v>
      </c>
      <c r="N157" s="223">
        <v>0.008547</v>
      </c>
      <c r="O157" s="223">
        <v>0.007855</v>
      </c>
      <c r="P157" s="223">
        <v>0.483415</v>
      </c>
      <c r="Q157" s="223">
        <v>0</v>
      </c>
      <c r="R157" s="223">
        <v>1.0681887395696603</v>
      </c>
      <c r="S157" s="223">
        <v>2.9455884633333334</v>
      </c>
      <c r="T157" s="223">
        <v>0.12077503615834205</v>
      </c>
      <c r="U157" s="223">
        <v>0.11972940906163777</v>
      </c>
      <c r="V157" s="223">
        <v>0.1</v>
      </c>
      <c r="W157" s="223">
        <v>0</v>
      </c>
      <c r="X157" s="223">
        <v>0</v>
      </c>
      <c r="Y157" s="223">
        <v>0.175159</v>
      </c>
      <c r="Z157" s="223">
        <v>9.145841390903689</v>
      </c>
      <c r="AA157" s="223">
        <v>1.151671268181818</v>
      </c>
      <c r="AB157" s="220">
        <v>6.461440730423729</v>
      </c>
      <c r="AC157" s="32"/>
      <c r="AD157" s="235">
        <v>193.75348515138316</v>
      </c>
      <c r="AF157" s="220">
        <v>94.11663957405273</v>
      </c>
      <c r="AG157" s="220"/>
      <c r="AH157" s="220">
        <v>66.960706415904</v>
      </c>
      <c r="AI157" s="220">
        <v>0.37510711301499605</v>
      </c>
      <c r="AJ157" s="220">
        <v>0</v>
      </c>
      <c r="AK157" s="220">
        <v>0</v>
      </c>
      <c r="AL157" s="220">
        <v>0</v>
      </c>
      <c r="AM157" s="220">
        <v>0.03395066666666667</v>
      </c>
      <c r="AN157" s="220">
        <v>0</v>
      </c>
      <c r="AO157" s="220">
        <v>1.0681887395696603</v>
      </c>
      <c r="AP157" s="220">
        <v>1.0743567901941466</v>
      </c>
      <c r="AQ157" s="220">
        <v>3.16000233</v>
      </c>
      <c r="AR157" s="220">
        <v>0.3070691236105416</v>
      </c>
      <c r="AS157" s="220">
        <v>0</v>
      </c>
      <c r="AT157" s="220">
        <v>0</v>
      </c>
      <c r="AU157" s="220">
        <v>0</v>
      </c>
      <c r="AV157" s="220">
        <v>0.175159</v>
      </c>
      <c r="AW157" s="220">
        <v>9.145841390903689</v>
      </c>
      <c r="AX157" s="32"/>
      <c r="AY157" s="220">
        <v>1.151671268181818</v>
      </c>
      <c r="AZ157" s="220">
        <v>13.183</v>
      </c>
      <c r="BA157" s="220">
        <v>0</v>
      </c>
      <c r="BB157" s="32"/>
      <c r="BC157" s="32">
        <v>190.7516924120982</v>
      </c>
      <c r="BD157" s="242">
        <v>-0.015492845132254502</v>
      </c>
    </row>
    <row r="158" spans="1:56" ht="12.75">
      <c r="A158" s="4" t="s">
        <v>541</v>
      </c>
      <c r="B158" s="4" t="s">
        <v>72</v>
      </c>
      <c r="C158" s="4" t="s">
        <v>73</v>
      </c>
      <c r="D158" s="225"/>
      <c r="E158" s="223">
        <v>5.6798124393968115</v>
      </c>
      <c r="F158" s="223"/>
      <c r="G158" s="223">
        <v>2.6953897270539997</v>
      </c>
      <c r="H158" s="223">
        <v>0.013066441562999971</v>
      </c>
      <c r="I158" s="223">
        <v>-0.107041</v>
      </c>
      <c r="J158" s="223">
        <v>0</v>
      </c>
      <c r="K158" s="223">
        <v>0</v>
      </c>
      <c r="L158" s="223">
        <v>0</v>
      </c>
      <c r="M158" s="223">
        <v>0</v>
      </c>
      <c r="N158" s="223">
        <v>0.008547</v>
      </c>
      <c r="O158" s="223">
        <v>0.007855</v>
      </c>
      <c r="P158" s="223">
        <v>0</v>
      </c>
      <c r="Q158" s="223">
        <v>0</v>
      </c>
      <c r="R158" s="223">
        <v>0.05905068827502375</v>
      </c>
      <c r="S158" s="223">
        <v>1.2118891955555557</v>
      </c>
      <c r="T158" s="223">
        <v>0.004288842600496289</v>
      </c>
      <c r="U158" s="223">
        <v>0.05916852143592523</v>
      </c>
      <c r="V158" s="223">
        <v>0</v>
      </c>
      <c r="W158" s="223">
        <v>0</v>
      </c>
      <c r="X158" s="223">
        <v>0</v>
      </c>
      <c r="Y158" s="223">
        <v>0</v>
      </c>
      <c r="Z158" s="223">
        <v>0</v>
      </c>
      <c r="AA158" s="223">
        <v>0</v>
      </c>
      <c r="AB158" s="220">
        <v>0</v>
      </c>
      <c r="AC158" s="32"/>
      <c r="AD158" s="235">
        <v>9.632026855880811</v>
      </c>
      <c r="AF158" s="220">
        <v>5.70940521294019</v>
      </c>
      <c r="AG158" s="220"/>
      <c r="AH158" s="220">
        <v>2.314488960351</v>
      </c>
      <c r="AI158" s="220">
        <v>0.013066441562999971</v>
      </c>
      <c r="AJ158" s="220">
        <v>-0.107041</v>
      </c>
      <c r="AK158" s="220">
        <v>0</v>
      </c>
      <c r="AL158" s="220">
        <v>0</v>
      </c>
      <c r="AM158" s="220">
        <v>0</v>
      </c>
      <c r="AN158" s="220">
        <v>0</v>
      </c>
      <c r="AO158" s="220">
        <v>0.05905068827502375</v>
      </c>
      <c r="AP158" s="220">
        <v>0.05935835224533065</v>
      </c>
      <c r="AQ158" s="220">
        <v>1.6615826355555556</v>
      </c>
      <c r="AR158" s="220">
        <v>0.01090433238961185</v>
      </c>
      <c r="AS158" s="220">
        <v>0</v>
      </c>
      <c r="AT158" s="220">
        <v>0</v>
      </c>
      <c r="AU158" s="220">
        <v>0</v>
      </c>
      <c r="AV158" s="220">
        <v>0</v>
      </c>
      <c r="AW158" s="220">
        <v>0</v>
      </c>
      <c r="AX158" s="32"/>
      <c r="AY158" s="220">
        <v>0</v>
      </c>
      <c r="AZ158" s="220">
        <v>0</v>
      </c>
      <c r="BA158" s="220">
        <v>0</v>
      </c>
      <c r="BB158" s="32"/>
      <c r="BC158" s="32">
        <v>9.72081562331971</v>
      </c>
      <c r="BD158" s="242">
        <v>0.00921807722999541</v>
      </c>
    </row>
    <row r="159" spans="1:56" ht="12.75">
      <c r="A159" s="4" t="s">
        <v>574</v>
      </c>
      <c r="B159" s="4" t="s">
        <v>74</v>
      </c>
      <c r="C159" s="4" t="s">
        <v>75</v>
      </c>
      <c r="D159" s="225"/>
      <c r="E159" s="223">
        <v>31.102350153544144</v>
      </c>
      <c r="F159" s="223"/>
      <c r="G159" s="223">
        <v>56.318177220677</v>
      </c>
      <c r="H159" s="223">
        <v>0.26936400152899326</v>
      </c>
      <c r="I159" s="223">
        <v>-0.006284</v>
      </c>
      <c r="J159" s="223">
        <v>0</v>
      </c>
      <c r="K159" s="223">
        <v>0</v>
      </c>
      <c r="L159" s="223">
        <v>0.006777</v>
      </c>
      <c r="M159" s="223">
        <v>0.018286999999999998</v>
      </c>
      <c r="N159" s="223">
        <v>0.008547</v>
      </c>
      <c r="O159" s="223">
        <v>0.007855</v>
      </c>
      <c r="P159" s="223">
        <v>0.635363</v>
      </c>
      <c r="Q159" s="223">
        <v>0</v>
      </c>
      <c r="R159" s="223">
        <v>0.41227494332802117</v>
      </c>
      <c r="S159" s="223">
        <v>1.3325595655555555</v>
      </c>
      <c r="T159" s="223">
        <v>0.08729654261542844</v>
      </c>
      <c r="U159" s="223">
        <v>0.10570117265638074</v>
      </c>
      <c r="V159" s="223">
        <v>0</v>
      </c>
      <c r="W159" s="223">
        <v>0</v>
      </c>
      <c r="X159" s="223">
        <v>0</v>
      </c>
      <c r="Y159" s="223">
        <v>0.090507</v>
      </c>
      <c r="Z159" s="223">
        <v>8.485920973134375</v>
      </c>
      <c r="AA159" s="223">
        <v>0.5950841454545455</v>
      </c>
      <c r="AB159" s="220">
        <v>3.2356011722033893</v>
      </c>
      <c r="AC159" s="32"/>
      <c r="AD159" s="235">
        <v>102.70538189069784</v>
      </c>
      <c r="AF159" s="220">
        <v>31.41970372526682</v>
      </c>
      <c r="AG159" s="220"/>
      <c r="AH159" s="220">
        <v>48.105179767017</v>
      </c>
      <c r="AI159" s="220">
        <v>0.26936400152899326</v>
      </c>
      <c r="AJ159" s="220">
        <v>-0.006284</v>
      </c>
      <c r="AK159" s="220">
        <v>0</v>
      </c>
      <c r="AL159" s="220">
        <v>0.006777</v>
      </c>
      <c r="AM159" s="220">
        <v>0.012191333333333332</v>
      </c>
      <c r="AN159" s="220">
        <v>0</v>
      </c>
      <c r="AO159" s="220">
        <v>0.41227494332802117</v>
      </c>
      <c r="AP159" s="220">
        <v>0.416481600546881</v>
      </c>
      <c r="AQ159" s="220">
        <v>1.4772336988888888</v>
      </c>
      <c r="AR159" s="220">
        <v>0.22195044346752105</v>
      </c>
      <c r="AS159" s="220">
        <v>0</v>
      </c>
      <c r="AT159" s="220">
        <v>0</v>
      </c>
      <c r="AU159" s="220">
        <v>0</v>
      </c>
      <c r="AV159" s="220">
        <v>0.090507</v>
      </c>
      <c r="AW159" s="220">
        <v>8.485920973134375</v>
      </c>
      <c r="AX159" s="32"/>
      <c r="AY159" s="220">
        <v>0.5950841454545455</v>
      </c>
      <c r="AZ159" s="220">
        <v>6.365</v>
      </c>
      <c r="BA159" s="220">
        <v>0</v>
      </c>
      <c r="BB159" s="32"/>
      <c r="BC159" s="32">
        <v>97.8713846319664</v>
      </c>
      <c r="BD159" s="242">
        <v>-0.04706664022607821</v>
      </c>
    </row>
    <row r="160" spans="1:56" ht="12.75">
      <c r="A160" s="4" t="s">
        <v>541</v>
      </c>
      <c r="B160" s="4" t="s">
        <v>76</v>
      </c>
      <c r="C160" s="4" t="s">
        <v>77</v>
      </c>
      <c r="D160" s="225"/>
      <c r="E160" s="223">
        <v>5.528565555985748</v>
      </c>
      <c r="F160" s="223"/>
      <c r="G160" s="223">
        <v>7.286509445835</v>
      </c>
      <c r="H160" s="223">
        <v>0.0361111441019997</v>
      </c>
      <c r="I160" s="223">
        <v>0</v>
      </c>
      <c r="J160" s="223">
        <v>0.9745217282503535</v>
      </c>
      <c r="K160" s="223">
        <v>0</v>
      </c>
      <c r="L160" s="223">
        <v>0</v>
      </c>
      <c r="M160" s="223">
        <v>0</v>
      </c>
      <c r="N160" s="223">
        <v>0.008547</v>
      </c>
      <c r="O160" s="223">
        <v>0.007855</v>
      </c>
      <c r="P160" s="223">
        <v>0</v>
      </c>
      <c r="Q160" s="223">
        <v>0</v>
      </c>
      <c r="R160" s="223">
        <v>0.07048779018674249</v>
      </c>
      <c r="S160" s="223">
        <v>0.8863145528888889</v>
      </c>
      <c r="T160" s="223">
        <v>0.011724492300418577</v>
      </c>
      <c r="U160" s="223">
        <v>0.10106041246401744</v>
      </c>
      <c r="V160" s="223">
        <v>0</v>
      </c>
      <c r="W160" s="223">
        <v>0</v>
      </c>
      <c r="X160" s="223">
        <v>0</v>
      </c>
      <c r="Y160" s="223">
        <v>0</v>
      </c>
      <c r="Z160" s="223">
        <v>0</v>
      </c>
      <c r="AA160" s="223">
        <v>0</v>
      </c>
      <c r="AB160" s="220">
        <v>0</v>
      </c>
      <c r="AC160" s="32"/>
      <c r="AD160" s="235">
        <v>14.911697122013168</v>
      </c>
      <c r="AF160" s="220">
        <v>5.557490658614482</v>
      </c>
      <c r="AG160" s="220"/>
      <c r="AH160" s="220">
        <v>6.159565669159</v>
      </c>
      <c r="AI160" s="220">
        <v>0.0361111441019997</v>
      </c>
      <c r="AJ160" s="220">
        <v>0</v>
      </c>
      <c r="AK160" s="220">
        <v>0</v>
      </c>
      <c r="AL160" s="220">
        <v>0</v>
      </c>
      <c r="AM160" s="220">
        <v>0</v>
      </c>
      <c r="AN160" s="220">
        <v>0</v>
      </c>
      <c r="AO160" s="220">
        <v>0.07048779018674249</v>
      </c>
      <c r="AP160" s="220">
        <v>0.07085657781249774</v>
      </c>
      <c r="AQ160" s="220">
        <v>1.268983672888889</v>
      </c>
      <c r="AR160" s="220">
        <v>0.029809385200663455</v>
      </c>
      <c r="AS160" s="220">
        <v>0</v>
      </c>
      <c r="AT160" s="220">
        <v>0</v>
      </c>
      <c r="AU160" s="220">
        <v>0</v>
      </c>
      <c r="AV160" s="220">
        <v>0</v>
      </c>
      <c r="AW160" s="220">
        <v>0</v>
      </c>
      <c r="AX160" s="32"/>
      <c r="AY160" s="220">
        <v>0</v>
      </c>
      <c r="AZ160" s="220">
        <v>0</v>
      </c>
      <c r="BA160" s="220">
        <v>0.9745217282503535</v>
      </c>
      <c r="BB160" s="32"/>
      <c r="BC160" s="32">
        <v>14.167826626214627</v>
      </c>
      <c r="BD160" s="242">
        <v>-0.04988503251587732</v>
      </c>
    </row>
    <row r="161" spans="1:56" ht="12.75">
      <c r="A161" s="4" t="s">
        <v>541</v>
      </c>
      <c r="B161" s="4" t="s">
        <v>78</v>
      </c>
      <c r="C161" s="4" t="s">
        <v>79</v>
      </c>
      <c r="D161" s="225"/>
      <c r="E161" s="223">
        <v>7.193007664166292</v>
      </c>
      <c r="F161" s="223"/>
      <c r="G161" s="223">
        <v>6.408081349166</v>
      </c>
      <c r="H161" s="223">
        <v>0.03165158980000019</v>
      </c>
      <c r="I161" s="223">
        <v>0</v>
      </c>
      <c r="J161" s="223">
        <v>0</v>
      </c>
      <c r="K161" s="223">
        <v>0</v>
      </c>
      <c r="L161" s="223">
        <v>0</v>
      </c>
      <c r="M161" s="223">
        <v>0</v>
      </c>
      <c r="N161" s="223">
        <v>0.008547</v>
      </c>
      <c r="O161" s="223">
        <v>0.007855</v>
      </c>
      <c r="P161" s="223">
        <v>0</v>
      </c>
      <c r="Q161" s="223">
        <v>0</v>
      </c>
      <c r="R161" s="223">
        <v>0.0834664125481887</v>
      </c>
      <c r="S161" s="223">
        <v>0.7836260515555555</v>
      </c>
      <c r="T161" s="223">
        <v>0.010306870031475722</v>
      </c>
      <c r="U161" s="223">
        <v>0.08854971225119264</v>
      </c>
      <c r="V161" s="223">
        <v>0</v>
      </c>
      <c r="W161" s="223">
        <v>0</v>
      </c>
      <c r="X161" s="223">
        <v>0</v>
      </c>
      <c r="Y161" s="223">
        <v>0</v>
      </c>
      <c r="Z161" s="223">
        <v>0</v>
      </c>
      <c r="AA161" s="223">
        <v>0</v>
      </c>
      <c r="AB161" s="220">
        <v>0</v>
      </c>
      <c r="AC161" s="32"/>
      <c r="AD161" s="235">
        <v>14.615091649518705</v>
      </c>
      <c r="AF161" s="220">
        <v>7.213861613269629</v>
      </c>
      <c r="AG161" s="220"/>
      <c r="AH161" s="220">
        <v>5.419310453107</v>
      </c>
      <c r="AI161" s="220">
        <v>0.03165158980000019</v>
      </c>
      <c r="AJ161" s="220">
        <v>0</v>
      </c>
      <c r="AK161" s="220">
        <v>0</v>
      </c>
      <c r="AL161" s="220">
        <v>0</v>
      </c>
      <c r="AM161" s="220">
        <v>0</v>
      </c>
      <c r="AN161" s="220">
        <v>0</v>
      </c>
      <c r="AO161" s="220">
        <v>0.0834664125481887</v>
      </c>
      <c r="AP161" s="220">
        <v>0.08370839815426406</v>
      </c>
      <c r="AQ161" s="220">
        <v>1.1150752248888889</v>
      </c>
      <c r="AR161" s="220">
        <v>0.02620509708300676</v>
      </c>
      <c r="AS161" s="220">
        <v>0</v>
      </c>
      <c r="AT161" s="220">
        <v>0</v>
      </c>
      <c r="AU161" s="220">
        <v>0</v>
      </c>
      <c r="AV161" s="220">
        <v>0</v>
      </c>
      <c r="AW161" s="220">
        <v>0</v>
      </c>
      <c r="AX161" s="32"/>
      <c r="AY161" s="220">
        <v>0</v>
      </c>
      <c r="AZ161" s="220">
        <v>0</v>
      </c>
      <c r="BA161" s="220">
        <v>0</v>
      </c>
      <c r="BB161" s="32"/>
      <c r="BC161" s="32">
        <v>13.973278788850982</v>
      </c>
      <c r="BD161" s="242">
        <v>-0.04391439178480002</v>
      </c>
    </row>
    <row r="162" spans="1:56" ht="12.75">
      <c r="A162" s="4" t="s">
        <v>558</v>
      </c>
      <c r="B162" s="4" t="s">
        <v>80</v>
      </c>
      <c r="C162" s="4" t="s">
        <v>81</v>
      </c>
      <c r="D162" s="225"/>
      <c r="E162" s="223">
        <v>95.67028723920136</v>
      </c>
      <c r="F162" s="223"/>
      <c r="G162" s="223">
        <v>69.657844693074</v>
      </c>
      <c r="H162" s="223">
        <v>0.3267212653429955</v>
      </c>
      <c r="I162" s="223">
        <v>0</v>
      </c>
      <c r="J162" s="223">
        <v>0</v>
      </c>
      <c r="K162" s="223">
        <v>0</v>
      </c>
      <c r="L162" s="223">
        <v>0</v>
      </c>
      <c r="M162" s="223">
        <v>0.07752799999999999</v>
      </c>
      <c r="N162" s="223">
        <v>0.008547</v>
      </c>
      <c r="O162" s="223">
        <v>0.007855</v>
      </c>
      <c r="P162" s="223">
        <v>0.721199</v>
      </c>
      <c r="Q162" s="223">
        <v>0</v>
      </c>
      <c r="R162" s="223">
        <v>1.10372947580403</v>
      </c>
      <c r="S162" s="223">
        <v>3.4137630655555555</v>
      </c>
      <c r="T162" s="223">
        <v>0.10672397514735449</v>
      </c>
      <c r="U162" s="223">
        <v>0.11993330860386452</v>
      </c>
      <c r="V162" s="223">
        <v>0.1</v>
      </c>
      <c r="W162" s="223">
        <v>0</v>
      </c>
      <c r="X162" s="223">
        <v>0</v>
      </c>
      <c r="Y162" s="223">
        <v>0.181635</v>
      </c>
      <c r="Z162" s="223">
        <v>9.716740644428725</v>
      </c>
      <c r="AA162" s="223">
        <v>1.1942487136363635</v>
      </c>
      <c r="AB162" s="220">
        <v>7.121375960762712</v>
      </c>
      <c r="AC162" s="32"/>
      <c r="AD162" s="235">
        <v>189.52813234155695</v>
      </c>
      <c r="AF162" s="220">
        <v>96.44836445528676</v>
      </c>
      <c r="AG162" s="220"/>
      <c r="AH162" s="220">
        <v>60.754039118898</v>
      </c>
      <c r="AI162" s="220">
        <v>0.3267212653429955</v>
      </c>
      <c r="AJ162" s="220">
        <v>0</v>
      </c>
      <c r="AK162" s="220">
        <v>0</v>
      </c>
      <c r="AL162" s="220">
        <v>0</v>
      </c>
      <c r="AM162" s="220">
        <v>0.051685333333333326</v>
      </c>
      <c r="AN162" s="220">
        <v>0</v>
      </c>
      <c r="AO162" s="220">
        <v>1.10372947580403</v>
      </c>
      <c r="AP162" s="220">
        <v>1.1127060011456735</v>
      </c>
      <c r="AQ162" s="220">
        <v>5.030177332222222</v>
      </c>
      <c r="AR162" s="220">
        <v>0.27134446454452826</v>
      </c>
      <c r="AS162" s="220">
        <v>0</v>
      </c>
      <c r="AT162" s="220">
        <v>0</v>
      </c>
      <c r="AU162" s="220">
        <v>0</v>
      </c>
      <c r="AV162" s="220">
        <v>0.181635</v>
      </c>
      <c r="AW162" s="220">
        <v>9.716740644428725</v>
      </c>
      <c r="AX162" s="32"/>
      <c r="AY162" s="220">
        <v>1.1942487136363635</v>
      </c>
      <c r="AZ162" s="220">
        <v>15.495</v>
      </c>
      <c r="BA162" s="220">
        <v>0</v>
      </c>
      <c r="BB162" s="32"/>
      <c r="BC162" s="32">
        <v>191.68639180464262</v>
      </c>
      <c r="BD162" s="242">
        <v>0.011387541450554562</v>
      </c>
    </row>
    <row r="163" spans="1:56" ht="12.75">
      <c r="A163" s="4" t="s">
        <v>490</v>
      </c>
      <c r="B163" s="4" t="s">
        <v>527</v>
      </c>
      <c r="C163" s="4" t="s">
        <v>528</v>
      </c>
      <c r="D163" s="225"/>
      <c r="E163" s="223">
        <v>18.694349741790255</v>
      </c>
      <c r="F163" s="223"/>
      <c r="G163" s="223">
        <v>11.739216058037</v>
      </c>
      <c r="H163" s="223">
        <v>0.0537736072739996</v>
      </c>
      <c r="I163" s="223">
        <v>0</v>
      </c>
      <c r="J163" s="223">
        <v>0</v>
      </c>
      <c r="K163" s="223">
        <v>0</v>
      </c>
      <c r="L163" s="223">
        <v>0</v>
      </c>
      <c r="M163" s="223">
        <v>0</v>
      </c>
      <c r="N163" s="223">
        <v>0</v>
      </c>
      <c r="O163" s="223">
        <v>0</v>
      </c>
      <c r="P163" s="223">
        <v>0</v>
      </c>
      <c r="Q163" s="223">
        <v>1.2712567666746375</v>
      </c>
      <c r="R163" s="223">
        <v>0.21094224178291535</v>
      </c>
      <c r="S163" s="223">
        <v>0</v>
      </c>
      <c r="T163" s="223">
        <v>0</v>
      </c>
      <c r="U163" s="223">
        <v>0</v>
      </c>
      <c r="V163" s="223">
        <v>0</v>
      </c>
      <c r="W163" s="223">
        <v>0</v>
      </c>
      <c r="X163" s="223">
        <v>0</v>
      </c>
      <c r="Y163" s="223">
        <v>0</v>
      </c>
      <c r="Z163" s="223">
        <v>0</v>
      </c>
      <c r="AA163" s="223">
        <v>0</v>
      </c>
      <c r="AB163" s="220">
        <v>0</v>
      </c>
      <c r="AC163" s="32"/>
      <c r="AD163" s="235">
        <v>31.96953841555881</v>
      </c>
      <c r="AF163" s="220">
        <v>18.80998333631997</v>
      </c>
      <c r="AG163" s="220"/>
      <c r="AH163" s="220">
        <v>10.783737206083</v>
      </c>
      <c r="AI163" s="220">
        <v>0.0537736072739996</v>
      </c>
      <c r="AJ163" s="220">
        <v>0</v>
      </c>
      <c r="AK163" s="220">
        <v>0</v>
      </c>
      <c r="AL163" s="220">
        <v>0</v>
      </c>
      <c r="AM163" s="220">
        <v>0</v>
      </c>
      <c r="AN163" s="220">
        <v>1.2797477499882601</v>
      </c>
      <c r="AO163" s="220">
        <v>0.21094224178291535</v>
      </c>
      <c r="AP163" s="220">
        <v>0.212247021568916</v>
      </c>
      <c r="AQ163" s="220">
        <v>0</v>
      </c>
      <c r="AR163" s="220">
        <v>0</v>
      </c>
      <c r="AS163" s="220">
        <v>0</v>
      </c>
      <c r="AT163" s="220">
        <v>0</v>
      </c>
      <c r="AU163" s="220">
        <v>0</v>
      </c>
      <c r="AV163" s="220">
        <v>0</v>
      </c>
      <c r="AW163" s="220">
        <v>0</v>
      </c>
      <c r="AX163" s="32"/>
      <c r="AY163" s="220">
        <v>0</v>
      </c>
      <c r="AZ163" s="220">
        <v>0</v>
      </c>
      <c r="BA163" s="220">
        <v>0</v>
      </c>
      <c r="BB163" s="32"/>
      <c r="BC163" s="32">
        <v>31.350431163017063</v>
      </c>
      <c r="BD163" s="242">
        <v>-0.019365536170532906</v>
      </c>
    </row>
    <row r="164" spans="1:56" ht="12.75">
      <c r="A164" s="4" t="s">
        <v>574</v>
      </c>
      <c r="B164" s="4" t="s">
        <v>82</v>
      </c>
      <c r="C164" s="4" t="s">
        <v>83</v>
      </c>
      <c r="D164" s="225"/>
      <c r="E164" s="223">
        <v>79.60101899328484</v>
      </c>
      <c r="F164" s="223"/>
      <c r="G164" s="223">
        <v>64.873122847837</v>
      </c>
      <c r="H164" s="223">
        <v>0.30859888995300233</v>
      </c>
      <c r="I164" s="223">
        <v>-0.291989</v>
      </c>
      <c r="J164" s="223">
        <v>0</v>
      </c>
      <c r="K164" s="223">
        <v>0.003655</v>
      </c>
      <c r="L164" s="223">
        <v>0</v>
      </c>
      <c r="M164" s="223">
        <v>0.06973599999999999</v>
      </c>
      <c r="N164" s="223">
        <v>0.008547</v>
      </c>
      <c r="O164" s="223">
        <v>0.007855</v>
      </c>
      <c r="P164" s="223">
        <v>0.365599</v>
      </c>
      <c r="Q164" s="223">
        <v>0</v>
      </c>
      <c r="R164" s="223">
        <v>0.8986386900223761</v>
      </c>
      <c r="S164" s="223">
        <v>2.806978608888889</v>
      </c>
      <c r="T164" s="223">
        <v>0.10010077977649968</v>
      </c>
      <c r="U164" s="223">
        <v>0.09755594180083732</v>
      </c>
      <c r="V164" s="223">
        <v>0</v>
      </c>
      <c r="W164" s="223">
        <v>0</v>
      </c>
      <c r="X164" s="223">
        <v>0</v>
      </c>
      <c r="Y164" s="223">
        <v>0.159046</v>
      </c>
      <c r="Z164" s="223">
        <v>7.969756125119161</v>
      </c>
      <c r="AA164" s="223">
        <v>1.0457287363636363</v>
      </c>
      <c r="AB164" s="220">
        <v>5.803293156101695</v>
      </c>
      <c r="AC164" s="32"/>
      <c r="AD164" s="235">
        <v>163.82724176914792</v>
      </c>
      <c r="AF164" s="220">
        <v>80.29722738585347</v>
      </c>
      <c r="AG164" s="220"/>
      <c r="AH164" s="220">
        <v>55.806910586006</v>
      </c>
      <c r="AI164" s="220">
        <v>0.30859888995300233</v>
      </c>
      <c r="AJ164" s="220">
        <v>-0.291989</v>
      </c>
      <c r="AK164" s="220">
        <v>0.003655</v>
      </c>
      <c r="AL164" s="220">
        <v>0</v>
      </c>
      <c r="AM164" s="220">
        <v>0.046490666666666666</v>
      </c>
      <c r="AN164" s="220">
        <v>0</v>
      </c>
      <c r="AO164" s="220">
        <v>0.8986386900223761</v>
      </c>
      <c r="AP164" s="220">
        <v>0.9064983858628682</v>
      </c>
      <c r="AQ164" s="220">
        <v>3.544481275555556</v>
      </c>
      <c r="AR164" s="220">
        <v>0.25450506740815815</v>
      </c>
      <c r="AS164" s="220">
        <v>0</v>
      </c>
      <c r="AT164" s="220">
        <v>0</v>
      </c>
      <c r="AU164" s="220">
        <v>0</v>
      </c>
      <c r="AV164" s="220">
        <v>0.159046</v>
      </c>
      <c r="AW164" s="220">
        <v>7.969756125119161</v>
      </c>
      <c r="AX164" s="32"/>
      <c r="AY164" s="220">
        <v>1.0457287363636363</v>
      </c>
      <c r="AZ164" s="220">
        <v>11.694</v>
      </c>
      <c r="BA164" s="220">
        <v>0</v>
      </c>
      <c r="BB164" s="32"/>
      <c r="BC164" s="32">
        <v>162.6435478088109</v>
      </c>
      <c r="BD164" s="242">
        <v>-0.0072252572133576515</v>
      </c>
    </row>
    <row r="165" spans="1:56" ht="12.75">
      <c r="A165" s="4" t="s">
        <v>623</v>
      </c>
      <c r="B165" s="4" t="s">
        <v>84</v>
      </c>
      <c r="C165" s="4" t="s">
        <v>717</v>
      </c>
      <c r="D165" s="225"/>
      <c r="E165" s="223">
        <v>463.12424526643076</v>
      </c>
      <c r="F165" s="223"/>
      <c r="G165" s="223">
        <v>255.04476273411302</v>
      </c>
      <c r="H165" s="223">
        <v>1.1729338122679889</v>
      </c>
      <c r="I165" s="223">
        <v>0</v>
      </c>
      <c r="J165" s="223">
        <v>0</v>
      </c>
      <c r="K165" s="223">
        <v>0.003655</v>
      </c>
      <c r="L165" s="223">
        <v>0</v>
      </c>
      <c r="M165" s="223">
        <v>0.340915</v>
      </c>
      <c r="N165" s="223">
        <v>0.008547</v>
      </c>
      <c r="O165" s="223">
        <v>0</v>
      </c>
      <c r="P165" s="223">
        <v>2.107187</v>
      </c>
      <c r="Q165" s="223">
        <v>0.38666954587267266</v>
      </c>
      <c r="R165" s="223">
        <v>5.081528977612848</v>
      </c>
      <c r="S165" s="223">
        <v>4.319905393777779</v>
      </c>
      <c r="T165" s="223">
        <v>0.3846970538299768</v>
      </c>
      <c r="U165" s="223">
        <v>0</v>
      </c>
      <c r="V165" s="223">
        <v>0</v>
      </c>
      <c r="W165" s="223">
        <v>0</v>
      </c>
      <c r="X165" s="223">
        <v>0</v>
      </c>
      <c r="Y165" s="223">
        <v>0.746708</v>
      </c>
      <c r="Z165" s="223">
        <v>37.64167734753416</v>
      </c>
      <c r="AA165" s="223">
        <v>4.909617790909091</v>
      </c>
      <c r="AB165" s="220">
        <v>29.716928131694917</v>
      </c>
      <c r="AC165" s="32"/>
      <c r="AD165" s="235">
        <v>804.989978054043</v>
      </c>
      <c r="AF165" s="220">
        <v>465.2265798731035</v>
      </c>
      <c r="AG165" s="220"/>
      <c r="AH165" s="220">
        <v>226.193517983874</v>
      </c>
      <c r="AI165" s="220">
        <v>1.1729338122679889</v>
      </c>
      <c r="AJ165" s="220">
        <v>0</v>
      </c>
      <c r="AK165" s="220">
        <v>0.003655</v>
      </c>
      <c r="AL165" s="220">
        <v>0</v>
      </c>
      <c r="AM165" s="220">
        <v>0.22727666666666668</v>
      </c>
      <c r="AN165" s="220">
        <v>0.39521085469353023</v>
      </c>
      <c r="AO165" s="220">
        <v>5.081528977612848</v>
      </c>
      <c r="AP165" s="220">
        <v>5.104596381951181</v>
      </c>
      <c r="AQ165" s="220">
        <v>5.525756353777778</v>
      </c>
      <c r="AR165" s="220">
        <v>0.9780877814870277</v>
      </c>
      <c r="AS165" s="220">
        <v>0</v>
      </c>
      <c r="AT165" s="220">
        <v>0</v>
      </c>
      <c r="AU165" s="220">
        <v>0</v>
      </c>
      <c r="AV165" s="220">
        <v>0.746708</v>
      </c>
      <c r="AW165" s="220">
        <v>37.64167734753416</v>
      </c>
      <c r="AX165" s="32"/>
      <c r="AY165" s="220">
        <v>4.909617790909091</v>
      </c>
      <c r="AZ165" s="220">
        <v>65.61</v>
      </c>
      <c r="BA165" s="220">
        <v>0</v>
      </c>
      <c r="BB165" s="32"/>
      <c r="BC165" s="32">
        <v>818.8171468238777</v>
      </c>
      <c r="BD165" s="242">
        <v>0.017176821012430503</v>
      </c>
    </row>
    <row r="166" spans="1:56" ht="12.75">
      <c r="A166" s="4" t="s">
        <v>541</v>
      </c>
      <c r="B166" s="4" t="s">
        <v>718</v>
      </c>
      <c r="C166" s="4" t="s">
        <v>719</v>
      </c>
      <c r="D166" s="225"/>
      <c r="E166" s="223">
        <v>5.947080303723203</v>
      </c>
      <c r="F166" s="223"/>
      <c r="G166" s="223">
        <v>5.2073967295540005</v>
      </c>
      <c r="H166" s="223">
        <v>0.025742077415999955</v>
      </c>
      <c r="I166" s="223">
        <v>-0.096866</v>
      </c>
      <c r="J166" s="223">
        <v>0</v>
      </c>
      <c r="K166" s="223">
        <v>0</v>
      </c>
      <c r="L166" s="223">
        <v>0</v>
      </c>
      <c r="M166" s="223">
        <v>0</v>
      </c>
      <c r="N166" s="223">
        <v>0.008547</v>
      </c>
      <c r="O166" s="223">
        <v>0.007855</v>
      </c>
      <c r="P166" s="223">
        <v>0</v>
      </c>
      <c r="Q166" s="223">
        <v>0</v>
      </c>
      <c r="R166" s="223">
        <v>0.06526152156885055</v>
      </c>
      <c r="S166" s="223">
        <v>1.3209274471111112</v>
      </c>
      <c r="T166" s="223">
        <v>0.008379154229257715</v>
      </c>
      <c r="U166" s="223">
        <v>0.07453489034692742</v>
      </c>
      <c r="V166" s="223">
        <v>0</v>
      </c>
      <c r="W166" s="223">
        <v>0</v>
      </c>
      <c r="X166" s="223">
        <v>0</v>
      </c>
      <c r="Y166" s="223">
        <v>0</v>
      </c>
      <c r="Z166" s="223">
        <v>0</v>
      </c>
      <c r="AA166" s="223">
        <v>0</v>
      </c>
      <c r="AB166" s="220">
        <v>0</v>
      </c>
      <c r="AC166" s="32"/>
      <c r="AD166" s="235">
        <v>12.568858123949349</v>
      </c>
      <c r="AF166" s="220">
        <v>5.949755810577619</v>
      </c>
      <c r="AG166" s="220"/>
      <c r="AH166" s="220">
        <v>4.401265125393</v>
      </c>
      <c r="AI166" s="220">
        <v>0.025742077415999955</v>
      </c>
      <c r="AJ166" s="220">
        <v>-0.096866</v>
      </c>
      <c r="AK166" s="220">
        <v>0</v>
      </c>
      <c r="AL166" s="220">
        <v>0</v>
      </c>
      <c r="AM166" s="220">
        <v>0</v>
      </c>
      <c r="AN166" s="220">
        <v>0</v>
      </c>
      <c r="AO166" s="220">
        <v>0.06526152156885055</v>
      </c>
      <c r="AP166" s="220">
        <v>0.0652908817993115</v>
      </c>
      <c r="AQ166" s="220">
        <v>1.7017254204444445</v>
      </c>
      <c r="AR166" s="220">
        <v>0.021303902094489346</v>
      </c>
      <c r="AS166" s="220">
        <v>0</v>
      </c>
      <c r="AT166" s="220">
        <v>0</v>
      </c>
      <c r="AU166" s="220">
        <v>0</v>
      </c>
      <c r="AV166" s="220">
        <v>0</v>
      </c>
      <c r="AW166" s="220">
        <v>0</v>
      </c>
      <c r="AX166" s="32"/>
      <c r="AY166" s="220">
        <v>0</v>
      </c>
      <c r="AZ166" s="220">
        <v>0</v>
      </c>
      <c r="BA166" s="220">
        <v>0</v>
      </c>
      <c r="BB166" s="32"/>
      <c r="BC166" s="32">
        <v>12.133478739293716</v>
      </c>
      <c r="BD166" s="242">
        <v>-0.03463953370800157</v>
      </c>
    </row>
    <row r="167" spans="1:56" ht="12.75">
      <c r="A167" s="4" t="s">
        <v>541</v>
      </c>
      <c r="B167" s="4" t="s">
        <v>720</v>
      </c>
      <c r="C167" s="4" t="s">
        <v>721</v>
      </c>
      <c r="D167" s="225"/>
      <c r="E167" s="223">
        <v>5.008439537245035</v>
      </c>
      <c r="F167" s="223"/>
      <c r="G167" s="223">
        <v>4.536367265628</v>
      </c>
      <c r="H167" s="223">
        <v>0.022385257354000584</v>
      </c>
      <c r="I167" s="223">
        <v>-0.062299</v>
      </c>
      <c r="J167" s="223">
        <v>0</v>
      </c>
      <c r="K167" s="223">
        <v>0</v>
      </c>
      <c r="L167" s="223">
        <v>0</v>
      </c>
      <c r="M167" s="223">
        <v>0</v>
      </c>
      <c r="N167" s="223">
        <v>0.008547</v>
      </c>
      <c r="O167" s="223">
        <v>0.007855</v>
      </c>
      <c r="P167" s="223">
        <v>0</v>
      </c>
      <c r="Q167" s="223">
        <v>0</v>
      </c>
      <c r="R167" s="223">
        <v>0.056956554101306234</v>
      </c>
      <c r="S167" s="223">
        <v>0.4509566</v>
      </c>
      <c r="T167" s="223">
        <v>0.007286370886121753</v>
      </c>
      <c r="U167" s="223">
        <v>0.07488435664254044</v>
      </c>
      <c r="V167" s="223">
        <v>0</v>
      </c>
      <c r="W167" s="223">
        <v>0</v>
      </c>
      <c r="X167" s="223">
        <v>0</v>
      </c>
      <c r="Y167" s="223">
        <v>0</v>
      </c>
      <c r="Z167" s="223">
        <v>0</v>
      </c>
      <c r="AA167" s="223">
        <v>0</v>
      </c>
      <c r="AB167" s="220">
        <v>0</v>
      </c>
      <c r="AC167" s="32"/>
      <c r="AD167" s="235">
        <v>10.111378941857005</v>
      </c>
      <c r="AF167" s="220">
        <v>5.034211005506796</v>
      </c>
      <c r="AG167" s="220"/>
      <c r="AH167" s="220">
        <v>3.8442570629460002</v>
      </c>
      <c r="AI167" s="220">
        <v>0.022385257354000584</v>
      </c>
      <c r="AJ167" s="220">
        <v>-0.062299</v>
      </c>
      <c r="AK167" s="220">
        <v>0</v>
      </c>
      <c r="AL167" s="220">
        <v>0</v>
      </c>
      <c r="AM167" s="220">
        <v>0</v>
      </c>
      <c r="AN167" s="220">
        <v>0</v>
      </c>
      <c r="AO167" s="220">
        <v>0.056956554101306234</v>
      </c>
      <c r="AP167" s="220">
        <v>0.05724963022120454</v>
      </c>
      <c r="AQ167" s="220">
        <v>0.5835596933333334</v>
      </c>
      <c r="AR167" s="220">
        <v>0.018525513164569903</v>
      </c>
      <c r="AS167" s="220">
        <v>0</v>
      </c>
      <c r="AT167" s="220">
        <v>0</v>
      </c>
      <c r="AU167" s="220">
        <v>0</v>
      </c>
      <c r="AV167" s="220">
        <v>0</v>
      </c>
      <c r="AW167" s="220">
        <v>0</v>
      </c>
      <c r="AX167" s="32"/>
      <c r="AY167" s="220">
        <v>0</v>
      </c>
      <c r="AZ167" s="220">
        <v>0</v>
      </c>
      <c r="BA167" s="220">
        <v>0</v>
      </c>
      <c r="BB167" s="32"/>
      <c r="BC167" s="32">
        <v>9.554845716627213</v>
      </c>
      <c r="BD167" s="242">
        <v>-0.05504028960144797</v>
      </c>
    </row>
    <row r="168" spans="1:56" ht="12.75">
      <c r="A168" s="4" t="s">
        <v>558</v>
      </c>
      <c r="B168" s="4" t="s">
        <v>722</v>
      </c>
      <c r="C168" s="4" t="s">
        <v>723</v>
      </c>
      <c r="D168" s="225"/>
      <c r="E168" s="223">
        <v>98.31523410020564</v>
      </c>
      <c r="F168" s="223"/>
      <c r="G168" s="223">
        <v>94.06123858128599</v>
      </c>
      <c r="H168" s="223">
        <v>0.4464471793690026</v>
      </c>
      <c r="I168" s="223">
        <v>0</v>
      </c>
      <c r="J168" s="223">
        <v>0</v>
      </c>
      <c r="K168" s="223">
        <v>0</v>
      </c>
      <c r="L168" s="223">
        <v>0</v>
      </c>
      <c r="M168" s="223">
        <v>0.057916999999999996</v>
      </c>
      <c r="N168" s="223">
        <v>0.008547</v>
      </c>
      <c r="O168" s="223">
        <v>0.007855</v>
      </c>
      <c r="P168" s="223">
        <v>0.846598</v>
      </c>
      <c r="Q168" s="223">
        <v>0</v>
      </c>
      <c r="R168" s="223">
        <v>1.1303625655431644</v>
      </c>
      <c r="S168" s="223">
        <v>6.7860681622222225</v>
      </c>
      <c r="T168" s="223">
        <v>0.145302386597059</v>
      </c>
      <c r="U168" s="223">
        <v>0.14103227557785342</v>
      </c>
      <c r="V168" s="223">
        <v>0.1</v>
      </c>
      <c r="W168" s="223">
        <v>0</v>
      </c>
      <c r="X168" s="223">
        <v>0</v>
      </c>
      <c r="Y168" s="223">
        <v>0.188032</v>
      </c>
      <c r="Z168" s="223">
        <v>15.709099176143644</v>
      </c>
      <c r="AA168" s="223">
        <v>1.236315231818182</v>
      </c>
      <c r="AB168" s="220">
        <v>7.280192983983051</v>
      </c>
      <c r="AC168" s="32"/>
      <c r="AD168" s="235">
        <v>226.4602416427458</v>
      </c>
      <c r="AF168" s="220">
        <v>99.31934365696397</v>
      </c>
      <c r="AG168" s="220"/>
      <c r="AH168" s="220">
        <v>81.07756606175201</v>
      </c>
      <c r="AI168" s="220">
        <v>0.4464471793690026</v>
      </c>
      <c r="AJ168" s="220">
        <v>0</v>
      </c>
      <c r="AK168" s="220">
        <v>0</v>
      </c>
      <c r="AL168" s="220">
        <v>0</v>
      </c>
      <c r="AM168" s="220">
        <v>0.03861133333333333</v>
      </c>
      <c r="AN168" s="220">
        <v>0</v>
      </c>
      <c r="AO168" s="220">
        <v>1.1303625655431644</v>
      </c>
      <c r="AP168" s="220">
        <v>1.1419071431973955</v>
      </c>
      <c r="AQ168" s="220">
        <v>8.248836028888888</v>
      </c>
      <c r="AR168" s="220">
        <v>0.369429626602494</v>
      </c>
      <c r="AS168" s="220">
        <v>0</v>
      </c>
      <c r="AT168" s="220">
        <v>0</v>
      </c>
      <c r="AU168" s="220">
        <v>0</v>
      </c>
      <c r="AV168" s="220">
        <v>0.188032</v>
      </c>
      <c r="AW168" s="220">
        <v>15.709099176143644</v>
      </c>
      <c r="AX168" s="32"/>
      <c r="AY168" s="220">
        <v>1.236315231818182</v>
      </c>
      <c r="AZ168" s="220">
        <v>15.642</v>
      </c>
      <c r="BA168" s="220">
        <v>0</v>
      </c>
      <c r="BB168" s="32"/>
      <c r="BC168" s="32">
        <v>224.54795000361204</v>
      </c>
      <c r="BD168" s="242">
        <v>-0.008444270946908732</v>
      </c>
    </row>
    <row r="169" spans="1:56" ht="12.75">
      <c r="A169" s="4" t="s">
        <v>541</v>
      </c>
      <c r="B169" s="4" t="s">
        <v>724</v>
      </c>
      <c r="C169" s="4" t="s">
        <v>725</v>
      </c>
      <c r="D169" s="225"/>
      <c r="E169" s="223">
        <v>3.8742209918725234</v>
      </c>
      <c r="F169" s="223"/>
      <c r="G169" s="223">
        <v>4.940744726188</v>
      </c>
      <c r="H169" s="223">
        <v>0.02456981818199996</v>
      </c>
      <c r="I169" s="223">
        <v>-0.143067</v>
      </c>
      <c r="J169" s="223">
        <v>0</v>
      </c>
      <c r="K169" s="223">
        <v>0</v>
      </c>
      <c r="L169" s="223">
        <v>0</v>
      </c>
      <c r="M169" s="223">
        <v>0</v>
      </c>
      <c r="N169" s="223">
        <v>0.008547</v>
      </c>
      <c r="O169" s="223">
        <v>0.007855</v>
      </c>
      <c r="P169" s="223">
        <v>0</v>
      </c>
      <c r="Q169" s="223">
        <v>0</v>
      </c>
      <c r="R169" s="223">
        <v>0.04251302071019928</v>
      </c>
      <c r="S169" s="223">
        <v>1.3941048666666667</v>
      </c>
      <c r="T169" s="223">
        <v>0.007969720733219892</v>
      </c>
      <c r="U169" s="223">
        <v>0.07144503665100842</v>
      </c>
      <c r="V169" s="223">
        <v>0</v>
      </c>
      <c r="W169" s="223">
        <v>0</v>
      </c>
      <c r="X169" s="223">
        <v>0</v>
      </c>
      <c r="Y169" s="223">
        <v>0</v>
      </c>
      <c r="Z169" s="223">
        <v>0</v>
      </c>
      <c r="AA169" s="223">
        <v>0</v>
      </c>
      <c r="AB169" s="220">
        <v>0</v>
      </c>
      <c r="AC169" s="32"/>
      <c r="AD169" s="235">
        <v>10.228903181003616</v>
      </c>
      <c r="AF169" s="220">
        <v>3.898247063668281</v>
      </c>
      <c r="AG169" s="220"/>
      <c r="AH169" s="220">
        <v>4.161548647546</v>
      </c>
      <c r="AI169" s="220">
        <v>0.02456981818199996</v>
      </c>
      <c r="AJ169" s="220">
        <v>-0.143067</v>
      </c>
      <c r="AK169" s="220">
        <v>0</v>
      </c>
      <c r="AL169" s="220">
        <v>0</v>
      </c>
      <c r="AM169" s="220">
        <v>0</v>
      </c>
      <c r="AN169" s="220">
        <v>0</v>
      </c>
      <c r="AO169" s="220">
        <v>0.04251302071019928</v>
      </c>
      <c r="AP169" s="220">
        <v>0.042776666199184174</v>
      </c>
      <c r="AQ169" s="220">
        <v>1.7649512666666667</v>
      </c>
      <c r="AR169" s="220">
        <v>0.020262922196621184</v>
      </c>
      <c r="AS169" s="220">
        <v>0</v>
      </c>
      <c r="AT169" s="220">
        <v>0</v>
      </c>
      <c r="AU169" s="220">
        <v>0</v>
      </c>
      <c r="AV169" s="220">
        <v>0</v>
      </c>
      <c r="AW169" s="220">
        <v>0</v>
      </c>
      <c r="AX169" s="32"/>
      <c r="AY169" s="220">
        <v>0</v>
      </c>
      <c r="AZ169" s="220">
        <v>0</v>
      </c>
      <c r="BA169" s="220">
        <v>0</v>
      </c>
      <c r="BB169" s="32"/>
      <c r="BC169" s="32">
        <v>9.811802405168955</v>
      </c>
      <c r="BD169" s="242">
        <v>-0.04077668626380895</v>
      </c>
    </row>
    <row r="170" spans="1:56" ht="12.75">
      <c r="A170" s="4" t="s">
        <v>541</v>
      </c>
      <c r="B170" s="4" t="s">
        <v>726</v>
      </c>
      <c r="C170" s="4" t="s">
        <v>727</v>
      </c>
      <c r="D170" s="225"/>
      <c r="E170" s="223">
        <v>7.607271930490459</v>
      </c>
      <c r="F170" s="223"/>
      <c r="G170" s="223">
        <v>3.976226003013</v>
      </c>
      <c r="H170" s="223">
        <v>0.019401655751999935</v>
      </c>
      <c r="I170" s="223">
        <v>-0.151073</v>
      </c>
      <c r="J170" s="223">
        <v>0</v>
      </c>
      <c r="K170" s="223">
        <v>0</v>
      </c>
      <c r="L170" s="223">
        <v>0</v>
      </c>
      <c r="M170" s="223">
        <v>0</v>
      </c>
      <c r="N170" s="223">
        <v>0.008547</v>
      </c>
      <c r="O170" s="223">
        <v>0.007855</v>
      </c>
      <c r="P170" s="223">
        <v>0</v>
      </c>
      <c r="Q170" s="223">
        <v>0</v>
      </c>
      <c r="R170" s="223">
        <v>0.08205830966995678</v>
      </c>
      <c r="S170" s="223">
        <v>1.942899056888889</v>
      </c>
      <c r="T170" s="223">
        <v>0.006363993259074445</v>
      </c>
      <c r="U170" s="223">
        <v>0.07186738915159781</v>
      </c>
      <c r="V170" s="223">
        <v>0</v>
      </c>
      <c r="W170" s="223">
        <v>0</v>
      </c>
      <c r="X170" s="223">
        <v>0</v>
      </c>
      <c r="Y170" s="223">
        <v>0</v>
      </c>
      <c r="Z170" s="223">
        <v>0</v>
      </c>
      <c r="AA170" s="223">
        <v>0</v>
      </c>
      <c r="AB170" s="220">
        <v>0</v>
      </c>
      <c r="AC170" s="32"/>
      <c r="AD170" s="235">
        <v>13.571417338224977</v>
      </c>
      <c r="AF170" s="220">
        <v>7.6333272774407375</v>
      </c>
      <c r="AG170" s="220"/>
      <c r="AH170" s="220">
        <v>3.3869798229100003</v>
      </c>
      <c r="AI170" s="220">
        <v>0.019401655751999935</v>
      </c>
      <c r="AJ170" s="220">
        <v>-0.151073</v>
      </c>
      <c r="AK170" s="220">
        <v>0</v>
      </c>
      <c r="AL170" s="220">
        <v>0</v>
      </c>
      <c r="AM170" s="220">
        <v>0</v>
      </c>
      <c r="AN170" s="220">
        <v>0</v>
      </c>
      <c r="AO170" s="220">
        <v>0.08205830966995678</v>
      </c>
      <c r="AP170" s="220">
        <v>0.08233936413312573</v>
      </c>
      <c r="AQ170" s="220">
        <v>2.719335216888889</v>
      </c>
      <c r="AR170" s="220">
        <v>0.016180378784282457</v>
      </c>
      <c r="AS170" s="220">
        <v>0</v>
      </c>
      <c r="AT170" s="220">
        <v>0</v>
      </c>
      <c r="AU170" s="220">
        <v>0</v>
      </c>
      <c r="AV170" s="220">
        <v>0</v>
      </c>
      <c r="AW170" s="220">
        <v>0</v>
      </c>
      <c r="AX170" s="32"/>
      <c r="AY170" s="220">
        <v>0</v>
      </c>
      <c r="AZ170" s="220">
        <v>0</v>
      </c>
      <c r="BA170" s="220">
        <v>0</v>
      </c>
      <c r="BB170" s="32"/>
      <c r="BC170" s="32">
        <v>13.788549025578993</v>
      </c>
      <c r="BD170" s="242">
        <v>0.015999190205613013</v>
      </c>
    </row>
    <row r="171" spans="1:56" ht="12.75">
      <c r="A171" s="4" t="s">
        <v>558</v>
      </c>
      <c r="B171" s="4" t="s">
        <v>728</v>
      </c>
      <c r="C171" s="4" t="s">
        <v>729</v>
      </c>
      <c r="D171" s="225"/>
      <c r="E171" s="223">
        <v>81.9094259954533</v>
      </c>
      <c r="F171" s="223"/>
      <c r="G171" s="223">
        <v>97.87514892339499</v>
      </c>
      <c r="H171" s="223">
        <v>0.46611197586899994</v>
      </c>
      <c r="I171" s="223">
        <v>0</v>
      </c>
      <c r="J171" s="223">
        <v>0</v>
      </c>
      <c r="K171" s="223">
        <v>0</v>
      </c>
      <c r="L171" s="223">
        <v>0</v>
      </c>
      <c r="M171" s="223">
        <v>0.07228899999999999</v>
      </c>
      <c r="N171" s="223">
        <v>0.008547</v>
      </c>
      <c r="O171" s="223">
        <v>0.007855</v>
      </c>
      <c r="P171" s="223">
        <v>0.715051</v>
      </c>
      <c r="Q171" s="223">
        <v>0</v>
      </c>
      <c r="R171" s="223">
        <v>0.9797603605128351</v>
      </c>
      <c r="S171" s="223">
        <v>5.225040075555555</v>
      </c>
      <c r="T171" s="223">
        <v>0.151431684808008</v>
      </c>
      <c r="U171" s="223">
        <v>0.14147660073902885</v>
      </c>
      <c r="V171" s="223">
        <v>0.075</v>
      </c>
      <c r="W171" s="223">
        <v>0</v>
      </c>
      <c r="X171" s="223">
        <v>0</v>
      </c>
      <c r="Y171" s="223">
        <v>0.180489</v>
      </c>
      <c r="Z171" s="223">
        <v>14.08432660240069</v>
      </c>
      <c r="AA171" s="223">
        <v>1.1867182363636364</v>
      </c>
      <c r="AB171" s="220">
        <v>7.051250197627118</v>
      </c>
      <c r="AC171" s="32"/>
      <c r="AD171" s="235">
        <v>210.12992165272422</v>
      </c>
      <c r="AF171" s="220">
        <v>82.8387843504775</v>
      </c>
      <c r="AG171" s="220"/>
      <c r="AH171" s="220">
        <v>84.2498150908</v>
      </c>
      <c r="AI171" s="220">
        <v>0.46611197586899994</v>
      </c>
      <c r="AJ171" s="220">
        <v>0</v>
      </c>
      <c r="AK171" s="220">
        <v>0</v>
      </c>
      <c r="AL171" s="220">
        <v>0</v>
      </c>
      <c r="AM171" s="220">
        <v>0.04819266666666666</v>
      </c>
      <c r="AN171" s="220">
        <v>0</v>
      </c>
      <c r="AO171" s="220">
        <v>0.9797603605128351</v>
      </c>
      <c r="AP171" s="220">
        <v>0.9908768891162056</v>
      </c>
      <c r="AQ171" s="220">
        <v>5.743982875555554</v>
      </c>
      <c r="AR171" s="220">
        <v>0.38501329595876904</v>
      </c>
      <c r="AS171" s="220">
        <v>0</v>
      </c>
      <c r="AT171" s="220">
        <v>0</v>
      </c>
      <c r="AU171" s="220">
        <v>0</v>
      </c>
      <c r="AV171" s="220">
        <v>0.180489</v>
      </c>
      <c r="AW171" s="220">
        <v>14.08432660240069</v>
      </c>
      <c r="AX171" s="32"/>
      <c r="AY171" s="220">
        <v>1.1867182363636364</v>
      </c>
      <c r="AZ171" s="220">
        <v>15.288</v>
      </c>
      <c r="BA171" s="220">
        <v>0</v>
      </c>
      <c r="BB171" s="32"/>
      <c r="BC171" s="32">
        <v>206.4420713437209</v>
      </c>
      <c r="BD171" s="242">
        <v>-0.017550334002875274</v>
      </c>
    </row>
    <row r="172" spans="1:56" ht="12.75">
      <c r="A172" s="4" t="s">
        <v>490</v>
      </c>
      <c r="B172" s="4" t="s">
        <v>493</v>
      </c>
      <c r="C172" s="4" t="s">
        <v>494</v>
      </c>
      <c r="D172" s="225"/>
      <c r="E172" s="223">
        <v>18.900979955765056</v>
      </c>
      <c r="F172" s="223"/>
      <c r="G172" s="223">
        <v>26.066094384469</v>
      </c>
      <c r="H172" s="223">
        <v>0.12086318937500194</v>
      </c>
      <c r="I172" s="223">
        <v>0</v>
      </c>
      <c r="J172" s="223">
        <v>0</v>
      </c>
      <c r="K172" s="223">
        <v>0</v>
      </c>
      <c r="L172" s="223">
        <v>0</v>
      </c>
      <c r="M172" s="223">
        <v>0</v>
      </c>
      <c r="N172" s="223">
        <v>0</v>
      </c>
      <c r="O172" s="223">
        <v>0</v>
      </c>
      <c r="P172" s="223">
        <v>0</v>
      </c>
      <c r="Q172" s="223">
        <v>0.19298305607761873</v>
      </c>
      <c r="R172" s="223">
        <v>0.2261487103978581</v>
      </c>
      <c r="S172" s="223">
        <v>0</v>
      </c>
      <c r="T172" s="223">
        <v>0</v>
      </c>
      <c r="U172" s="223">
        <v>0</v>
      </c>
      <c r="V172" s="223">
        <v>0</v>
      </c>
      <c r="W172" s="223">
        <v>0</v>
      </c>
      <c r="X172" s="223">
        <v>0</v>
      </c>
      <c r="Y172" s="223">
        <v>0</v>
      </c>
      <c r="Z172" s="223">
        <v>0</v>
      </c>
      <c r="AA172" s="223">
        <v>0</v>
      </c>
      <c r="AB172" s="220">
        <v>0</v>
      </c>
      <c r="AC172" s="32"/>
      <c r="AD172" s="235">
        <v>45.50706929608453</v>
      </c>
      <c r="AF172" s="220">
        <v>18.978757655819678</v>
      </c>
      <c r="AG172" s="220"/>
      <c r="AH172" s="220">
        <v>23.870927112613</v>
      </c>
      <c r="AI172" s="220">
        <v>0.12086318937500194</v>
      </c>
      <c r="AJ172" s="220">
        <v>0</v>
      </c>
      <c r="AK172" s="220">
        <v>0</v>
      </c>
      <c r="AL172" s="220">
        <v>0</v>
      </c>
      <c r="AM172" s="220">
        <v>0</v>
      </c>
      <c r="AN172" s="220">
        <v>0.1972979295629801</v>
      </c>
      <c r="AO172" s="220">
        <v>0.2261487103978581</v>
      </c>
      <c r="AP172" s="220">
        <v>0.22707931434570786</v>
      </c>
      <c r="AQ172" s="220">
        <v>0</v>
      </c>
      <c r="AR172" s="220">
        <v>0</v>
      </c>
      <c r="AS172" s="220">
        <v>0</v>
      </c>
      <c r="AT172" s="220">
        <v>0</v>
      </c>
      <c r="AU172" s="220">
        <v>0</v>
      </c>
      <c r="AV172" s="220">
        <v>0</v>
      </c>
      <c r="AW172" s="220">
        <v>0</v>
      </c>
      <c r="AX172" s="32"/>
      <c r="AY172" s="220">
        <v>0</v>
      </c>
      <c r="AZ172" s="220">
        <v>0</v>
      </c>
      <c r="BA172" s="220">
        <v>0</v>
      </c>
      <c r="BB172" s="32"/>
      <c r="BC172" s="32">
        <v>43.62107391211423</v>
      </c>
      <c r="BD172" s="242">
        <v>-0.04144400887913423</v>
      </c>
    </row>
    <row r="173" spans="1:56" ht="12.75">
      <c r="A173" s="4" t="s">
        <v>541</v>
      </c>
      <c r="B173" s="4" t="s">
        <v>730</v>
      </c>
      <c r="C173" s="4" t="s">
        <v>731</v>
      </c>
      <c r="D173" s="225"/>
      <c r="E173" s="223">
        <v>7.595732845064575</v>
      </c>
      <c r="F173" s="223"/>
      <c r="G173" s="223">
        <v>8.644167725455999</v>
      </c>
      <c r="H173" s="223">
        <v>0.04333491303900071</v>
      </c>
      <c r="I173" s="223">
        <v>-0.365986</v>
      </c>
      <c r="J173" s="223">
        <v>0</v>
      </c>
      <c r="K173" s="223">
        <v>0</v>
      </c>
      <c r="L173" s="223">
        <v>0</v>
      </c>
      <c r="M173" s="223">
        <v>0</v>
      </c>
      <c r="N173" s="223">
        <v>0.008547</v>
      </c>
      <c r="O173" s="223">
        <v>0.007855</v>
      </c>
      <c r="P173" s="223">
        <v>0</v>
      </c>
      <c r="Q173" s="223">
        <v>0</v>
      </c>
      <c r="R173" s="223">
        <v>0.0819300095592221</v>
      </c>
      <c r="S173" s="223">
        <v>3.3442392035555555</v>
      </c>
      <c r="T173" s="223">
        <v>0.013963717980672046</v>
      </c>
      <c r="U173" s="223">
        <v>0.08313625532020519</v>
      </c>
      <c r="V173" s="223">
        <v>0.178824</v>
      </c>
      <c r="W173" s="223">
        <v>0</v>
      </c>
      <c r="X173" s="223">
        <v>0</v>
      </c>
      <c r="Y173" s="223">
        <v>0</v>
      </c>
      <c r="Z173" s="223">
        <v>0</v>
      </c>
      <c r="AA173" s="223">
        <v>0</v>
      </c>
      <c r="AB173" s="220">
        <v>0</v>
      </c>
      <c r="AC173" s="32"/>
      <c r="AD173" s="235">
        <v>19.63574466997523</v>
      </c>
      <c r="AF173" s="220">
        <v>7.686786258442223</v>
      </c>
      <c r="AG173" s="220"/>
      <c r="AH173" s="220">
        <v>7.269353053364999</v>
      </c>
      <c r="AI173" s="220">
        <v>0.04333491303900071</v>
      </c>
      <c r="AJ173" s="220">
        <v>-0.365986</v>
      </c>
      <c r="AK173" s="220">
        <v>0</v>
      </c>
      <c r="AL173" s="220">
        <v>0</v>
      </c>
      <c r="AM173" s="220">
        <v>0</v>
      </c>
      <c r="AN173" s="220">
        <v>0</v>
      </c>
      <c r="AO173" s="220">
        <v>0.0819300095592221</v>
      </c>
      <c r="AP173" s="220">
        <v>0.08291214086644387</v>
      </c>
      <c r="AQ173" s="220">
        <v>3.782648696888889</v>
      </c>
      <c r="AR173" s="220">
        <v>0.035502590428109444</v>
      </c>
      <c r="AS173" s="220">
        <v>0</v>
      </c>
      <c r="AT173" s="220">
        <v>0</v>
      </c>
      <c r="AU173" s="220">
        <v>0</v>
      </c>
      <c r="AV173" s="220">
        <v>0</v>
      </c>
      <c r="AW173" s="220">
        <v>0</v>
      </c>
      <c r="AX173" s="32"/>
      <c r="AY173" s="220">
        <v>0</v>
      </c>
      <c r="AZ173" s="220">
        <v>0</v>
      </c>
      <c r="BA173" s="220">
        <v>0</v>
      </c>
      <c r="BB173" s="32"/>
      <c r="BC173" s="32">
        <v>18.61648166258889</v>
      </c>
      <c r="BD173" s="242">
        <v>-0.05190854864521053</v>
      </c>
    </row>
    <row r="174" spans="1:56" ht="12.75">
      <c r="A174" s="4" t="s">
        <v>541</v>
      </c>
      <c r="B174" s="4" t="s">
        <v>732</v>
      </c>
      <c r="C174" s="4" t="s">
        <v>733</v>
      </c>
      <c r="D174" s="225"/>
      <c r="E174" s="223">
        <v>4.201804192877663</v>
      </c>
      <c r="F174" s="223"/>
      <c r="G174" s="223">
        <v>6.838208018404001</v>
      </c>
      <c r="H174" s="223">
        <v>0.03404250050899945</v>
      </c>
      <c r="I174" s="223">
        <v>-0.002502</v>
      </c>
      <c r="J174" s="223">
        <v>1.2721862772682595</v>
      </c>
      <c r="K174" s="223">
        <v>0</v>
      </c>
      <c r="L174" s="223">
        <v>0</v>
      </c>
      <c r="M174" s="223">
        <v>0</v>
      </c>
      <c r="N174" s="223">
        <v>0.008547</v>
      </c>
      <c r="O174" s="223">
        <v>0.007855</v>
      </c>
      <c r="P174" s="223">
        <v>0</v>
      </c>
      <c r="Q174" s="223">
        <v>0</v>
      </c>
      <c r="R174" s="223">
        <v>0.05315653730141454</v>
      </c>
      <c r="S174" s="223">
        <v>0.3467751208888889</v>
      </c>
      <c r="T174" s="223">
        <v>0.011035196248385922</v>
      </c>
      <c r="U174" s="223">
        <v>0.08571472695804655</v>
      </c>
      <c r="V174" s="223">
        <v>0</v>
      </c>
      <c r="W174" s="223">
        <v>0</v>
      </c>
      <c r="X174" s="223">
        <v>0</v>
      </c>
      <c r="Y174" s="223">
        <v>0</v>
      </c>
      <c r="Z174" s="223">
        <v>0</v>
      </c>
      <c r="AA174" s="223">
        <v>0</v>
      </c>
      <c r="AB174" s="220">
        <v>0</v>
      </c>
      <c r="AC174" s="32"/>
      <c r="AD174" s="235">
        <v>12.856822570455659</v>
      </c>
      <c r="AF174" s="220">
        <v>4.180817731548282</v>
      </c>
      <c r="AG174" s="220"/>
      <c r="AH174" s="220">
        <v>5.756267960086</v>
      </c>
      <c r="AI174" s="220">
        <v>0.03404250050899945</v>
      </c>
      <c r="AJ174" s="220">
        <v>-0.002502</v>
      </c>
      <c r="AK174" s="220">
        <v>0</v>
      </c>
      <c r="AL174" s="220">
        <v>0</v>
      </c>
      <c r="AM174" s="220">
        <v>0</v>
      </c>
      <c r="AN174" s="220">
        <v>0</v>
      </c>
      <c r="AO174" s="220">
        <v>0.05315653730141454</v>
      </c>
      <c r="AP174" s="220">
        <v>0.0528910400142323</v>
      </c>
      <c r="AQ174" s="220">
        <v>0.5729177342222223</v>
      </c>
      <c r="AR174" s="220">
        <v>0.028056858011780025</v>
      </c>
      <c r="AS174" s="220">
        <v>0</v>
      </c>
      <c r="AT174" s="220">
        <v>0</v>
      </c>
      <c r="AU174" s="220">
        <v>0</v>
      </c>
      <c r="AV174" s="220">
        <v>0</v>
      </c>
      <c r="AW174" s="220">
        <v>0</v>
      </c>
      <c r="AX174" s="32"/>
      <c r="AY174" s="220">
        <v>0</v>
      </c>
      <c r="AZ174" s="220">
        <v>0</v>
      </c>
      <c r="BA174" s="220">
        <v>1.294053451401286</v>
      </c>
      <c r="BB174" s="32"/>
      <c r="BC174" s="32">
        <v>11.969701813094218</v>
      </c>
      <c r="BD174" s="242">
        <v>-0.069</v>
      </c>
    </row>
    <row r="175" spans="1:56" ht="12.75">
      <c r="A175" s="4" t="s">
        <v>541</v>
      </c>
      <c r="B175" s="4" t="s">
        <v>734</v>
      </c>
      <c r="C175" s="4" t="s">
        <v>735</v>
      </c>
      <c r="D175" s="225"/>
      <c r="E175" s="223">
        <v>10.896008834356165</v>
      </c>
      <c r="F175" s="223"/>
      <c r="G175" s="223">
        <v>8.238906626107</v>
      </c>
      <c r="H175" s="223">
        <v>0.041194895413000136</v>
      </c>
      <c r="I175" s="223">
        <v>0</v>
      </c>
      <c r="J175" s="223">
        <v>0</v>
      </c>
      <c r="K175" s="223">
        <v>0</v>
      </c>
      <c r="L175" s="223">
        <v>0</v>
      </c>
      <c r="M175" s="223">
        <v>0</v>
      </c>
      <c r="N175" s="223">
        <v>0.008547</v>
      </c>
      <c r="O175" s="223">
        <v>0.007855</v>
      </c>
      <c r="P175" s="223">
        <v>0</v>
      </c>
      <c r="Q175" s="223">
        <v>0</v>
      </c>
      <c r="R175" s="223">
        <v>0.13159663165299954</v>
      </c>
      <c r="S175" s="223">
        <v>1.5352352293333333</v>
      </c>
      <c r="T175" s="223">
        <v>0.013263718043049278</v>
      </c>
      <c r="U175" s="223">
        <v>0.10724114813868786</v>
      </c>
      <c r="V175" s="223">
        <v>0</v>
      </c>
      <c r="W175" s="223">
        <v>0</v>
      </c>
      <c r="X175" s="223">
        <v>0</v>
      </c>
      <c r="Y175" s="223">
        <v>0</v>
      </c>
      <c r="Z175" s="223">
        <v>0</v>
      </c>
      <c r="AA175" s="223">
        <v>0</v>
      </c>
      <c r="AB175" s="220">
        <v>0</v>
      </c>
      <c r="AC175" s="32"/>
      <c r="AD175" s="235">
        <v>20.979849083044233</v>
      </c>
      <c r="AF175" s="220">
        <v>10.945380369836764</v>
      </c>
      <c r="AG175" s="220"/>
      <c r="AH175" s="220">
        <v>6.9590680069749995</v>
      </c>
      <c r="AI175" s="220">
        <v>0.041194895413000136</v>
      </c>
      <c r="AJ175" s="220">
        <v>0</v>
      </c>
      <c r="AK175" s="220">
        <v>0</v>
      </c>
      <c r="AL175" s="220">
        <v>0</v>
      </c>
      <c r="AM175" s="220">
        <v>0</v>
      </c>
      <c r="AN175" s="220">
        <v>0</v>
      </c>
      <c r="AO175" s="220">
        <v>0.13159663165299954</v>
      </c>
      <c r="AP175" s="220">
        <v>0.13219291675771577</v>
      </c>
      <c r="AQ175" s="220">
        <v>1.8163631226666668</v>
      </c>
      <c r="AR175" s="220">
        <v>0.03372284873470644</v>
      </c>
      <c r="AS175" s="220">
        <v>0</v>
      </c>
      <c r="AT175" s="220">
        <v>0</v>
      </c>
      <c r="AU175" s="220">
        <v>0</v>
      </c>
      <c r="AV175" s="220">
        <v>0</v>
      </c>
      <c r="AW175" s="220">
        <v>0</v>
      </c>
      <c r="AX175" s="32"/>
      <c r="AY175" s="220">
        <v>0</v>
      </c>
      <c r="AZ175" s="220">
        <v>0</v>
      </c>
      <c r="BA175" s="220">
        <v>0</v>
      </c>
      <c r="BB175" s="32"/>
      <c r="BC175" s="32">
        <v>20.05951879203685</v>
      </c>
      <c r="BD175" s="242">
        <v>-0.04386734563077416</v>
      </c>
    </row>
    <row r="176" spans="1:56" ht="12.75">
      <c r="A176" s="4" t="s">
        <v>574</v>
      </c>
      <c r="B176" s="4" t="s">
        <v>736</v>
      </c>
      <c r="C176" s="4" t="s">
        <v>737</v>
      </c>
      <c r="D176" s="225"/>
      <c r="E176" s="223">
        <v>61.05434632545497</v>
      </c>
      <c r="F176" s="223"/>
      <c r="G176" s="223">
        <v>65.132754862327</v>
      </c>
      <c r="H176" s="223">
        <v>0.30982026760799436</v>
      </c>
      <c r="I176" s="223">
        <v>-0.258851</v>
      </c>
      <c r="J176" s="223">
        <v>0</v>
      </c>
      <c r="K176" s="223">
        <v>0</v>
      </c>
      <c r="L176" s="223">
        <v>0.013663</v>
      </c>
      <c r="M176" s="223">
        <v>0.035415</v>
      </c>
      <c r="N176" s="223">
        <v>0.008547</v>
      </c>
      <c r="O176" s="223">
        <v>0.007855</v>
      </c>
      <c r="P176" s="223">
        <v>0.410951</v>
      </c>
      <c r="Q176" s="223">
        <v>0.10292236133573496</v>
      </c>
      <c r="R176" s="223">
        <v>0.7290324089970704</v>
      </c>
      <c r="S176" s="223">
        <v>2.4942224900000003</v>
      </c>
      <c r="T176" s="223">
        <v>0.10076326506312067</v>
      </c>
      <c r="U176" s="223">
        <v>0.10273851984720378</v>
      </c>
      <c r="V176" s="223">
        <v>0</v>
      </c>
      <c r="W176" s="223">
        <v>0</v>
      </c>
      <c r="X176" s="223">
        <v>0</v>
      </c>
      <c r="Y176" s="223">
        <v>0.13842</v>
      </c>
      <c r="Z176" s="223">
        <v>6.087688918617345</v>
      </c>
      <c r="AA176" s="223">
        <v>0.9101182227272728</v>
      </c>
      <c r="AB176" s="220">
        <v>5.195057860084746</v>
      </c>
      <c r="AC176" s="32"/>
      <c r="AD176" s="235">
        <v>142.57546550206243</v>
      </c>
      <c r="AF176" s="220">
        <v>61.41279683320965</v>
      </c>
      <c r="AG176" s="220"/>
      <c r="AH176" s="220">
        <v>55.785744573616</v>
      </c>
      <c r="AI176" s="220">
        <v>0.30982026760799436</v>
      </c>
      <c r="AJ176" s="220">
        <v>-0.258851</v>
      </c>
      <c r="AK176" s="220">
        <v>0</v>
      </c>
      <c r="AL176" s="220">
        <v>0.013663</v>
      </c>
      <c r="AM176" s="220">
        <v>0.023610000000000003</v>
      </c>
      <c r="AN176" s="220">
        <v>0.10406792645623958</v>
      </c>
      <c r="AO176" s="220">
        <v>0.7290324089970704</v>
      </c>
      <c r="AP176" s="220">
        <v>0.7333125635299125</v>
      </c>
      <c r="AQ176" s="220">
        <v>3.2603480900000004</v>
      </c>
      <c r="AR176" s="220">
        <v>0.25618942853805987</v>
      </c>
      <c r="AS176" s="220">
        <v>0</v>
      </c>
      <c r="AT176" s="220">
        <v>0</v>
      </c>
      <c r="AU176" s="220">
        <v>0</v>
      </c>
      <c r="AV176" s="220">
        <v>0.13842</v>
      </c>
      <c r="AW176" s="220">
        <v>6.087688918617345</v>
      </c>
      <c r="AX176" s="32"/>
      <c r="AY176" s="220">
        <v>0.9101182227272728</v>
      </c>
      <c r="AZ176" s="220">
        <v>10.803</v>
      </c>
      <c r="BA176" s="220">
        <v>0</v>
      </c>
      <c r="BB176" s="32"/>
      <c r="BC176" s="32">
        <v>140.30896123329953</v>
      </c>
      <c r="BD176" s="242">
        <v>-0.015896874408101547</v>
      </c>
    </row>
    <row r="177" spans="1:56" ht="12.75">
      <c r="A177" s="4" t="s">
        <v>740</v>
      </c>
      <c r="B177" s="4" t="s">
        <v>738</v>
      </c>
      <c r="C177" s="4" t="s">
        <v>739</v>
      </c>
      <c r="D177" s="225"/>
      <c r="E177" s="223">
        <v>1.3811834900124913</v>
      </c>
      <c r="F177" s="223"/>
      <c r="G177" s="223">
        <v>3.304081341143</v>
      </c>
      <c r="H177" s="223">
        <v>0.014412328083000145</v>
      </c>
      <c r="I177" s="223">
        <v>0</v>
      </c>
      <c r="J177" s="223">
        <v>0</v>
      </c>
      <c r="K177" s="223">
        <v>0</v>
      </c>
      <c r="L177" s="223">
        <v>0.109726</v>
      </c>
      <c r="M177" s="223">
        <v>0.005041000000000004</v>
      </c>
      <c r="N177" s="223">
        <v>0</v>
      </c>
      <c r="O177" s="223">
        <v>0.007855</v>
      </c>
      <c r="P177" s="223">
        <v>0</v>
      </c>
      <c r="Q177" s="223">
        <v>0.011</v>
      </c>
      <c r="R177" s="223">
        <v>0.014272091965091358</v>
      </c>
      <c r="S177" s="223">
        <v>0.04793433666666666</v>
      </c>
      <c r="T177" s="223">
        <v>0</v>
      </c>
      <c r="U177" s="223">
        <v>0.04976591029930252</v>
      </c>
      <c r="V177" s="223">
        <v>0</v>
      </c>
      <c r="W177" s="223">
        <v>0</v>
      </c>
      <c r="X177" s="223">
        <v>0</v>
      </c>
      <c r="Y177" s="223">
        <v>0.011586</v>
      </c>
      <c r="Z177" s="223">
        <v>0.07293395802136911</v>
      </c>
      <c r="AA177" s="223">
        <v>0.015034786363636364</v>
      </c>
      <c r="AB177" s="220">
        <v>0.07140654516949152</v>
      </c>
      <c r="AC177" s="32"/>
      <c r="AD177" s="235">
        <v>5.11623278772405</v>
      </c>
      <c r="AF177" s="220">
        <v>1.4167645749286188</v>
      </c>
      <c r="AG177" s="220"/>
      <c r="AH177" s="220">
        <v>3.305</v>
      </c>
      <c r="AI177" s="220">
        <v>0.014412328083000145</v>
      </c>
      <c r="AJ177" s="220">
        <v>0</v>
      </c>
      <c r="AK177" s="220">
        <v>0</v>
      </c>
      <c r="AL177" s="220">
        <v>0.109726</v>
      </c>
      <c r="AM177" s="220">
        <v>0.0033606666666666694</v>
      </c>
      <c r="AN177" s="220">
        <v>0.012</v>
      </c>
      <c r="AO177" s="220">
        <v>0.014272091965091358</v>
      </c>
      <c r="AP177" s="220">
        <v>0.014639759635471712</v>
      </c>
      <c r="AQ177" s="220">
        <v>0.06604847</v>
      </c>
      <c r="AR177" s="220">
        <v>0</v>
      </c>
      <c r="AS177" s="220">
        <v>0</v>
      </c>
      <c r="AT177" s="220">
        <v>0</v>
      </c>
      <c r="AU177" s="220">
        <v>0</v>
      </c>
      <c r="AV177" s="220">
        <v>0.011586</v>
      </c>
      <c r="AW177" s="220">
        <v>0.07293395802136911</v>
      </c>
      <c r="AX177" s="32"/>
      <c r="AY177" s="220">
        <v>0.015034786363636364</v>
      </c>
      <c r="AZ177" s="220">
        <v>0.116</v>
      </c>
      <c r="BA177" s="220">
        <v>0</v>
      </c>
      <c r="BB177" s="32"/>
      <c r="BC177" s="32">
        <v>5.171778635663854</v>
      </c>
      <c r="BD177" s="242">
        <v>0.010856786671842117</v>
      </c>
    </row>
    <row r="178" spans="1:56" ht="12.75">
      <c r="A178" s="4" t="s">
        <v>636</v>
      </c>
      <c r="B178" s="4" t="s">
        <v>741</v>
      </c>
      <c r="C178" s="4" t="s">
        <v>742</v>
      </c>
      <c r="D178" s="225"/>
      <c r="E178" s="223">
        <v>67.28237058871339</v>
      </c>
      <c r="F178" s="223"/>
      <c r="G178" s="223">
        <v>167.452525405007</v>
      </c>
      <c r="H178" s="223">
        <v>0.8060213736569881</v>
      </c>
      <c r="I178" s="223">
        <v>0</v>
      </c>
      <c r="J178" s="223">
        <v>0</v>
      </c>
      <c r="K178" s="223">
        <v>0</v>
      </c>
      <c r="L178" s="223">
        <v>0</v>
      </c>
      <c r="M178" s="223">
        <v>0.083697</v>
      </c>
      <c r="N178" s="223">
        <v>0.008547</v>
      </c>
      <c r="O178" s="223">
        <v>0.007855</v>
      </c>
      <c r="P178" s="223">
        <v>1.443897</v>
      </c>
      <c r="Q178" s="223">
        <v>0</v>
      </c>
      <c r="R178" s="223">
        <v>0.8781289134152398</v>
      </c>
      <c r="S178" s="223">
        <v>12.006796047777778</v>
      </c>
      <c r="T178" s="223">
        <v>0.2607215527818154</v>
      </c>
      <c r="U178" s="223">
        <v>0.1774779563406456</v>
      </c>
      <c r="V178" s="223">
        <v>0.1</v>
      </c>
      <c r="W178" s="223">
        <v>0</v>
      </c>
      <c r="X178" s="223">
        <v>0</v>
      </c>
      <c r="Y178" s="223">
        <v>0.232242</v>
      </c>
      <c r="Z178" s="223">
        <v>25.429198506661482</v>
      </c>
      <c r="AA178" s="223">
        <v>1.526993209090909</v>
      </c>
      <c r="AB178" s="220">
        <v>8.452203107288135</v>
      </c>
      <c r="AC178" s="32"/>
      <c r="AD178" s="235">
        <v>286.1486746607334</v>
      </c>
      <c r="AF178" s="220">
        <v>68.36964290832286</v>
      </c>
      <c r="AG178" s="220"/>
      <c r="AH178" s="220">
        <v>142.699136233829</v>
      </c>
      <c r="AI178" s="220">
        <v>0.8060213736569881</v>
      </c>
      <c r="AJ178" s="220">
        <v>0</v>
      </c>
      <c r="AK178" s="220">
        <v>0</v>
      </c>
      <c r="AL178" s="220">
        <v>0</v>
      </c>
      <c r="AM178" s="220">
        <v>0.055798</v>
      </c>
      <c r="AN178" s="220">
        <v>0</v>
      </c>
      <c r="AO178" s="220">
        <v>0.8781289134152398</v>
      </c>
      <c r="AP178" s="220">
        <v>0.8923193358431512</v>
      </c>
      <c r="AQ178" s="220">
        <v>14.811975647777777</v>
      </c>
      <c r="AR178" s="220">
        <v>0.6628815131475482</v>
      </c>
      <c r="AS178" s="220">
        <v>0</v>
      </c>
      <c r="AT178" s="220">
        <v>0</v>
      </c>
      <c r="AU178" s="220">
        <v>0</v>
      </c>
      <c r="AV178" s="220">
        <v>0.232242</v>
      </c>
      <c r="AW178" s="220">
        <v>25.429198506661482</v>
      </c>
      <c r="AX178" s="32"/>
      <c r="AY178" s="220">
        <v>1.526993209090909</v>
      </c>
      <c r="AZ178" s="220">
        <v>16.981</v>
      </c>
      <c r="BA178" s="220">
        <v>0</v>
      </c>
      <c r="BB178" s="32"/>
      <c r="BC178" s="32">
        <v>273.345337641745</v>
      </c>
      <c r="BD178" s="242">
        <v>-0.04474365304738315</v>
      </c>
    </row>
    <row r="179" spans="1:56" ht="12.75">
      <c r="A179" s="4" t="s">
        <v>636</v>
      </c>
      <c r="B179" s="4" t="s">
        <v>743</v>
      </c>
      <c r="C179" s="4" t="s">
        <v>744</v>
      </c>
      <c r="D179" s="225"/>
      <c r="E179" s="223">
        <v>71.73524840283355</v>
      </c>
      <c r="F179" s="223"/>
      <c r="G179" s="223">
        <v>103.243853950196</v>
      </c>
      <c r="H179" s="223">
        <v>0.4985254043760002</v>
      </c>
      <c r="I179" s="223">
        <v>0</v>
      </c>
      <c r="J179" s="223">
        <v>0</v>
      </c>
      <c r="K179" s="223">
        <v>0</v>
      </c>
      <c r="L179" s="223">
        <v>0</v>
      </c>
      <c r="M179" s="223">
        <v>0.075512</v>
      </c>
      <c r="N179" s="223">
        <v>0.008547</v>
      </c>
      <c r="O179" s="223">
        <v>0.007855</v>
      </c>
      <c r="P179" s="223">
        <v>0.497771</v>
      </c>
      <c r="Q179" s="223">
        <v>0</v>
      </c>
      <c r="R179" s="223">
        <v>0.8113666401728438</v>
      </c>
      <c r="S179" s="223">
        <v>1.144744868888889</v>
      </c>
      <c r="T179" s="223">
        <v>0.16163182544914212</v>
      </c>
      <c r="U179" s="223">
        <v>0.11106010924903605</v>
      </c>
      <c r="V179" s="223">
        <v>0.192</v>
      </c>
      <c r="W179" s="223">
        <v>0</v>
      </c>
      <c r="X179" s="223">
        <v>0</v>
      </c>
      <c r="Y179" s="223">
        <v>0.156553</v>
      </c>
      <c r="Z179" s="223">
        <v>21.21372907977777</v>
      </c>
      <c r="AA179" s="223">
        <v>1.029331909090909</v>
      </c>
      <c r="AB179" s="220">
        <v>6.149446205084746</v>
      </c>
      <c r="AC179" s="32"/>
      <c r="AD179" s="235">
        <v>207.0371763951189</v>
      </c>
      <c r="AF179" s="220">
        <v>72.39396653129866</v>
      </c>
      <c r="AG179" s="220"/>
      <c r="AH179" s="220">
        <v>88.21679493591</v>
      </c>
      <c r="AI179" s="220">
        <v>0.4985254043760002</v>
      </c>
      <c r="AJ179" s="220">
        <v>0</v>
      </c>
      <c r="AK179" s="220">
        <v>0</v>
      </c>
      <c r="AL179" s="220">
        <v>0</v>
      </c>
      <c r="AM179" s="220">
        <v>0.050341333333333335</v>
      </c>
      <c r="AN179" s="220">
        <v>0</v>
      </c>
      <c r="AO179" s="220">
        <v>0.8113666401728438</v>
      </c>
      <c r="AP179" s="220">
        <v>0.8188171185166613</v>
      </c>
      <c r="AQ179" s="220">
        <v>1.194094868888889</v>
      </c>
      <c r="AR179" s="220">
        <v>0.4109470348091629</v>
      </c>
      <c r="AS179" s="220">
        <v>0</v>
      </c>
      <c r="AT179" s="220">
        <v>0</v>
      </c>
      <c r="AU179" s="220">
        <v>0</v>
      </c>
      <c r="AV179" s="220">
        <v>0.156553</v>
      </c>
      <c r="AW179" s="220">
        <v>21.21372907977777</v>
      </c>
      <c r="AX179" s="32"/>
      <c r="AY179" s="220">
        <v>1.029331909090909</v>
      </c>
      <c r="AZ179" s="220">
        <v>13.405</v>
      </c>
      <c r="BA179" s="220">
        <v>0</v>
      </c>
      <c r="BB179" s="32"/>
      <c r="BC179" s="32">
        <v>200.19946785617424</v>
      </c>
      <c r="BD179" s="242">
        <v>-0.0330264769738517</v>
      </c>
    </row>
    <row r="180" spans="1:56" ht="12.75">
      <c r="A180" s="4" t="s">
        <v>623</v>
      </c>
      <c r="B180" s="4" t="s">
        <v>745</v>
      </c>
      <c r="C180" s="4" t="s">
        <v>746</v>
      </c>
      <c r="D180" s="225"/>
      <c r="E180" s="223">
        <v>512.2884003738129</v>
      </c>
      <c r="F180" s="223"/>
      <c r="G180" s="223">
        <v>380.385023716761</v>
      </c>
      <c r="H180" s="223">
        <v>1.7764574259989858</v>
      </c>
      <c r="I180" s="223">
        <v>0</v>
      </c>
      <c r="J180" s="223">
        <v>0</v>
      </c>
      <c r="K180" s="223">
        <v>0.000613</v>
      </c>
      <c r="L180" s="223">
        <v>0.137941</v>
      </c>
      <c r="M180" s="223">
        <v>0.49</v>
      </c>
      <c r="N180" s="223">
        <v>0.008547</v>
      </c>
      <c r="O180" s="223">
        <v>0</v>
      </c>
      <c r="P180" s="223">
        <v>3.418476</v>
      </c>
      <c r="Q180" s="223">
        <v>0</v>
      </c>
      <c r="R180" s="223">
        <v>5.808021405760287</v>
      </c>
      <c r="S180" s="223">
        <v>6.043021886666667</v>
      </c>
      <c r="T180" s="223">
        <v>0.5800149935897375</v>
      </c>
      <c r="U180" s="223">
        <v>0</v>
      </c>
      <c r="V180" s="223">
        <v>0</v>
      </c>
      <c r="W180" s="223">
        <v>0</v>
      </c>
      <c r="X180" s="223">
        <v>0</v>
      </c>
      <c r="Y180" s="223">
        <v>1.113346</v>
      </c>
      <c r="Z180" s="223">
        <v>54.827149843445554</v>
      </c>
      <c r="AA180" s="223">
        <v>7.320265677272728</v>
      </c>
      <c r="AB180" s="220">
        <v>42.67871327025424</v>
      </c>
      <c r="AC180" s="32"/>
      <c r="AD180" s="235">
        <v>1016.8759915935622</v>
      </c>
      <c r="AF180" s="220">
        <v>514.9545829347991</v>
      </c>
      <c r="AG180" s="220"/>
      <c r="AH180" s="220">
        <v>330.686858195295</v>
      </c>
      <c r="AI180" s="220">
        <v>1.7764574259989858</v>
      </c>
      <c r="AJ180" s="220">
        <v>0</v>
      </c>
      <c r="AK180" s="220">
        <v>0.000613</v>
      </c>
      <c r="AL180" s="220">
        <v>0.137941</v>
      </c>
      <c r="AM180" s="220">
        <v>0.3266666666666667</v>
      </c>
      <c r="AN180" s="220">
        <v>0</v>
      </c>
      <c r="AO180" s="220">
        <v>5.808021405760287</v>
      </c>
      <c r="AP180" s="220">
        <v>5.838248998995996</v>
      </c>
      <c r="AQ180" s="220">
        <v>7.612733833333334</v>
      </c>
      <c r="AR180" s="220">
        <v>1.4746813698243944</v>
      </c>
      <c r="AS180" s="220">
        <v>0</v>
      </c>
      <c r="AT180" s="220">
        <v>0</v>
      </c>
      <c r="AU180" s="220">
        <v>0</v>
      </c>
      <c r="AV180" s="220">
        <v>1.113346</v>
      </c>
      <c r="AW180" s="220">
        <v>54.827149843445554</v>
      </c>
      <c r="AX180" s="32"/>
      <c r="AY180" s="220">
        <v>7.320265677272728</v>
      </c>
      <c r="AZ180" s="220">
        <v>90.764</v>
      </c>
      <c r="BA180" s="220">
        <v>0</v>
      </c>
      <c r="BB180" s="32"/>
      <c r="BC180" s="32">
        <v>1022.641566351392</v>
      </c>
      <c r="BD180" s="242">
        <v>0.005669889746137639</v>
      </c>
    </row>
    <row r="181" spans="1:56" ht="12.75">
      <c r="A181" s="4" t="s">
        <v>490</v>
      </c>
      <c r="B181" s="4" t="s">
        <v>529</v>
      </c>
      <c r="C181" s="4" t="s">
        <v>530</v>
      </c>
      <c r="D181" s="225"/>
      <c r="E181" s="223">
        <v>38.46518850330918</v>
      </c>
      <c r="F181" s="223"/>
      <c r="G181" s="223">
        <v>30.590506670676</v>
      </c>
      <c r="H181" s="223">
        <v>0.1408997499549985</v>
      </c>
      <c r="I181" s="223">
        <v>0</v>
      </c>
      <c r="J181" s="223">
        <v>0</v>
      </c>
      <c r="K181" s="223">
        <v>0</v>
      </c>
      <c r="L181" s="223">
        <v>0</v>
      </c>
      <c r="M181" s="223">
        <v>0</v>
      </c>
      <c r="N181" s="223">
        <v>0</v>
      </c>
      <c r="O181" s="223">
        <v>0</v>
      </c>
      <c r="P181" s="223">
        <v>0</v>
      </c>
      <c r="Q181" s="223">
        <v>1.5428637165292503</v>
      </c>
      <c r="R181" s="223">
        <v>0.43686155532732035</v>
      </c>
      <c r="S181" s="223">
        <v>0</v>
      </c>
      <c r="T181" s="223">
        <v>0</v>
      </c>
      <c r="U181" s="223">
        <v>0</v>
      </c>
      <c r="V181" s="223">
        <v>0</v>
      </c>
      <c r="W181" s="223">
        <v>0</v>
      </c>
      <c r="X181" s="223">
        <v>0</v>
      </c>
      <c r="Y181" s="223">
        <v>0</v>
      </c>
      <c r="Z181" s="223">
        <v>0</v>
      </c>
      <c r="AA181" s="223">
        <v>0</v>
      </c>
      <c r="AB181" s="220">
        <v>0</v>
      </c>
      <c r="AC181" s="32"/>
      <c r="AD181" s="235">
        <v>71.17632019579676</v>
      </c>
      <c r="AF181" s="220">
        <v>38.66823015085295</v>
      </c>
      <c r="AG181" s="220"/>
      <c r="AH181" s="220">
        <v>28.064887061197002</v>
      </c>
      <c r="AI181" s="220">
        <v>0.1408997499549985</v>
      </c>
      <c r="AJ181" s="220">
        <v>0</v>
      </c>
      <c r="AK181" s="220">
        <v>0</v>
      </c>
      <c r="AL181" s="220">
        <v>0</v>
      </c>
      <c r="AM181" s="220">
        <v>0</v>
      </c>
      <c r="AN181" s="220">
        <v>1.5567463393422456</v>
      </c>
      <c r="AO181" s="220">
        <v>0.43686155532732035</v>
      </c>
      <c r="AP181" s="220">
        <v>0.4391675648230117</v>
      </c>
      <c r="AQ181" s="220">
        <v>0</v>
      </c>
      <c r="AR181" s="220">
        <v>0</v>
      </c>
      <c r="AS181" s="220">
        <v>0</v>
      </c>
      <c r="AT181" s="220">
        <v>0</v>
      </c>
      <c r="AU181" s="220">
        <v>0</v>
      </c>
      <c r="AV181" s="220">
        <v>0</v>
      </c>
      <c r="AW181" s="220">
        <v>0</v>
      </c>
      <c r="AX181" s="32"/>
      <c r="AY181" s="220">
        <v>0</v>
      </c>
      <c r="AZ181" s="220">
        <v>0</v>
      </c>
      <c r="BA181" s="220">
        <v>0</v>
      </c>
      <c r="BB181" s="32"/>
      <c r="BC181" s="32">
        <v>69.30679242149752</v>
      </c>
      <c r="BD181" s="242">
        <v>-0.026266148195866496</v>
      </c>
    </row>
    <row r="182" spans="1:56" ht="12.75">
      <c r="A182" s="4" t="s">
        <v>541</v>
      </c>
      <c r="B182" s="4" t="s">
        <v>747</v>
      </c>
      <c r="C182" s="4" t="s">
        <v>748</v>
      </c>
      <c r="D182" s="225"/>
      <c r="E182" s="223">
        <v>5.775130637831393</v>
      </c>
      <c r="F182" s="223"/>
      <c r="G182" s="223">
        <v>4.8374640318569995</v>
      </c>
      <c r="H182" s="223">
        <v>0.023866042574999854</v>
      </c>
      <c r="I182" s="223">
        <v>-0.009492</v>
      </c>
      <c r="J182" s="223">
        <v>0</v>
      </c>
      <c r="K182" s="223">
        <v>0</v>
      </c>
      <c r="L182" s="223">
        <v>0</v>
      </c>
      <c r="M182" s="223">
        <v>0</v>
      </c>
      <c r="N182" s="223">
        <v>0.008547</v>
      </c>
      <c r="O182" s="223">
        <v>0.007855</v>
      </c>
      <c r="P182" s="223">
        <v>0</v>
      </c>
      <c r="Q182" s="223">
        <v>0</v>
      </c>
      <c r="R182" s="223">
        <v>0.06308401460463192</v>
      </c>
      <c r="S182" s="223">
        <v>1.6008974853333335</v>
      </c>
      <c r="T182" s="223">
        <v>0.0077721100090631465</v>
      </c>
      <c r="U182" s="223">
        <v>0.07753158574597169</v>
      </c>
      <c r="V182" s="223">
        <v>0</v>
      </c>
      <c r="W182" s="223">
        <v>0</v>
      </c>
      <c r="X182" s="223">
        <v>0</v>
      </c>
      <c r="Y182" s="223">
        <v>0</v>
      </c>
      <c r="Z182" s="223">
        <v>0</v>
      </c>
      <c r="AA182" s="223">
        <v>0</v>
      </c>
      <c r="AB182" s="220">
        <v>0</v>
      </c>
      <c r="AC182" s="32"/>
      <c r="AD182" s="235">
        <v>12.39265590795639</v>
      </c>
      <c r="AF182" s="220">
        <v>5.773261880564104</v>
      </c>
      <c r="AG182" s="220"/>
      <c r="AH182" s="220">
        <v>4.097617272629</v>
      </c>
      <c r="AI182" s="220">
        <v>0.023866042574999854</v>
      </c>
      <c r="AJ182" s="220">
        <v>-0.009492</v>
      </c>
      <c r="AK182" s="220">
        <v>0</v>
      </c>
      <c r="AL182" s="220">
        <v>0</v>
      </c>
      <c r="AM182" s="220">
        <v>0</v>
      </c>
      <c r="AN182" s="220">
        <v>0</v>
      </c>
      <c r="AO182" s="220">
        <v>0.06308401460463192</v>
      </c>
      <c r="AP182" s="220">
        <v>0.06306360143683797</v>
      </c>
      <c r="AQ182" s="220">
        <v>1.980395512</v>
      </c>
      <c r="AR182" s="220">
        <v>0.019760499230642506</v>
      </c>
      <c r="AS182" s="220">
        <v>0</v>
      </c>
      <c r="AT182" s="220">
        <v>0</v>
      </c>
      <c r="AU182" s="220">
        <v>0</v>
      </c>
      <c r="AV182" s="220">
        <v>0</v>
      </c>
      <c r="AW182" s="220">
        <v>0</v>
      </c>
      <c r="AX182" s="32"/>
      <c r="AY182" s="220">
        <v>0</v>
      </c>
      <c r="AZ182" s="220">
        <v>0</v>
      </c>
      <c r="BA182" s="220">
        <v>0</v>
      </c>
      <c r="BB182" s="32"/>
      <c r="BC182" s="32">
        <v>12.011556823040216</v>
      </c>
      <c r="BD182" s="242">
        <v>-0.030752010525161067</v>
      </c>
    </row>
    <row r="183" spans="1:56" ht="12.75">
      <c r="A183" s="4" t="s">
        <v>541</v>
      </c>
      <c r="B183" s="4" t="s">
        <v>749</v>
      </c>
      <c r="C183" s="4" t="s">
        <v>750</v>
      </c>
      <c r="D183" s="225"/>
      <c r="E183" s="223">
        <v>5.682178020576746</v>
      </c>
      <c r="F183" s="223"/>
      <c r="G183" s="223">
        <v>10.463527428156</v>
      </c>
      <c r="H183" s="223">
        <v>0.051916098417000844</v>
      </c>
      <c r="I183" s="223">
        <v>-0.21368</v>
      </c>
      <c r="J183" s="223">
        <v>0</v>
      </c>
      <c r="K183" s="223">
        <v>0</v>
      </c>
      <c r="L183" s="223">
        <v>0</v>
      </c>
      <c r="M183" s="223">
        <v>0</v>
      </c>
      <c r="N183" s="223">
        <v>0.008547</v>
      </c>
      <c r="O183" s="223">
        <v>0.007855</v>
      </c>
      <c r="P183" s="223">
        <v>0</v>
      </c>
      <c r="Q183" s="223">
        <v>0</v>
      </c>
      <c r="R183" s="223">
        <v>0.06584133834034153</v>
      </c>
      <c r="S183" s="223">
        <v>2.358994500444444</v>
      </c>
      <c r="T183" s="223">
        <v>0.01687404657588224</v>
      </c>
      <c r="U183" s="223">
        <v>0.09350759671798932</v>
      </c>
      <c r="V183" s="223">
        <v>0</v>
      </c>
      <c r="W183" s="223">
        <v>0</v>
      </c>
      <c r="X183" s="223">
        <v>0</v>
      </c>
      <c r="Y183" s="223">
        <v>0</v>
      </c>
      <c r="Z183" s="223">
        <v>0</v>
      </c>
      <c r="AA183" s="223">
        <v>0</v>
      </c>
      <c r="AB183" s="220">
        <v>0</v>
      </c>
      <c r="AC183" s="32"/>
      <c r="AD183" s="235">
        <v>18.535561029228404</v>
      </c>
      <c r="AF183" s="220">
        <v>5.771622177844856</v>
      </c>
      <c r="AG183" s="220"/>
      <c r="AH183" s="220">
        <v>8.811064755892</v>
      </c>
      <c r="AI183" s="220">
        <v>0.051916098417000844</v>
      </c>
      <c r="AJ183" s="220">
        <v>-0.21368</v>
      </c>
      <c r="AK183" s="220">
        <v>0</v>
      </c>
      <c r="AL183" s="220">
        <v>0</v>
      </c>
      <c r="AM183" s="220">
        <v>0</v>
      </c>
      <c r="AN183" s="220">
        <v>0</v>
      </c>
      <c r="AO183" s="220">
        <v>0.06584133834034153</v>
      </c>
      <c r="AP183" s="220">
        <v>0.06687775835392264</v>
      </c>
      <c r="AQ183" s="220">
        <v>3.122187673777778</v>
      </c>
      <c r="AR183" s="220">
        <v>0.04290206700519154</v>
      </c>
      <c r="AS183" s="220">
        <v>0</v>
      </c>
      <c r="AT183" s="220">
        <v>0</v>
      </c>
      <c r="AU183" s="220">
        <v>0</v>
      </c>
      <c r="AV183" s="220">
        <v>0</v>
      </c>
      <c r="AW183" s="220">
        <v>0</v>
      </c>
      <c r="AX183" s="32"/>
      <c r="AY183" s="220">
        <v>0</v>
      </c>
      <c r="AZ183" s="220">
        <v>0</v>
      </c>
      <c r="BA183" s="220">
        <v>0</v>
      </c>
      <c r="BB183" s="32"/>
      <c r="BC183" s="32">
        <v>17.71873186963109</v>
      </c>
      <c r="BD183" s="242">
        <v>-0.044068218831319506</v>
      </c>
    </row>
    <row r="184" spans="1:56" ht="12.75">
      <c r="A184" s="4" t="s">
        <v>574</v>
      </c>
      <c r="B184" s="4" t="s">
        <v>751</v>
      </c>
      <c r="C184" s="4" t="s">
        <v>752</v>
      </c>
      <c r="D184" s="225"/>
      <c r="E184" s="223">
        <v>58.23145583692906</v>
      </c>
      <c r="F184" s="223"/>
      <c r="G184" s="223">
        <v>160.093327919504</v>
      </c>
      <c r="H184" s="223">
        <v>0.7713018375689983</v>
      </c>
      <c r="I184" s="223">
        <v>0</v>
      </c>
      <c r="J184" s="223">
        <v>0</v>
      </c>
      <c r="K184" s="223">
        <v>0</v>
      </c>
      <c r="L184" s="223">
        <v>0.027449</v>
      </c>
      <c r="M184" s="223">
        <v>0.293454</v>
      </c>
      <c r="N184" s="223">
        <v>0.008547</v>
      </c>
      <c r="O184" s="223">
        <v>0.007855</v>
      </c>
      <c r="P184" s="223">
        <v>1.768446</v>
      </c>
      <c r="Q184" s="223">
        <v>0</v>
      </c>
      <c r="R184" s="223">
        <v>0.7654028761451048</v>
      </c>
      <c r="S184" s="223">
        <v>2.1941833555555554</v>
      </c>
      <c r="T184" s="223">
        <v>0.24833975173779546</v>
      </c>
      <c r="U184" s="223">
        <v>0.2042646825059704</v>
      </c>
      <c r="V184" s="223">
        <v>0.1</v>
      </c>
      <c r="W184" s="223">
        <v>0</v>
      </c>
      <c r="X184" s="223">
        <v>0</v>
      </c>
      <c r="Y184" s="223">
        <v>0.262414</v>
      </c>
      <c r="Z184" s="223">
        <v>22.559438062807597</v>
      </c>
      <c r="AA184" s="223">
        <v>1.725369790909091</v>
      </c>
      <c r="AB184" s="220">
        <v>9.697238796101695</v>
      </c>
      <c r="AC184" s="32"/>
      <c r="AD184" s="235">
        <v>258.95848790976487</v>
      </c>
      <c r="AF184" s="220">
        <v>58.158780489142266</v>
      </c>
      <c r="AG184" s="220"/>
      <c r="AH184" s="220">
        <v>136.388026489765</v>
      </c>
      <c r="AI184" s="220">
        <v>0.7713018375689983</v>
      </c>
      <c r="AJ184" s="220">
        <v>0</v>
      </c>
      <c r="AK184" s="220">
        <v>0</v>
      </c>
      <c r="AL184" s="220">
        <v>0.027449</v>
      </c>
      <c r="AM184" s="220">
        <v>0.195636</v>
      </c>
      <c r="AN184" s="220">
        <v>0</v>
      </c>
      <c r="AO184" s="220">
        <v>0.7654028761451048</v>
      </c>
      <c r="AP184" s="220">
        <v>0.7644476206148872</v>
      </c>
      <c r="AQ184" s="220">
        <v>2.512722022222222</v>
      </c>
      <c r="AR184" s="220">
        <v>0.6314009281173554</v>
      </c>
      <c r="AS184" s="220">
        <v>0</v>
      </c>
      <c r="AT184" s="220">
        <v>0</v>
      </c>
      <c r="AU184" s="220">
        <v>0</v>
      </c>
      <c r="AV184" s="220">
        <v>0.262414</v>
      </c>
      <c r="AW184" s="220">
        <v>22.559438062807597</v>
      </c>
      <c r="AX184" s="32"/>
      <c r="AY184" s="220">
        <v>1.725369790909091</v>
      </c>
      <c r="AZ184" s="220">
        <v>19.824</v>
      </c>
      <c r="BA184" s="220">
        <v>0</v>
      </c>
      <c r="BB184" s="32"/>
      <c r="BC184" s="32">
        <v>244.58638911729253</v>
      </c>
      <c r="BD184" s="242">
        <v>-0.05549962431615819</v>
      </c>
    </row>
    <row r="185" spans="1:56" ht="12.75">
      <c r="A185" s="4" t="s">
        <v>558</v>
      </c>
      <c r="B185" s="4" t="s">
        <v>753</v>
      </c>
      <c r="C185" s="4" t="s">
        <v>754</v>
      </c>
      <c r="D185" s="225"/>
      <c r="E185" s="223">
        <v>80.6245194689412</v>
      </c>
      <c r="F185" s="223"/>
      <c r="G185" s="223">
        <v>43.519044842665004</v>
      </c>
      <c r="H185" s="223">
        <v>0.20861071025899797</v>
      </c>
      <c r="I185" s="223">
        <v>0</v>
      </c>
      <c r="J185" s="223">
        <v>0</v>
      </c>
      <c r="K185" s="223">
        <v>0</v>
      </c>
      <c r="L185" s="223">
        <v>0</v>
      </c>
      <c r="M185" s="223">
        <v>0.03706200000000001</v>
      </c>
      <c r="N185" s="223">
        <v>0.008547</v>
      </c>
      <c r="O185" s="223">
        <v>0.007855</v>
      </c>
      <c r="P185" s="223">
        <v>0.2922</v>
      </c>
      <c r="Q185" s="223">
        <v>0</v>
      </c>
      <c r="R185" s="223">
        <v>0.8945017937315084</v>
      </c>
      <c r="S185" s="223">
        <v>2.797809765555556</v>
      </c>
      <c r="T185" s="223">
        <v>0.06716739086101602</v>
      </c>
      <c r="U185" s="223">
        <v>0.08856224880976271</v>
      </c>
      <c r="V185" s="223">
        <v>0.1</v>
      </c>
      <c r="W185" s="223">
        <v>0</v>
      </c>
      <c r="X185" s="223">
        <v>0</v>
      </c>
      <c r="Y185" s="223">
        <v>0.10352</v>
      </c>
      <c r="Z185" s="223">
        <v>9.302261506151023</v>
      </c>
      <c r="AA185" s="223">
        <v>0.6806499545454546</v>
      </c>
      <c r="AB185" s="220">
        <v>4.301237321186441</v>
      </c>
      <c r="AC185" s="32"/>
      <c r="AD185" s="235">
        <v>143.03354900270597</v>
      </c>
      <c r="AF185" s="220">
        <v>81.55026894168341</v>
      </c>
      <c r="AG185" s="220"/>
      <c r="AH185" s="220">
        <v>37.735346118903</v>
      </c>
      <c r="AI185" s="220">
        <v>0.20861071025899797</v>
      </c>
      <c r="AJ185" s="220">
        <v>0</v>
      </c>
      <c r="AK185" s="220">
        <v>0</v>
      </c>
      <c r="AL185" s="220">
        <v>0</v>
      </c>
      <c r="AM185" s="220">
        <v>0.024708000000000008</v>
      </c>
      <c r="AN185" s="220">
        <v>0</v>
      </c>
      <c r="AO185" s="220">
        <v>0.8945017937315084</v>
      </c>
      <c r="AP185" s="220">
        <v>0.904772671243317</v>
      </c>
      <c r="AQ185" s="220">
        <v>3.412309232222223</v>
      </c>
      <c r="AR185" s="220">
        <v>0.1707723094353576</v>
      </c>
      <c r="AS185" s="220">
        <v>0</v>
      </c>
      <c r="AT185" s="220">
        <v>0</v>
      </c>
      <c r="AU185" s="220">
        <v>0</v>
      </c>
      <c r="AV185" s="220">
        <v>0.10352</v>
      </c>
      <c r="AW185" s="220">
        <v>9.302261506151023</v>
      </c>
      <c r="AX185" s="32"/>
      <c r="AY185" s="220">
        <v>0.6806499545454546</v>
      </c>
      <c r="AZ185" s="220">
        <v>9.882</v>
      </c>
      <c r="BA185" s="220">
        <v>0</v>
      </c>
      <c r="BB185" s="32"/>
      <c r="BC185" s="32">
        <v>144.86972123817432</v>
      </c>
      <c r="BD185" s="242">
        <v>0.012837353531887936</v>
      </c>
    </row>
    <row r="186" spans="1:56" ht="12.75">
      <c r="A186" s="4" t="s">
        <v>563</v>
      </c>
      <c r="B186" s="4" t="s">
        <v>755</v>
      </c>
      <c r="C186" s="4" t="s">
        <v>756</v>
      </c>
      <c r="D186" s="225"/>
      <c r="E186" s="223">
        <v>135.9573378979923</v>
      </c>
      <c r="F186" s="223"/>
      <c r="G186" s="223">
        <v>161.907895182506</v>
      </c>
      <c r="H186" s="223">
        <v>0.7816749326400161</v>
      </c>
      <c r="I186" s="223">
        <v>-0.071727</v>
      </c>
      <c r="J186" s="223">
        <v>0</v>
      </c>
      <c r="K186" s="223">
        <v>0</v>
      </c>
      <c r="L186" s="223">
        <v>0</v>
      </c>
      <c r="M186" s="223">
        <v>0.09986600000000001</v>
      </c>
      <c r="N186" s="223">
        <v>0.008547</v>
      </c>
      <c r="O186" s="223">
        <v>0.007855</v>
      </c>
      <c r="P186" s="223">
        <v>1.335767</v>
      </c>
      <c r="Q186" s="223">
        <v>0</v>
      </c>
      <c r="R186" s="223">
        <v>1.6116930029410421</v>
      </c>
      <c r="S186" s="223">
        <v>6.0689750233333335</v>
      </c>
      <c r="T186" s="223">
        <v>0.25167962690681994</v>
      </c>
      <c r="U186" s="223">
        <v>0.21675722250871743</v>
      </c>
      <c r="V186" s="223">
        <v>0.04355</v>
      </c>
      <c r="W186" s="223">
        <v>0</v>
      </c>
      <c r="X186" s="223">
        <v>0</v>
      </c>
      <c r="Y186" s="223">
        <v>0.335909</v>
      </c>
      <c r="Z186" s="223">
        <v>23.52663365043463</v>
      </c>
      <c r="AA186" s="223">
        <v>2.208609054545455</v>
      </c>
      <c r="AB186" s="220">
        <v>12.685233229830509</v>
      </c>
      <c r="AC186" s="32"/>
      <c r="AD186" s="235">
        <v>346.9762558236388</v>
      </c>
      <c r="AF186" s="220">
        <v>136.5369664427874</v>
      </c>
      <c r="AG186" s="220"/>
      <c r="AH186" s="220">
        <v>137.608543062888</v>
      </c>
      <c r="AI186" s="220">
        <v>0.7816749326400161</v>
      </c>
      <c r="AJ186" s="220">
        <v>-0.071727</v>
      </c>
      <c r="AK186" s="220">
        <v>0</v>
      </c>
      <c r="AL186" s="220">
        <v>0</v>
      </c>
      <c r="AM186" s="220">
        <v>0.06657733333333334</v>
      </c>
      <c r="AN186" s="220">
        <v>0</v>
      </c>
      <c r="AO186" s="220">
        <v>1.6116930029410421</v>
      </c>
      <c r="AP186" s="220">
        <v>1.6185641529973347</v>
      </c>
      <c r="AQ186" s="220">
        <v>8.12933249</v>
      </c>
      <c r="AR186" s="220">
        <v>0.639892521858436</v>
      </c>
      <c r="AS186" s="220">
        <v>0</v>
      </c>
      <c r="AT186" s="220">
        <v>0</v>
      </c>
      <c r="AU186" s="220">
        <v>0</v>
      </c>
      <c r="AV186" s="220">
        <v>0.335909</v>
      </c>
      <c r="AW186" s="220">
        <v>23.52663365043463</v>
      </c>
      <c r="AX186" s="32"/>
      <c r="AY186" s="220">
        <v>2.208609054545455</v>
      </c>
      <c r="AZ186" s="220">
        <v>26.555</v>
      </c>
      <c r="BA186" s="220">
        <v>0</v>
      </c>
      <c r="BB186" s="32"/>
      <c r="BC186" s="32">
        <v>339.54766864442564</v>
      </c>
      <c r="BD186" s="242">
        <v>-0.021409497204871977</v>
      </c>
    </row>
    <row r="187" spans="1:56" ht="12.75">
      <c r="A187" s="4" t="s">
        <v>563</v>
      </c>
      <c r="B187" s="4" t="s">
        <v>757</v>
      </c>
      <c r="C187" s="4" t="s">
        <v>758</v>
      </c>
      <c r="D187" s="225"/>
      <c r="E187" s="223">
        <v>38.0674353007835</v>
      </c>
      <c r="F187" s="223"/>
      <c r="G187" s="223">
        <v>123.229799805641</v>
      </c>
      <c r="H187" s="223">
        <v>0.5898348866340071</v>
      </c>
      <c r="I187" s="223">
        <v>-0.337135</v>
      </c>
      <c r="J187" s="223">
        <v>0</v>
      </c>
      <c r="K187" s="223">
        <v>0</v>
      </c>
      <c r="L187" s="223">
        <v>0</v>
      </c>
      <c r="M187" s="223">
        <v>0.017123000000000013</v>
      </c>
      <c r="N187" s="223">
        <v>0.008547</v>
      </c>
      <c r="O187" s="223">
        <v>0.007855</v>
      </c>
      <c r="P187" s="223">
        <v>1.245269</v>
      </c>
      <c r="Q187" s="223">
        <v>0</v>
      </c>
      <c r="R187" s="223">
        <v>0.521751638494479</v>
      </c>
      <c r="S187" s="223">
        <v>1.3054987166666667</v>
      </c>
      <c r="T187" s="223">
        <v>0.19063884047215768</v>
      </c>
      <c r="U187" s="223">
        <v>0.1433819248967385</v>
      </c>
      <c r="V187" s="223">
        <v>0</v>
      </c>
      <c r="W187" s="223">
        <v>0</v>
      </c>
      <c r="X187" s="223">
        <v>0</v>
      </c>
      <c r="Y187" s="223">
        <v>0.176464</v>
      </c>
      <c r="Z187" s="223">
        <v>16.374560275869676</v>
      </c>
      <c r="AA187" s="223">
        <v>1.1602536545454545</v>
      </c>
      <c r="AB187" s="220">
        <v>6.541612478305084</v>
      </c>
      <c r="AC187" s="32"/>
      <c r="AD187" s="235">
        <v>189.2428905223088</v>
      </c>
      <c r="AF187" s="220">
        <v>38.03848862951311</v>
      </c>
      <c r="AG187" s="220"/>
      <c r="AH187" s="220">
        <v>105.237039328173</v>
      </c>
      <c r="AI187" s="220">
        <v>0.5898348866340071</v>
      </c>
      <c r="AJ187" s="220">
        <v>-0.337135</v>
      </c>
      <c r="AK187" s="220">
        <v>0</v>
      </c>
      <c r="AL187" s="220">
        <v>0</v>
      </c>
      <c r="AM187" s="220">
        <v>0.011415333333333342</v>
      </c>
      <c r="AN187" s="220">
        <v>0</v>
      </c>
      <c r="AO187" s="220">
        <v>0.521751638494479</v>
      </c>
      <c r="AP187" s="220">
        <v>0.5213548958969031</v>
      </c>
      <c r="AQ187" s="220">
        <v>1.7469535166666668</v>
      </c>
      <c r="AR187" s="220">
        <v>0.48469703286337573</v>
      </c>
      <c r="AS187" s="220">
        <v>0</v>
      </c>
      <c r="AT187" s="220">
        <v>0</v>
      </c>
      <c r="AU187" s="220">
        <v>0</v>
      </c>
      <c r="AV187" s="220">
        <v>0.176464</v>
      </c>
      <c r="AW187" s="220">
        <v>16.374560275869676</v>
      </c>
      <c r="AX187" s="32"/>
      <c r="AY187" s="220">
        <v>1.1602536545454545</v>
      </c>
      <c r="AZ187" s="220">
        <v>13.42</v>
      </c>
      <c r="BA187" s="220">
        <v>0</v>
      </c>
      <c r="BB187" s="32"/>
      <c r="BC187" s="32">
        <v>177.94567819199003</v>
      </c>
      <c r="BD187" s="242">
        <v>-0.059696891646172666</v>
      </c>
    </row>
    <row r="188" spans="1:56" ht="12.75">
      <c r="A188" s="4" t="s">
        <v>636</v>
      </c>
      <c r="B188" s="4" t="s">
        <v>759</v>
      </c>
      <c r="C188" s="4" t="s">
        <v>760</v>
      </c>
      <c r="D188" s="225"/>
      <c r="E188" s="223">
        <v>82.50110412053012</v>
      </c>
      <c r="F188" s="223"/>
      <c r="G188" s="223">
        <v>219.178001217736</v>
      </c>
      <c r="H188" s="223">
        <v>1.054426005320996</v>
      </c>
      <c r="I188" s="223">
        <v>0</v>
      </c>
      <c r="J188" s="223">
        <v>0</v>
      </c>
      <c r="K188" s="223">
        <v>0</v>
      </c>
      <c r="L188" s="223">
        <v>0</v>
      </c>
      <c r="M188" s="223">
        <v>0.14087600000000003</v>
      </c>
      <c r="N188" s="223">
        <v>0.008547</v>
      </c>
      <c r="O188" s="223">
        <v>0.007855</v>
      </c>
      <c r="P188" s="223">
        <v>1.896305</v>
      </c>
      <c r="Q188" s="223">
        <v>0</v>
      </c>
      <c r="R188" s="223">
        <v>1.013542380328866</v>
      </c>
      <c r="S188" s="223">
        <v>8.230453305555555</v>
      </c>
      <c r="T188" s="223">
        <v>0.3408915145966014</v>
      </c>
      <c r="U188" s="223">
        <v>0.20749582387547857</v>
      </c>
      <c r="V188" s="223">
        <v>0.1046</v>
      </c>
      <c r="W188" s="223">
        <v>0</v>
      </c>
      <c r="X188" s="223">
        <v>0</v>
      </c>
      <c r="Y188" s="223">
        <v>0.272522</v>
      </c>
      <c r="Z188" s="223">
        <v>26.43737851337261</v>
      </c>
      <c r="AA188" s="223">
        <v>1.791838009090909</v>
      </c>
      <c r="AB188" s="220">
        <v>10.398337006949152</v>
      </c>
      <c r="AC188" s="32"/>
      <c r="AD188" s="235">
        <v>353.58417289735627</v>
      </c>
      <c r="AF188" s="220">
        <v>83.56810474412073</v>
      </c>
      <c r="AG188" s="220"/>
      <c r="AH188" s="220">
        <v>186.937661725817</v>
      </c>
      <c r="AI188" s="220">
        <v>1.054426005320996</v>
      </c>
      <c r="AJ188" s="220">
        <v>0</v>
      </c>
      <c r="AK188" s="220">
        <v>0</v>
      </c>
      <c r="AL188" s="220">
        <v>0</v>
      </c>
      <c r="AM188" s="220">
        <v>0.09391733333333335</v>
      </c>
      <c r="AN188" s="220">
        <v>0</v>
      </c>
      <c r="AO188" s="220">
        <v>1.013542380328866</v>
      </c>
      <c r="AP188" s="220">
        <v>1.0266506940099347</v>
      </c>
      <c r="AQ188" s="220">
        <v>10.118423038888888</v>
      </c>
      <c r="AR188" s="220">
        <v>0.866712707882873</v>
      </c>
      <c r="AS188" s="220">
        <v>0</v>
      </c>
      <c r="AT188" s="220">
        <v>0</v>
      </c>
      <c r="AU188" s="220">
        <v>0</v>
      </c>
      <c r="AV188" s="220">
        <v>0.272522</v>
      </c>
      <c r="AW188" s="220">
        <v>26.43737851337261</v>
      </c>
      <c r="AX188" s="32"/>
      <c r="AY188" s="220">
        <v>1.791838009090909</v>
      </c>
      <c r="AZ188" s="220">
        <v>22.007</v>
      </c>
      <c r="BA188" s="220">
        <v>0</v>
      </c>
      <c r="BB188" s="32"/>
      <c r="BC188" s="32">
        <v>335.1881771521661</v>
      </c>
      <c r="BD188" s="242">
        <v>-0.052027203577719124</v>
      </c>
    </row>
    <row r="189" spans="1:56" ht="12.75">
      <c r="A189" s="4" t="s">
        <v>623</v>
      </c>
      <c r="B189" s="4" t="s">
        <v>761</v>
      </c>
      <c r="C189" s="4" t="s">
        <v>762</v>
      </c>
      <c r="D189" s="225"/>
      <c r="E189" s="223">
        <v>361.30316553872024</v>
      </c>
      <c r="F189" s="223"/>
      <c r="G189" s="223">
        <v>381.294285023049</v>
      </c>
      <c r="H189" s="223">
        <v>1.7914036035550236</v>
      </c>
      <c r="I189" s="223">
        <v>0</v>
      </c>
      <c r="J189" s="223">
        <v>0</v>
      </c>
      <c r="K189" s="223">
        <v>0.004495</v>
      </c>
      <c r="L189" s="223">
        <v>0.201857</v>
      </c>
      <c r="M189" s="223">
        <v>0.316128</v>
      </c>
      <c r="N189" s="223">
        <v>0.008547</v>
      </c>
      <c r="O189" s="223">
        <v>0</v>
      </c>
      <c r="P189" s="223">
        <v>3.505618</v>
      </c>
      <c r="Q189" s="223">
        <v>0</v>
      </c>
      <c r="R189" s="223">
        <v>4.208023429731784</v>
      </c>
      <c r="S189" s="223">
        <v>2.8451418222222222</v>
      </c>
      <c r="T189" s="223">
        <v>0.5827462613568251</v>
      </c>
      <c r="U189" s="223">
        <v>0</v>
      </c>
      <c r="V189" s="223">
        <v>0</v>
      </c>
      <c r="W189" s="223">
        <v>0</v>
      </c>
      <c r="X189" s="223">
        <v>0</v>
      </c>
      <c r="Y189" s="223">
        <v>0.996623</v>
      </c>
      <c r="Z189" s="223">
        <v>59.80069342220751</v>
      </c>
      <c r="AA189" s="223">
        <v>6.552805240909091</v>
      </c>
      <c r="AB189" s="220">
        <v>37.798976672288134</v>
      </c>
      <c r="AC189" s="32"/>
      <c r="AD189" s="235">
        <v>861.21050901404</v>
      </c>
      <c r="AF189" s="220">
        <v>362.395926163552</v>
      </c>
      <c r="AG189" s="220"/>
      <c r="AH189" s="220">
        <v>329.98939608515104</v>
      </c>
      <c r="AI189" s="220">
        <v>1.7914036035550236</v>
      </c>
      <c r="AJ189" s="220">
        <v>0</v>
      </c>
      <c r="AK189" s="220">
        <v>0.004495</v>
      </c>
      <c r="AL189" s="220">
        <v>0.201857</v>
      </c>
      <c r="AM189" s="220">
        <v>0.210752</v>
      </c>
      <c r="AN189" s="220">
        <v>0</v>
      </c>
      <c r="AO189" s="220">
        <v>4.208023429731784</v>
      </c>
      <c r="AP189" s="220">
        <v>4.220750587285259</v>
      </c>
      <c r="AQ189" s="220">
        <v>3.896064648888889</v>
      </c>
      <c r="AR189" s="220">
        <v>1.4816255863302434</v>
      </c>
      <c r="AS189" s="220">
        <v>0</v>
      </c>
      <c r="AT189" s="220">
        <v>0</v>
      </c>
      <c r="AU189" s="220">
        <v>0</v>
      </c>
      <c r="AV189" s="220">
        <v>0.996623</v>
      </c>
      <c r="AW189" s="220">
        <v>59.80069342220751</v>
      </c>
      <c r="AX189" s="32"/>
      <c r="AY189" s="220">
        <v>6.552805240909091</v>
      </c>
      <c r="AZ189" s="220">
        <v>79.492</v>
      </c>
      <c r="BA189" s="220">
        <v>0</v>
      </c>
      <c r="BB189" s="32"/>
      <c r="BC189" s="32">
        <v>855.2424157676107</v>
      </c>
      <c r="BD189" s="242">
        <v>-0.006929889015476415</v>
      </c>
    </row>
    <row r="190" spans="1:56" ht="12.75">
      <c r="A190" s="4" t="s">
        <v>490</v>
      </c>
      <c r="B190" s="4" t="s">
        <v>531</v>
      </c>
      <c r="C190" s="4" t="s">
        <v>532</v>
      </c>
      <c r="D190" s="225"/>
      <c r="E190" s="223">
        <v>25.30858882143423</v>
      </c>
      <c r="F190" s="223"/>
      <c r="G190" s="223">
        <v>32.002042648544</v>
      </c>
      <c r="H190" s="223">
        <v>0.14825890065400302</v>
      </c>
      <c r="I190" s="223">
        <v>0</v>
      </c>
      <c r="J190" s="223">
        <v>0</v>
      </c>
      <c r="K190" s="223">
        <v>0</v>
      </c>
      <c r="L190" s="223">
        <v>0</v>
      </c>
      <c r="M190" s="223">
        <v>0</v>
      </c>
      <c r="N190" s="223">
        <v>0</v>
      </c>
      <c r="O190" s="223">
        <v>0</v>
      </c>
      <c r="P190" s="223">
        <v>0</v>
      </c>
      <c r="Q190" s="223">
        <v>1.2342087054532582</v>
      </c>
      <c r="R190" s="223">
        <v>0.3005385147827144</v>
      </c>
      <c r="S190" s="223">
        <v>0</v>
      </c>
      <c r="T190" s="223">
        <v>0</v>
      </c>
      <c r="U190" s="223">
        <v>0</v>
      </c>
      <c r="V190" s="223">
        <v>0</v>
      </c>
      <c r="W190" s="223">
        <v>0</v>
      </c>
      <c r="X190" s="223">
        <v>0</v>
      </c>
      <c r="Y190" s="223">
        <v>0</v>
      </c>
      <c r="Z190" s="223">
        <v>0</v>
      </c>
      <c r="AA190" s="223">
        <v>0</v>
      </c>
      <c r="AB190" s="220">
        <v>0</v>
      </c>
      <c r="AC190" s="32"/>
      <c r="AD190" s="235">
        <v>58.993637590868204</v>
      </c>
      <c r="AF190" s="220">
        <v>25.370444452964005</v>
      </c>
      <c r="AG190" s="220"/>
      <c r="AH190" s="220">
        <v>29.313805685185997</v>
      </c>
      <c r="AI190" s="220">
        <v>0.14825890065400302</v>
      </c>
      <c r="AJ190" s="220">
        <v>0</v>
      </c>
      <c r="AK190" s="220">
        <v>0</v>
      </c>
      <c r="AL190" s="220">
        <v>0</v>
      </c>
      <c r="AM190" s="220">
        <v>0</v>
      </c>
      <c r="AN190" s="220">
        <v>1.2419060861107318</v>
      </c>
      <c r="AO190" s="220">
        <v>0.3005385147827144</v>
      </c>
      <c r="AP190" s="220">
        <v>0.30127304801813376</v>
      </c>
      <c r="AQ190" s="220">
        <v>0</v>
      </c>
      <c r="AR190" s="220">
        <v>0</v>
      </c>
      <c r="AS190" s="220">
        <v>0</v>
      </c>
      <c r="AT190" s="220">
        <v>0</v>
      </c>
      <c r="AU190" s="220">
        <v>0</v>
      </c>
      <c r="AV190" s="220">
        <v>0</v>
      </c>
      <c r="AW190" s="220">
        <v>0</v>
      </c>
      <c r="AX190" s="32"/>
      <c r="AY190" s="220">
        <v>0</v>
      </c>
      <c r="AZ190" s="220">
        <v>0</v>
      </c>
      <c r="BA190" s="220">
        <v>0</v>
      </c>
      <c r="BB190" s="32"/>
      <c r="BC190" s="32">
        <v>56.676226687715584</v>
      </c>
      <c r="BD190" s="242">
        <v>-0.03928238701305883</v>
      </c>
    </row>
    <row r="191" spans="1:56" ht="12.75">
      <c r="A191" s="4" t="s">
        <v>541</v>
      </c>
      <c r="B191" s="4" t="s">
        <v>763</v>
      </c>
      <c r="C191" s="4" t="s">
        <v>764</v>
      </c>
      <c r="D191" s="225"/>
      <c r="E191" s="223">
        <v>7.307889879220253</v>
      </c>
      <c r="F191" s="223"/>
      <c r="G191" s="223">
        <v>10.807955998263</v>
      </c>
      <c r="H191" s="223">
        <v>0.05423748501100019</v>
      </c>
      <c r="I191" s="223">
        <v>-0.076628</v>
      </c>
      <c r="J191" s="223">
        <v>0</v>
      </c>
      <c r="K191" s="223">
        <v>0</v>
      </c>
      <c r="L191" s="223">
        <v>0</v>
      </c>
      <c r="M191" s="223">
        <v>0</v>
      </c>
      <c r="N191" s="223">
        <v>0.008547</v>
      </c>
      <c r="O191" s="223">
        <v>0.007855</v>
      </c>
      <c r="P191" s="223">
        <v>0</v>
      </c>
      <c r="Q191" s="223">
        <v>0</v>
      </c>
      <c r="R191" s="223">
        <v>0.08667511180358053</v>
      </c>
      <c r="S191" s="223">
        <v>1.027888</v>
      </c>
      <c r="T191" s="223">
        <v>0.017463103167027653</v>
      </c>
      <c r="U191" s="223">
        <v>0.09364753981986793</v>
      </c>
      <c r="V191" s="223">
        <v>0</v>
      </c>
      <c r="W191" s="223">
        <v>0</v>
      </c>
      <c r="X191" s="223">
        <v>0</v>
      </c>
      <c r="Y191" s="223">
        <v>0</v>
      </c>
      <c r="Z191" s="223">
        <v>0</v>
      </c>
      <c r="AA191" s="223">
        <v>0</v>
      </c>
      <c r="AB191" s="220">
        <v>0</v>
      </c>
      <c r="AC191" s="32"/>
      <c r="AD191" s="235">
        <v>19.33553111728473</v>
      </c>
      <c r="AF191" s="220">
        <v>7.3415450406638705</v>
      </c>
      <c r="AG191" s="220"/>
      <c r="AH191" s="220">
        <v>9.08234066511</v>
      </c>
      <c r="AI191" s="220">
        <v>0.05423748501100019</v>
      </c>
      <c r="AJ191" s="220">
        <v>-0.076628</v>
      </c>
      <c r="AK191" s="220">
        <v>0</v>
      </c>
      <c r="AL191" s="220">
        <v>0</v>
      </c>
      <c r="AM191" s="220">
        <v>0</v>
      </c>
      <c r="AN191" s="220">
        <v>0</v>
      </c>
      <c r="AO191" s="220">
        <v>0.08667511180358053</v>
      </c>
      <c r="AP191" s="220">
        <v>0.08707427831116403</v>
      </c>
      <c r="AQ191" s="220">
        <v>1.3266104533333334</v>
      </c>
      <c r="AR191" s="220">
        <v>0.04439973653155698</v>
      </c>
      <c r="AS191" s="220">
        <v>0</v>
      </c>
      <c r="AT191" s="220">
        <v>0</v>
      </c>
      <c r="AU191" s="220">
        <v>0</v>
      </c>
      <c r="AV191" s="220">
        <v>0</v>
      </c>
      <c r="AW191" s="220">
        <v>0</v>
      </c>
      <c r="AX191" s="32"/>
      <c r="AY191" s="220">
        <v>0</v>
      </c>
      <c r="AZ191" s="220">
        <v>0</v>
      </c>
      <c r="BA191" s="220">
        <v>0.055124699427580026</v>
      </c>
      <c r="BB191" s="32"/>
      <c r="BC191" s="32">
        <v>18.001379470192084</v>
      </c>
      <c r="BD191" s="242">
        <v>-0.069</v>
      </c>
    </row>
    <row r="192" spans="1:56" ht="12.75">
      <c r="A192" s="4" t="s">
        <v>563</v>
      </c>
      <c r="B192" s="4" t="s">
        <v>765</v>
      </c>
      <c r="C192" s="4" t="s">
        <v>766</v>
      </c>
      <c r="D192" s="225"/>
      <c r="E192" s="223">
        <v>236.93650428975454</v>
      </c>
      <c r="F192" s="223"/>
      <c r="G192" s="223">
        <v>313.37939252152904</v>
      </c>
      <c r="H192" s="223">
        <v>1.4978981100389956</v>
      </c>
      <c r="I192" s="223">
        <v>-0.222663</v>
      </c>
      <c r="J192" s="223">
        <v>0</v>
      </c>
      <c r="K192" s="223">
        <v>0</v>
      </c>
      <c r="L192" s="223">
        <v>0</v>
      </c>
      <c r="M192" s="223">
        <v>0.12485299999999999</v>
      </c>
      <c r="N192" s="223">
        <v>0.008547</v>
      </c>
      <c r="O192" s="223">
        <v>0.007855</v>
      </c>
      <c r="P192" s="223">
        <v>3.445076</v>
      </c>
      <c r="Q192" s="223">
        <v>0</v>
      </c>
      <c r="R192" s="223">
        <v>2.7970904557322664</v>
      </c>
      <c r="S192" s="223">
        <v>10.984308038888889</v>
      </c>
      <c r="T192" s="223">
        <v>0.48613554619681737</v>
      </c>
      <c r="U192" s="223">
        <v>0.3566358850001071</v>
      </c>
      <c r="V192" s="223">
        <v>0.085</v>
      </c>
      <c r="W192" s="223">
        <v>0</v>
      </c>
      <c r="X192" s="223">
        <v>0</v>
      </c>
      <c r="Y192" s="223">
        <v>0.597944</v>
      </c>
      <c r="Z192" s="223">
        <v>40.540415617979725</v>
      </c>
      <c r="AA192" s="223">
        <v>3.9314910545454547</v>
      </c>
      <c r="AB192" s="220">
        <v>23.238599877288138</v>
      </c>
      <c r="AC192" s="32"/>
      <c r="AD192" s="235">
        <v>638.1950833969539</v>
      </c>
      <c r="AF192" s="220">
        <v>239.6237423597695</v>
      </c>
      <c r="AG192" s="220"/>
      <c r="AH192" s="220">
        <v>267.395889772011</v>
      </c>
      <c r="AI192" s="220">
        <v>1.4978981100389956</v>
      </c>
      <c r="AJ192" s="220">
        <v>-0.222663</v>
      </c>
      <c r="AK192" s="220">
        <v>0</v>
      </c>
      <c r="AL192" s="220">
        <v>0</v>
      </c>
      <c r="AM192" s="220">
        <v>0.08323533333333333</v>
      </c>
      <c r="AN192" s="220">
        <v>0</v>
      </c>
      <c r="AO192" s="220">
        <v>2.7970904557322664</v>
      </c>
      <c r="AP192" s="220">
        <v>2.82881392519279</v>
      </c>
      <c r="AQ192" s="220">
        <v>13.992504705555554</v>
      </c>
      <c r="AR192" s="220">
        <v>1.2359939675851461</v>
      </c>
      <c r="AS192" s="220">
        <v>0</v>
      </c>
      <c r="AT192" s="220">
        <v>0</v>
      </c>
      <c r="AU192" s="220">
        <v>0</v>
      </c>
      <c r="AV192" s="220">
        <v>0.597944</v>
      </c>
      <c r="AW192" s="220">
        <v>40.540415617979725</v>
      </c>
      <c r="AX192" s="32"/>
      <c r="AY192" s="220">
        <v>3.9314910545454547</v>
      </c>
      <c r="AZ192" s="220">
        <v>50.121</v>
      </c>
      <c r="BA192" s="220">
        <v>0</v>
      </c>
      <c r="BB192" s="32"/>
      <c r="BC192" s="32">
        <v>624.4233563017438</v>
      </c>
      <c r="BD192" s="242">
        <v>-0.02157918080770332</v>
      </c>
    </row>
    <row r="193" spans="1:56" ht="12.75">
      <c r="A193" s="4" t="s">
        <v>574</v>
      </c>
      <c r="B193" s="4" t="s">
        <v>767</v>
      </c>
      <c r="C193" s="4" t="s">
        <v>768</v>
      </c>
      <c r="D193" s="225"/>
      <c r="E193" s="223">
        <v>78.01833254672182</v>
      </c>
      <c r="F193" s="223"/>
      <c r="G193" s="223">
        <v>198.866064693019</v>
      </c>
      <c r="H193" s="223">
        <v>0.9579783264200091</v>
      </c>
      <c r="I193" s="223">
        <v>0</v>
      </c>
      <c r="J193" s="223">
        <v>0</v>
      </c>
      <c r="K193" s="223">
        <v>0</v>
      </c>
      <c r="L193" s="223">
        <v>0</v>
      </c>
      <c r="M193" s="223">
        <v>0.09801400000000002</v>
      </c>
      <c r="N193" s="223">
        <v>0.008547</v>
      </c>
      <c r="O193" s="223">
        <v>0.007855</v>
      </c>
      <c r="P193" s="223">
        <v>1.918045</v>
      </c>
      <c r="Q193" s="223">
        <v>0</v>
      </c>
      <c r="R193" s="223">
        <v>1.0009141578113934</v>
      </c>
      <c r="S193" s="223">
        <v>5.922257825555555</v>
      </c>
      <c r="T193" s="223">
        <v>0.3084448761376188</v>
      </c>
      <c r="U193" s="223">
        <v>0.21358788598963782</v>
      </c>
      <c r="V193" s="223">
        <v>0.065585</v>
      </c>
      <c r="W193" s="223">
        <v>0</v>
      </c>
      <c r="X193" s="223">
        <v>0</v>
      </c>
      <c r="Y193" s="223">
        <v>0.28423</v>
      </c>
      <c r="Z193" s="223">
        <v>21.994623040083706</v>
      </c>
      <c r="AA193" s="223">
        <v>1.8688144363636363</v>
      </c>
      <c r="AB193" s="220">
        <v>10.483113774237289</v>
      </c>
      <c r="AC193" s="32"/>
      <c r="AD193" s="235">
        <v>322.0164075623397</v>
      </c>
      <c r="AF193" s="220">
        <v>78.34805268851684</v>
      </c>
      <c r="AG193" s="220"/>
      <c r="AH193" s="220">
        <v>169.681246265564</v>
      </c>
      <c r="AI193" s="220">
        <v>0.9579783264200091</v>
      </c>
      <c r="AJ193" s="220">
        <v>0</v>
      </c>
      <c r="AK193" s="220">
        <v>0</v>
      </c>
      <c r="AL193" s="220">
        <v>0</v>
      </c>
      <c r="AM193" s="220">
        <v>0.06534266666666669</v>
      </c>
      <c r="AN193" s="220">
        <v>0</v>
      </c>
      <c r="AO193" s="220">
        <v>1.0009141578113934</v>
      </c>
      <c r="AP193" s="220">
        <v>1.0051442092270728</v>
      </c>
      <c r="AQ193" s="220">
        <v>7.976696892222221</v>
      </c>
      <c r="AR193" s="220">
        <v>0.7842175072799485</v>
      </c>
      <c r="AS193" s="220">
        <v>0</v>
      </c>
      <c r="AT193" s="220">
        <v>0</v>
      </c>
      <c r="AU193" s="220">
        <v>0</v>
      </c>
      <c r="AV193" s="220">
        <v>0.28423</v>
      </c>
      <c r="AW193" s="220">
        <v>21.994623040083706</v>
      </c>
      <c r="AX193" s="32"/>
      <c r="AY193" s="220">
        <v>1.8688144363636363</v>
      </c>
      <c r="AZ193" s="220">
        <v>21.384</v>
      </c>
      <c r="BA193" s="220">
        <v>0</v>
      </c>
      <c r="BB193" s="32"/>
      <c r="BC193" s="32">
        <v>305.35126019015553</v>
      </c>
      <c r="BD193" s="242">
        <v>-0.051752479006703773</v>
      </c>
    </row>
    <row r="194" spans="1:56" ht="12.75">
      <c r="A194" s="4" t="s">
        <v>623</v>
      </c>
      <c r="B194" s="4" t="s">
        <v>769</v>
      </c>
      <c r="C194" s="4" t="s">
        <v>770</v>
      </c>
      <c r="D194" s="225"/>
      <c r="E194" s="223">
        <v>222.21941295318385</v>
      </c>
      <c r="F194" s="223"/>
      <c r="G194" s="223">
        <v>125.868222010011</v>
      </c>
      <c r="H194" s="223">
        <v>0.5849857932119965</v>
      </c>
      <c r="I194" s="223">
        <v>0</v>
      </c>
      <c r="J194" s="223">
        <v>0</v>
      </c>
      <c r="K194" s="223">
        <v>0</v>
      </c>
      <c r="L194" s="223">
        <v>0</v>
      </c>
      <c r="M194" s="223">
        <v>0.15139500000000003</v>
      </c>
      <c r="N194" s="223">
        <v>0.008547</v>
      </c>
      <c r="O194" s="223">
        <v>0</v>
      </c>
      <c r="P194" s="223">
        <v>1.058625</v>
      </c>
      <c r="Q194" s="223">
        <v>0</v>
      </c>
      <c r="R194" s="223">
        <v>2.448111232365904</v>
      </c>
      <c r="S194" s="223">
        <v>2.3756953644444447</v>
      </c>
      <c r="T194" s="223">
        <v>0.19172976090519372</v>
      </c>
      <c r="U194" s="223">
        <v>0</v>
      </c>
      <c r="V194" s="223">
        <v>0</v>
      </c>
      <c r="W194" s="223">
        <v>0</v>
      </c>
      <c r="X194" s="223">
        <v>0</v>
      </c>
      <c r="Y194" s="223">
        <v>0.436033</v>
      </c>
      <c r="Z194" s="223">
        <v>21.86257489793297</v>
      </c>
      <c r="AA194" s="223">
        <v>2.866918636363636</v>
      </c>
      <c r="AB194" s="220">
        <v>16.64415009322034</v>
      </c>
      <c r="AC194" s="32"/>
      <c r="AD194" s="235">
        <v>396.7164007416394</v>
      </c>
      <c r="AF194" s="220">
        <v>224.13809025705334</v>
      </c>
      <c r="AG194" s="220"/>
      <c r="AH194" s="220">
        <v>109.670287444824</v>
      </c>
      <c r="AI194" s="220">
        <v>0.5849857932119965</v>
      </c>
      <c r="AJ194" s="220">
        <v>0</v>
      </c>
      <c r="AK194" s="220">
        <v>0</v>
      </c>
      <c r="AL194" s="220">
        <v>0</v>
      </c>
      <c r="AM194" s="220">
        <v>0.10093000000000002</v>
      </c>
      <c r="AN194" s="220">
        <v>0</v>
      </c>
      <c r="AO194" s="220">
        <v>2.448111232365904</v>
      </c>
      <c r="AP194" s="220">
        <v>2.4692486091435035</v>
      </c>
      <c r="AQ194" s="220">
        <v>3.053176991111112</v>
      </c>
      <c r="AR194" s="220">
        <v>0.4874706853660503</v>
      </c>
      <c r="AS194" s="220">
        <v>0</v>
      </c>
      <c r="AT194" s="220">
        <v>0</v>
      </c>
      <c r="AU194" s="220">
        <v>0</v>
      </c>
      <c r="AV194" s="220">
        <v>0.436033</v>
      </c>
      <c r="AW194" s="220">
        <v>21.86257489793297</v>
      </c>
      <c r="AX194" s="32"/>
      <c r="AY194" s="220">
        <v>2.866918636363636</v>
      </c>
      <c r="AZ194" s="220">
        <v>35.241</v>
      </c>
      <c r="BA194" s="220">
        <v>0</v>
      </c>
      <c r="BB194" s="32"/>
      <c r="BC194" s="32">
        <v>403.35882754737264</v>
      </c>
      <c r="BD194" s="242">
        <v>0.016743514493768312</v>
      </c>
    </row>
    <row r="195" spans="1:56" ht="12.75">
      <c r="A195" s="4" t="s">
        <v>490</v>
      </c>
      <c r="B195" s="4" t="s">
        <v>511</v>
      </c>
      <c r="C195" s="4" t="s">
        <v>512</v>
      </c>
      <c r="D195" s="225"/>
      <c r="E195" s="223">
        <v>16.647918330444117</v>
      </c>
      <c r="F195" s="223"/>
      <c r="G195" s="223">
        <v>18.209864886822</v>
      </c>
      <c r="H195" s="223">
        <v>0.08516134442200139</v>
      </c>
      <c r="I195" s="223">
        <v>0</v>
      </c>
      <c r="J195" s="223">
        <v>0</v>
      </c>
      <c r="K195" s="223">
        <v>0</v>
      </c>
      <c r="L195" s="223">
        <v>0</v>
      </c>
      <c r="M195" s="223">
        <v>0</v>
      </c>
      <c r="N195" s="223">
        <v>0</v>
      </c>
      <c r="O195" s="223">
        <v>0</v>
      </c>
      <c r="P195" s="223">
        <v>0</v>
      </c>
      <c r="Q195" s="223">
        <v>1.2636430179420546</v>
      </c>
      <c r="R195" s="223">
        <v>0.18976675396190887</v>
      </c>
      <c r="S195" s="223">
        <v>0</v>
      </c>
      <c r="T195" s="223">
        <v>0</v>
      </c>
      <c r="U195" s="223">
        <v>0</v>
      </c>
      <c r="V195" s="223">
        <v>0</v>
      </c>
      <c r="W195" s="223">
        <v>0</v>
      </c>
      <c r="X195" s="223">
        <v>0</v>
      </c>
      <c r="Y195" s="223">
        <v>0</v>
      </c>
      <c r="Z195" s="223">
        <v>0</v>
      </c>
      <c r="AA195" s="223">
        <v>0</v>
      </c>
      <c r="AB195" s="220">
        <v>0</v>
      </c>
      <c r="AC195" s="32"/>
      <c r="AD195" s="235">
        <v>36.39635433359208</v>
      </c>
      <c r="AF195" s="220">
        <v>16.7708852751587</v>
      </c>
      <c r="AG195" s="220"/>
      <c r="AH195" s="220">
        <v>16.665417068718998</v>
      </c>
      <c r="AI195" s="220">
        <v>0.08516134442200139</v>
      </c>
      <c r="AJ195" s="220">
        <v>0</v>
      </c>
      <c r="AK195" s="220">
        <v>0</v>
      </c>
      <c r="AL195" s="220">
        <v>0</v>
      </c>
      <c r="AM195" s="220">
        <v>0</v>
      </c>
      <c r="AN195" s="220">
        <v>1.2712463471459883</v>
      </c>
      <c r="AO195" s="220">
        <v>0.18976675396190887</v>
      </c>
      <c r="AP195" s="220">
        <v>0.19116843298747369</v>
      </c>
      <c r="AQ195" s="220">
        <v>0</v>
      </c>
      <c r="AR195" s="220">
        <v>0</v>
      </c>
      <c r="AS195" s="220">
        <v>0</v>
      </c>
      <c r="AT195" s="220">
        <v>0</v>
      </c>
      <c r="AU195" s="220">
        <v>0</v>
      </c>
      <c r="AV195" s="220">
        <v>0</v>
      </c>
      <c r="AW195" s="220">
        <v>0</v>
      </c>
      <c r="AX195" s="32"/>
      <c r="AY195" s="220">
        <v>0</v>
      </c>
      <c r="AZ195" s="220">
        <v>0</v>
      </c>
      <c r="BA195" s="220">
        <v>0</v>
      </c>
      <c r="BB195" s="32"/>
      <c r="BC195" s="32">
        <v>35.17364522239507</v>
      </c>
      <c r="BD195" s="242">
        <v>-0.033594274305338984</v>
      </c>
    </row>
    <row r="196" spans="1:56" ht="12.75">
      <c r="A196" s="4" t="s">
        <v>541</v>
      </c>
      <c r="B196" s="4" t="s">
        <v>771</v>
      </c>
      <c r="C196" s="4" t="s">
        <v>772</v>
      </c>
      <c r="D196" s="225"/>
      <c r="E196" s="223">
        <v>6.6864625402944515</v>
      </c>
      <c r="F196" s="223"/>
      <c r="G196" s="223">
        <v>4.322707438546</v>
      </c>
      <c r="H196" s="223">
        <v>0.02120485031799972</v>
      </c>
      <c r="I196" s="223">
        <v>-0.322334</v>
      </c>
      <c r="J196" s="223">
        <v>0</v>
      </c>
      <c r="K196" s="223">
        <v>0</v>
      </c>
      <c r="L196" s="223">
        <v>0</v>
      </c>
      <c r="M196" s="223">
        <v>0</v>
      </c>
      <c r="N196" s="223">
        <v>0.008547</v>
      </c>
      <c r="O196" s="223">
        <v>0.007855</v>
      </c>
      <c r="P196" s="223">
        <v>0</v>
      </c>
      <c r="Q196" s="223">
        <v>0</v>
      </c>
      <c r="R196" s="223">
        <v>0.07612213464436655</v>
      </c>
      <c r="S196" s="223">
        <v>1.1691219128888892</v>
      </c>
      <c r="T196" s="223">
        <v>0.00693247232499137</v>
      </c>
      <c r="U196" s="223">
        <v>0.07640576060163687</v>
      </c>
      <c r="V196" s="223">
        <v>0</v>
      </c>
      <c r="W196" s="223">
        <v>0</v>
      </c>
      <c r="X196" s="223">
        <v>0</v>
      </c>
      <c r="Y196" s="223">
        <v>0</v>
      </c>
      <c r="Z196" s="223">
        <v>0</v>
      </c>
      <c r="AA196" s="223">
        <v>0</v>
      </c>
      <c r="AB196" s="220">
        <v>0</v>
      </c>
      <c r="AC196" s="32"/>
      <c r="AD196" s="235">
        <v>12.053025109618332</v>
      </c>
      <c r="AF196" s="220">
        <v>6.745195490441722</v>
      </c>
      <c r="AG196" s="220"/>
      <c r="AH196" s="220">
        <v>3.670597544355</v>
      </c>
      <c r="AI196" s="220">
        <v>0.02120485031799972</v>
      </c>
      <c r="AJ196" s="220">
        <v>-0.322334</v>
      </c>
      <c r="AK196" s="220">
        <v>0</v>
      </c>
      <c r="AL196" s="220">
        <v>0</v>
      </c>
      <c r="AM196" s="220">
        <v>0</v>
      </c>
      <c r="AN196" s="220">
        <v>0</v>
      </c>
      <c r="AO196" s="220">
        <v>0.07612213464436655</v>
      </c>
      <c r="AP196" s="220">
        <v>0.0767907808099928</v>
      </c>
      <c r="AQ196" s="220">
        <v>1.4770974862222224</v>
      </c>
      <c r="AR196" s="220">
        <v>0.017625730192276985</v>
      </c>
      <c r="AS196" s="220">
        <v>0</v>
      </c>
      <c r="AT196" s="220">
        <v>0</v>
      </c>
      <c r="AU196" s="220">
        <v>0</v>
      </c>
      <c r="AV196" s="220">
        <v>0</v>
      </c>
      <c r="AW196" s="220">
        <v>0</v>
      </c>
      <c r="AX196" s="32"/>
      <c r="AY196" s="220">
        <v>0</v>
      </c>
      <c r="AZ196" s="220">
        <v>0</v>
      </c>
      <c r="BA196" s="220">
        <v>0</v>
      </c>
      <c r="BB196" s="32"/>
      <c r="BC196" s="32">
        <v>11.76230001698358</v>
      </c>
      <c r="BD196" s="242">
        <v>-0.024120508336347237</v>
      </c>
    </row>
    <row r="197" spans="1:56" ht="12.75">
      <c r="A197" s="4" t="s">
        <v>636</v>
      </c>
      <c r="B197" s="4" t="s">
        <v>773</v>
      </c>
      <c r="C197" s="4" t="s">
        <v>774</v>
      </c>
      <c r="D197" s="225"/>
      <c r="E197" s="223">
        <v>77.10841908271168</v>
      </c>
      <c r="F197" s="223"/>
      <c r="G197" s="223">
        <v>186.425001466991</v>
      </c>
      <c r="H197" s="223">
        <v>0.8996147957609892</v>
      </c>
      <c r="I197" s="223">
        <v>0</v>
      </c>
      <c r="J197" s="223">
        <v>0</v>
      </c>
      <c r="K197" s="223">
        <v>0</v>
      </c>
      <c r="L197" s="223">
        <v>0</v>
      </c>
      <c r="M197" s="223">
        <v>0.11761000000000002</v>
      </c>
      <c r="N197" s="223">
        <v>0.008547</v>
      </c>
      <c r="O197" s="223">
        <v>0.007855</v>
      </c>
      <c r="P197" s="223">
        <v>1.827432</v>
      </c>
      <c r="Q197" s="223">
        <v>0</v>
      </c>
      <c r="R197" s="223">
        <v>0.9557290016871036</v>
      </c>
      <c r="S197" s="223">
        <v>6.4427798322222225</v>
      </c>
      <c r="T197" s="223">
        <v>0.289653290265036</v>
      </c>
      <c r="U197" s="223">
        <v>0.20120083518576912</v>
      </c>
      <c r="V197" s="223">
        <v>0.1</v>
      </c>
      <c r="W197" s="223">
        <v>0</v>
      </c>
      <c r="X197" s="223">
        <v>0</v>
      </c>
      <c r="Y197" s="223">
        <v>0.247051</v>
      </c>
      <c r="Z197" s="223">
        <v>20.088115963869225</v>
      </c>
      <c r="AA197" s="223">
        <v>1.6243598318181818</v>
      </c>
      <c r="AB197" s="220">
        <v>9.377957571440678</v>
      </c>
      <c r="AC197" s="32"/>
      <c r="AD197" s="235">
        <v>305.72132667195194</v>
      </c>
      <c r="AF197" s="220">
        <v>77.66515000716137</v>
      </c>
      <c r="AG197" s="220"/>
      <c r="AH197" s="220">
        <v>158.784624725823</v>
      </c>
      <c r="AI197" s="220">
        <v>0.8996147957609892</v>
      </c>
      <c r="AJ197" s="220">
        <v>0</v>
      </c>
      <c r="AK197" s="220">
        <v>0</v>
      </c>
      <c r="AL197" s="220">
        <v>0</v>
      </c>
      <c r="AM197" s="220">
        <v>0.07840666666666668</v>
      </c>
      <c r="AN197" s="220">
        <v>0</v>
      </c>
      <c r="AO197" s="220">
        <v>0.9557290016871036</v>
      </c>
      <c r="AP197" s="220">
        <v>0.9626294659549796</v>
      </c>
      <c r="AQ197" s="220">
        <v>9.071768365555554</v>
      </c>
      <c r="AR197" s="220">
        <v>0.7364401189330632</v>
      </c>
      <c r="AS197" s="220">
        <v>0</v>
      </c>
      <c r="AT197" s="220">
        <v>0</v>
      </c>
      <c r="AU197" s="220">
        <v>0</v>
      </c>
      <c r="AV197" s="220">
        <v>0.247051</v>
      </c>
      <c r="AW197" s="220">
        <v>20.088115963869225</v>
      </c>
      <c r="AX197" s="32"/>
      <c r="AY197" s="220">
        <v>1.6243598318181818</v>
      </c>
      <c r="AZ197" s="220">
        <v>19.74</v>
      </c>
      <c r="BA197" s="220">
        <v>0</v>
      </c>
      <c r="BB197" s="32"/>
      <c r="BC197" s="32">
        <v>290.8538899432302</v>
      </c>
      <c r="BD197" s="242">
        <v>-0.04863068236215974</v>
      </c>
    </row>
    <row r="198" spans="1:56" ht="12.75">
      <c r="A198" s="4" t="s">
        <v>541</v>
      </c>
      <c r="B198" s="4" t="s">
        <v>775</v>
      </c>
      <c r="C198" s="4" t="s">
        <v>776</v>
      </c>
      <c r="D198" s="225"/>
      <c r="E198" s="223">
        <v>5.278636847084027</v>
      </c>
      <c r="F198" s="223"/>
      <c r="G198" s="223">
        <v>4.000581444351</v>
      </c>
      <c r="H198" s="223">
        <v>0.020012567068000323</v>
      </c>
      <c r="I198" s="223">
        <v>-0.134683</v>
      </c>
      <c r="J198" s="223">
        <v>0</v>
      </c>
      <c r="K198" s="223">
        <v>0</v>
      </c>
      <c r="L198" s="223">
        <v>0</v>
      </c>
      <c r="M198" s="223">
        <v>0</v>
      </c>
      <c r="N198" s="223">
        <v>0.008547</v>
      </c>
      <c r="O198" s="223">
        <v>0.007855</v>
      </c>
      <c r="P198" s="223">
        <v>0</v>
      </c>
      <c r="Q198" s="223">
        <v>0</v>
      </c>
      <c r="R198" s="223">
        <v>0.05789179522960249</v>
      </c>
      <c r="S198" s="223">
        <v>1.1963013422222222</v>
      </c>
      <c r="T198" s="223">
        <v>0.00644354219728712</v>
      </c>
      <c r="U198" s="223">
        <v>0.06994906180602924</v>
      </c>
      <c r="V198" s="223">
        <v>0</v>
      </c>
      <c r="W198" s="223">
        <v>0</v>
      </c>
      <c r="X198" s="223">
        <v>0</v>
      </c>
      <c r="Y198" s="223">
        <v>0</v>
      </c>
      <c r="Z198" s="223">
        <v>0</v>
      </c>
      <c r="AA198" s="223">
        <v>0</v>
      </c>
      <c r="AB198" s="220">
        <v>0</v>
      </c>
      <c r="AC198" s="32"/>
      <c r="AD198" s="235">
        <v>10.511535599958167</v>
      </c>
      <c r="AF198" s="220">
        <v>5.3012602406329385</v>
      </c>
      <c r="AG198" s="220"/>
      <c r="AH198" s="220">
        <v>3.377020120423</v>
      </c>
      <c r="AI198" s="220">
        <v>0.020012567068000323</v>
      </c>
      <c r="AJ198" s="220">
        <v>-0.134683</v>
      </c>
      <c r="AK198" s="220">
        <v>0</v>
      </c>
      <c r="AL198" s="220">
        <v>0</v>
      </c>
      <c r="AM198" s="220">
        <v>0</v>
      </c>
      <c r="AN198" s="220">
        <v>0</v>
      </c>
      <c r="AO198" s="220">
        <v>0.05789179522960249</v>
      </c>
      <c r="AP198" s="220">
        <v>0.058139910207895766</v>
      </c>
      <c r="AQ198" s="220">
        <v>1.6762419288888888</v>
      </c>
      <c r="AR198" s="220">
        <v>0.016382631033738132</v>
      </c>
      <c r="AS198" s="220">
        <v>0</v>
      </c>
      <c r="AT198" s="220">
        <v>0</v>
      </c>
      <c r="AU198" s="220">
        <v>0</v>
      </c>
      <c r="AV198" s="220">
        <v>0</v>
      </c>
      <c r="AW198" s="220">
        <v>0</v>
      </c>
      <c r="AX198" s="32"/>
      <c r="AY198" s="220">
        <v>0</v>
      </c>
      <c r="AZ198" s="220">
        <v>0</v>
      </c>
      <c r="BA198" s="220">
        <v>0</v>
      </c>
      <c r="BB198" s="32"/>
      <c r="BC198" s="32">
        <v>10.372266193484062</v>
      </c>
      <c r="BD198" s="242">
        <v>-0.013249197051157676</v>
      </c>
    </row>
    <row r="199" spans="1:56" ht="12.75">
      <c r="A199" s="4" t="s">
        <v>541</v>
      </c>
      <c r="B199" s="4" t="s">
        <v>777</v>
      </c>
      <c r="C199" s="4" t="s">
        <v>778</v>
      </c>
      <c r="D199" s="225"/>
      <c r="E199" s="223">
        <v>5.391560078923926</v>
      </c>
      <c r="F199" s="223"/>
      <c r="G199" s="223">
        <v>7.194625892993001</v>
      </c>
      <c r="H199" s="223">
        <v>0.03606076282799989</v>
      </c>
      <c r="I199" s="223">
        <v>0</v>
      </c>
      <c r="J199" s="223">
        <v>0</v>
      </c>
      <c r="K199" s="223">
        <v>0</v>
      </c>
      <c r="L199" s="223">
        <v>0</v>
      </c>
      <c r="M199" s="223">
        <v>0</v>
      </c>
      <c r="N199" s="223">
        <v>0.008547</v>
      </c>
      <c r="O199" s="223">
        <v>0.007855</v>
      </c>
      <c r="P199" s="223">
        <v>0</v>
      </c>
      <c r="Q199" s="223">
        <v>0</v>
      </c>
      <c r="R199" s="223">
        <v>0.06727010178748165</v>
      </c>
      <c r="S199" s="223">
        <v>1.7228138364444445</v>
      </c>
      <c r="T199" s="223">
        <v>0.011610656751848468</v>
      </c>
      <c r="U199" s="223">
        <v>0.09304413838005962</v>
      </c>
      <c r="V199" s="223">
        <v>0</v>
      </c>
      <c r="W199" s="223">
        <v>0</v>
      </c>
      <c r="X199" s="223">
        <v>0</v>
      </c>
      <c r="Y199" s="223">
        <v>0</v>
      </c>
      <c r="Z199" s="223">
        <v>0</v>
      </c>
      <c r="AA199" s="223">
        <v>0</v>
      </c>
      <c r="AB199" s="220">
        <v>0</v>
      </c>
      <c r="AC199" s="32"/>
      <c r="AD199" s="235">
        <v>14.533387468108762</v>
      </c>
      <c r="AF199" s="220">
        <v>5.487205310771248</v>
      </c>
      <c r="AG199" s="220"/>
      <c r="AH199" s="220">
        <v>6.056679003257</v>
      </c>
      <c r="AI199" s="220">
        <v>0.03606076282799989</v>
      </c>
      <c r="AJ199" s="220">
        <v>0</v>
      </c>
      <c r="AK199" s="220">
        <v>0</v>
      </c>
      <c r="AL199" s="220">
        <v>0</v>
      </c>
      <c r="AM199" s="220">
        <v>0</v>
      </c>
      <c r="AN199" s="220">
        <v>0</v>
      </c>
      <c r="AO199" s="220">
        <v>0.06727010178748165</v>
      </c>
      <c r="AP199" s="220">
        <v>0.0684634603678688</v>
      </c>
      <c r="AQ199" s="220">
        <v>2.270670263111111</v>
      </c>
      <c r="AR199" s="220">
        <v>0.029519959643470327</v>
      </c>
      <c r="AS199" s="220">
        <v>0</v>
      </c>
      <c r="AT199" s="220">
        <v>0</v>
      </c>
      <c r="AU199" s="220">
        <v>0</v>
      </c>
      <c r="AV199" s="220">
        <v>0</v>
      </c>
      <c r="AW199" s="220">
        <v>0</v>
      </c>
      <c r="AX199" s="32"/>
      <c r="AY199" s="220">
        <v>0</v>
      </c>
      <c r="AZ199" s="220">
        <v>0</v>
      </c>
      <c r="BA199" s="220">
        <v>0</v>
      </c>
      <c r="BB199" s="32"/>
      <c r="BC199" s="32">
        <v>14.015868861766181</v>
      </c>
      <c r="BD199" s="242">
        <v>-0.035608945779378266</v>
      </c>
    </row>
    <row r="200" spans="1:56" ht="12.75">
      <c r="A200" s="4" t="s">
        <v>623</v>
      </c>
      <c r="B200" s="4" t="s">
        <v>779</v>
      </c>
      <c r="C200" s="4" t="s">
        <v>780</v>
      </c>
      <c r="D200" s="225"/>
      <c r="E200" s="223">
        <v>225.62840284077973</v>
      </c>
      <c r="F200" s="223"/>
      <c r="G200" s="223">
        <v>223.816087218071</v>
      </c>
      <c r="H200" s="223">
        <v>1.0538214049650132</v>
      </c>
      <c r="I200" s="223">
        <v>0</v>
      </c>
      <c r="J200" s="223">
        <v>0</v>
      </c>
      <c r="K200" s="223">
        <v>0</v>
      </c>
      <c r="L200" s="223">
        <v>0.127726</v>
      </c>
      <c r="M200" s="223">
        <v>0.45077</v>
      </c>
      <c r="N200" s="223">
        <v>0.008547</v>
      </c>
      <c r="O200" s="223">
        <v>0</v>
      </c>
      <c r="P200" s="223">
        <v>1.775234</v>
      </c>
      <c r="Q200" s="223">
        <v>1.2902194131244158</v>
      </c>
      <c r="R200" s="223">
        <v>2.5669971075077913</v>
      </c>
      <c r="S200" s="223">
        <v>2.8080027773333334</v>
      </c>
      <c r="T200" s="223">
        <v>0.34390029765222646</v>
      </c>
      <c r="U200" s="223">
        <v>0</v>
      </c>
      <c r="V200" s="223">
        <v>0</v>
      </c>
      <c r="W200" s="223">
        <v>0</v>
      </c>
      <c r="X200" s="223">
        <v>0</v>
      </c>
      <c r="Y200" s="223">
        <v>0.608279</v>
      </c>
      <c r="Z200" s="223">
        <v>28.50589890545691</v>
      </c>
      <c r="AA200" s="223">
        <v>3.9994404954545457</v>
      </c>
      <c r="AB200" s="220">
        <v>23.042967427881358</v>
      </c>
      <c r="AC200" s="32"/>
      <c r="AD200" s="235">
        <v>516.0262938882263</v>
      </c>
      <c r="AF200" s="220">
        <v>227.44234559316445</v>
      </c>
      <c r="AG200" s="220"/>
      <c r="AH200" s="220">
        <v>192.379616379492</v>
      </c>
      <c r="AI200" s="220">
        <v>1.0538214049650132</v>
      </c>
      <c r="AJ200" s="220">
        <v>0</v>
      </c>
      <c r="AK200" s="220">
        <v>0</v>
      </c>
      <c r="AL200" s="220">
        <v>0.127726</v>
      </c>
      <c r="AM200" s="220">
        <v>0.3005133333333333</v>
      </c>
      <c r="AN200" s="220">
        <v>1.2979402334214232</v>
      </c>
      <c r="AO200" s="220">
        <v>2.5669971075077913</v>
      </c>
      <c r="AP200" s="220">
        <v>2.5876345172484534</v>
      </c>
      <c r="AQ200" s="220">
        <v>3.577296324</v>
      </c>
      <c r="AR200" s="220">
        <v>0.8743625037795495</v>
      </c>
      <c r="AS200" s="220">
        <v>0</v>
      </c>
      <c r="AT200" s="220">
        <v>0</v>
      </c>
      <c r="AU200" s="220">
        <v>0</v>
      </c>
      <c r="AV200" s="220">
        <v>0.608279</v>
      </c>
      <c r="AW200" s="220">
        <v>28.50589890545691</v>
      </c>
      <c r="AX200" s="32"/>
      <c r="AY200" s="220">
        <v>3.9994404954545457</v>
      </c>
      <c r="AZ200" s="220">
        <v>48.399</v>
      </c>
      <c r="BA200" s="220">
        <v>0</v>
      </c>
      <c r="BB200" s="32"/>
      <c r="BC200" s="32">
        <v>513.7208717978234</v>
      </c>
      <c r="BD200" s="242">
        <v>-0.00446764460979628</v>
      </c>
    </row>
    <row r="201" spans="1:56" ht="12.75">
      <c r="A201" s="4" t="s">
        <v>563</v>
      </c>
      <c r="B201" s="4" t="s">
        <v>781</v>
      </c>
      <c r="C201" s="4" t="s">
        <v>782</v>
      </c>
      <c r="D201" s="225"/>
      <c r="E201" s="223">
        <v>118.32871603502144</v>
      </c>
      <c r="F201" s="223"/>
      <c r="G201" s="223">
        <v>346.562255824283</v>
      </c>
      <c r="H201" s="223">
        <v>1.6706519240760207</v>
      </c>
      <c r="I201" s="223">
        <v>0</v>
      </c>
      <c r="J201" s="223">
        <v>0</v>
      </c>
      <c r="K201" s="223">
        <v>0</v>
      </c>
      <c r="L201" s="223">
        <v>0.054096</v>
      </c>
      <c r="M201" s="223">
        <v>0.06709800000000002</v>
      </c>
      <c r="N201" s="223">
        <v>0.008547</v>
      </c>
      <c r="O201" s="223">
        <v>0.007855</v>
      </c>
      <c r="P201" s="223">
        <v>4.218421</v>
      </c>
      <c r="Q201" s="223">
        <v>0</v>
      </c>
      <c r="R201" s="223">
        <v>1.6970391964596339</v>
      </c>
      <c r="S201" s="223">
        <v>5.394453723333334</v>
      </c>
      <c r="T201" s="223">
        <v>0.5379078122949561</v>
      </c>
      <c r="U201" s="223">
        <v>0.3414857465333352</v>
      </c>
      <c r="V201" s="223">
        <v>0</v>
      </c>
      <c r="W201" s="223">
        <v>0</v>
      </c>
      <c r="X201" s="223">
        <v>0</v>
      </c>
      <c r="Y201" s="223">
        <v>0.534077</v>
      </c>
      <c r="Z201" s="223">
        <v>41.436496978217406</v>
      </c>
      <c r="AA201" s="223">
        <v>3.5115653181818183</v>
      </c>
      <c r="AB201" s="220">
        <v>19.61752869237288</v>
      </c>
      <c r="AC201" s="32"/>
      <c r="AD201" s="235">
        <v>543.9881952507739</v>
      </c>
      <c r="AF201" s="220">
        <v>118.4912770914984</v>
      </c>
      <c r="AG201" s="220"/>
      <c r="AH201" s="220">
        <v>294.91161575724203</v>
      </c>
      <c r="AI201" s="220">
        <v>1.6706519240760207</v>
      </c>
      <c r="AJ201" s="220">
        <v>0</v>
      </c>
      <c r="AK201" s="220">
        <v>0</v>
      </c>
      <c r="AL201" s="220">
        <v>0.054096</v>
      </c>
      <c r="AM201" s="220">
        <v>0.04473200000000001</v>
      </c>
      <c r="AN201" s="220">
        <v>0</v>
      </c>
      <c r="AO201" s="220">
        <v>1.6970391964596339</v>
      </c>
      <c r="AP201" s="220">
        <v>1.6993706042015857</v>
      </c>
      <c r="AQ201" s="220">
        <v>7.767307456666667</v>
      </c>
      <c r="AR201" s="220">
        <v>1.3676243515102198</v>
      </c>
      <c r="AS201" s="220">
        <v>0</v>
      </c>
      <c r="AT201" s="220">
        <v>0</v>
      </c>
      <c r="AU201" s="220">
        <v>0</v>
      </c>
      <c r="AV201" s="220">
        <v>0.534077</v>
      </c>
      <c r="AW201" s="220">
        <v>41.436496978217406</v>
      </c>
      <c r="AX201" s="32"/>
      <c r="AY201" s="220">
        <v>3.5115653181818183</v>
      </c>
      <c r="AZ201" s="220">
        <v>39.832</v>
      </c>
      <c r="BA201" s="220">
        <v>0</v>
      </c>
      <c r="BB201" s="32"/>
      <c r="BC201" s="32">
        <v>513.0178536780538</v>
      </c>
      <c r="BD201" s="242">
        <v>-0.0569320103691643</v>
      </c>
    </row>
    <row r="202" spans="1:56" ht="12.75">
      <c r="A202" s="4" t="s">
        <v>574</v>
      </c>
      <c r="B202" s="4" t="s">
        <v>783</v>
      </c>
      <c r="C202" s="4" t="s">
        <v>784</v>
      </c>
      <c r="D202" s="225"/>
      <c r="E202" s="223">
        <v>54.31981412667216</v>
      </c>
      <c r="F202" s="223"/>
      <c r="G202" s="223">
        <v>95.53047268504</v>
      </c>
      <c r="H202" s="223">
        <v>0.4607576784660071</v>
      </c>
      <c r="I202" s="223">
        <v>0</v>
      </c>
      <c r="J202" s="223">
        <v>0</v>
      </c>
      <c r="K202" s="223">
        <v>0</v>
      </c>
      <c r="L202" s="223">
        <v>0</v>
      </c>
      <c r="M202" s="223">
        <v>0.05103099999999999</v>
      </c>
      <c r="N202" s="223">
        <v>0.008547</v>
      </c>
      <c r="O202" s="223">
        <v>0.007855</v>
      </c>
      <c r="P202" s="223">
        <v>0.609464</v>
      </c>
      <c r="Q202" s="223">
        <v>0</v>
      </c>
      <c r="R202" s="223">
        <v>0.6897725522542977</v>
      </c>
      <c r="S202" s="223">
        <v>2.3298764044444447</v>
      </c>
      <c r="T202" s="223">
        <v>0.1483523594891608</v>
      </c>
      <c r="U202" s="223">
        <v>0.13290432698996602</v>
      </c>
      <c r="V202" s="223">
        <v>0</v>
      </c>
      <c r="W202" s="223">
        <v>0</v>
      </c>
      <c r="X202" s="223">
        <v>0</v>
      </c>
      <c r="Y202" s="223">
        <v>0.142343</v>
      </c>
      <c r="Z202" s="223">
        <v>13.064591953635912</v>
      </c>
      <c r="AA202" s="223">
        <v>0.9358980272727272</v>
      </c>
      <c r="AB202" s="220">
        <v>5.547359180169491</v>
      </c>
      <c r="AC202" s="32"/>
      <c r="AD202" s="235">
        <v>173.97903929443413</v>
      </c>
      <c r="AF202" s="220">
        <v>54.69478493920418</v>
      </c>
      <c r="AG202" s="220"/>
      <c r="AH202" s="220">
        <v>81.461244482876</v>
      </c>
      <c r="AI202" s="220">
        <v>0.4607576784660071</v>
      </c>
      <c r="AJ202" s="220">
        <v>0</v>
      </c>
      <c r="AK202" s="220">
        <v>0</v>
      </c>
      <c r="AL202" s="220">
        <v>0</v>
      </c>
      <c r="AM202" s="220">
        <v>0.034020666666666664</v>
      </c>
      <c r="AN202" s="220">
        <v>0</v>
      </c>
      <c r="AO202" s="220">
        <v>0.6897725522542977</v>
      </c>
      <c r="AP202" s="220">
        <v>0.6945340666029648</v>
      </c>
      <c r="AQ202" s="220">
        <v>2.8338601377777777</v>
      </c>
      <c r="AR202" s="220">
        <v>0.3771841471789627</v>
      </c>
      <c r="AS202" s="220">
        <v>0</v>
      </c>
      <c r="AT202" s="220">
        <v>0</v>
      </c>
      <c r="AU202" s="220">
        <v>0</v>
      </c>
      <c r="AV202" s="220">
        <v>0.142343</v>
      </c>
      <c r="AW202" s="220">
        <v>13.064591953635912</v>
      </c>
      <c r="AX202" s="32"/>
      <c r="AY202" s="220">
        <v>0.9358980272727272</v>
      </c>
      <c r="AZ202" s="220">
        <v>11.998</v>
      </c>
      <c r="BA202" s="220">
        <v>0</v>
      </c>
      <c r="BB202" s="32"/>
      <c r="BC202" s="32">
        <v>167.38699165193546</v>
      </c>
      <c r="BD202" s="242">
        <v>-0.03788989564048915</v>
      </c>
    </row>
    <row r="203" spans="1:56" ht="12.75">
      <c r="A203" s="4" t="s">
        <v>541</v>
      </c>
      <c r="B203" s="4" t="s">
        <v>785</v>
      </c>
      <c r="C203" s="4" t="s">
        <v>786</v>
      </c>
      <c r="D203" s="225"/>
      <c r="E203" s="223">
        <v>12.632297958577011</v>
      </c>
      <c r="F203" s="223"/>
      <c r="G203" s="223">
        <v>6.177594339511</v>
      </c>
      <c r="H203" s="223">
        <v>0.03081963773500081</v>
      </c>
      <c r="I203" s="223">
        <v>-0.110644</v>
      </c>
      <c r="J203" s="223">
        <v>0</v>
      </c>
      <c r="K203" s="223">
        <v>0</v>
      </c>
      <c r="L203" s="223">
        <v>0</v>
      </c>
      <c r="M203" s="223">
        <v>0</v>
      </c>
      <c r="N203" s="223">
        <v>0.008547</v>
      </c>
      <c r="O203" s="223">
        <v>0.007855</v>
      </c>
      <c r="P203" s="223">
        <v>0</v>
      </c>
      <c r="Q203" s="223">
        <v>0</v>
      </c>
      <c r="R203" s="223">
        <v>0.14112719485086087</v>
      </c>
      <c r="S203" s="223">
        <v>3.740411693333334</v>
      </c>
      <c r="T203" s="223">
        <v>0.009923146570046183</v>
      </c>
      <c r="U203" s="223">
        <v>0.08935150021403172</v>
      </c>
      <c r="V203" s="223">
        <v>0</v>
      </c>
      <c r="W203" s="223">
        <v>0</v>
      </c>
      <c r="X203" s="223">
        <v>0</v>
      </c>
      <c r="Y203" s="223">
        <v>0</v>
      </c>
      <c r="Z203" s="223">
        <v>0</v>
      </c>
      <c r="AA203" s="223">
        <v>0</v>
      </c>
      <c r="AB203" s="220">
        <v>0</v>
      </c>
      <c r="AC203" s="32"/>
      <c r="AD203" s="235">
        <v>22.72728347079128</v>
      </c>
      <c r="AF203" s="220">
        <v>12.767024648647208</v>
      </c>
      <c r="AG203" s="220"/>
      <c r="AH203" s="220">
        <v>5.234004351914</v>
      </c>
      <c r="AI203" s="220">
        <v>0.03081963773500081</v>
      </c>
      <c r="AJ203" s="220">
        <v>-0.110644</v>
      </c>
      <c r="AK203" s="220">
        <v>0</v>
      </c>
      <c r="AL203" s="220">
        <v>0</v>
      </c>
      <c r="AM203" s="220">
        <v>0</v>
      </c>
      <c r="AN203" s="220">
        <v>0</v>
      </c>
      <c r="AO203" s="220">
        <v>0.14112719485086087</v>
      </c>
      <c r="AP203" s="220">
        <v>0.1426323524954554</v>
      </c>
      <c r="AQ203" s="220">
        <v>4.532449986666667</v>
      </c>
      <c r="AR203" s="220">
        <v>0.025229484648865225</v>
      </c>
      <c r="AS203" s="220">
        <v>0</v>
      </c>
      <c r="AT203" s="220">
        <v>0</v>
      </c>
      <c r="AU203" s="220">
        <v>0</v>
      </c>
      <c r="AV203" s="220">
        <v>0</v>
      </c>
      <c r="AW203" s="220">
        <v>0</v>
      </c>
      <c r="AX203" s="32"/>
      <c r="AY203" s="220">
        <v>0</v>
      </c>
      <c r="AZ203" s="220">
        <v>0</v>
      </c>
      <c r="BA203" s="220">
        <v>0</v>
      </c>
      <c r="BB203" s="32"/>
      <c r="BC203" s="32">
        <v>22.76264365695805</v>
      </c>
      <c r="BD203" s="242">
        <v>0.0015558474558657284</v>
      </c>
    </row>
    <row r="204" spans="1:56" ht="12.75">
      <c r="A204" s="4" t="s">
        <v>541</v>
      </c>
      <c r="B204" s="4" t="s">
        <v>787</v>
      </c>
      <c r="C204" s="4" t="s">
        <v>788</v>
      </c>
      <c r="D204" s="225"/>
      <c r="E204" s="223">
        <v>3.9404620501429592</v>
      </c>
      <c r="F204" s="223"/>
      <c r="G204" s="223">
        <v>2.902692295854</v>
      </c>
      <c r="H204" s="223">
        <v>0.014488692422000226</v>
      </c>
      <c r="I204" s="223">
        <v>-0.107357</v>
      </c>
      <c r="J204" s="223">
        <v>0</v>
      </c>
      <c r="K204" s="223">
        <v>0</v>
      </c>
      <c r="L204" s="223">
        <v>0</v>
      </c>
      <c r="M204" s="223">
        <v>0</v>
      </c>
      <c r="N204" s="223">
        <v>0.008547</v>
      </c>
      <c r="O204" s="223">
        <v>0.007855</v>
      </c>
      <c r="P204" s="223">
        <v>0</v>
      </c>
      <c r="Q204" s="223">
        <v>0</v>
      </c>
      <c r="R204" s="223">
        <v>0.04332791309985471</v>
      </c>
      <c r="S204" s="223">
        <v>0.571649488</v>
      </c>
      <c r="T204" s="223">
        <v>0.004669101814074456</v>
      </c>
      <c r="U204" s="223">
        <v>0.06311984045523433</v>
      </c>
      <c r="V204" s="223">
        <v>0</v>
      </c>
      <c r="W204" s="223">
        <v>0</v>
      </c>
      <c r="X204" s="223">
        <v>0</v>
      </c>
      <c r="Y204" s="223">
        <v>0</v>
      </c>
      <c r="Z204" s="223">
        <v>0</v>
      </c>
      <c r="AA204" s="223">
        <v>0</v>
      </c>
      <c r="AB204" s="220">
        <v>0</v>
      </c>
      <c r="AC204" s="32"/>
      <c r="AD204" s="235">
        <v>7.449454381788123</v>
      </c>
      <c r="AF204" s="220">
        <v>3.951528090130407</v>
      </c>
      <c r="AG204" s="220"/>
      <c r="AH204" s="220">
        <v>2.4541426089989997</v>
      </c>
      <c r="AI204" s="220">
        <v>0.014488692422000226</v>
      </c>
      <c r="AJ204" s="220">
        <v>-0.107357</v>
      </c>
      <c r="AK204" s="220">
        <v>0</v>
      </c>
      <c r="AL204" s="220">
        <v>0</v>
      </c>
      <c r="AM204" s="220">
        <v>0</v>
      </c>
      <c r="AN204" s="220">
        <v>0</v>
      </c>
      <c r="AO204" s="220">
        <v>0.04332791309985471</v>
      </c>
      <c r="AP204" s="220">
        <v>0.0434495913225693</v>
      </c>
      <c r="AQ204" s="220">
        <v>0.729688208</v>
      </c>
      <c r="AR204" s="220">
        <v>0.011871137013915135</v>
      </c>
      <c r="AS204" s="220">
        <v>0</v>
      </c>
      <c r="AT204" s="220">
        <v>0</v>
      </c>
      <c r="AU204" s="220">
        <v>0</v>
      </c>
      <c r="AV204" s="220">
        <v>0</v>
      </c>
      <c r="AW204" s="220">
        <v>0</v>
      </c>
      <c r="AX204" s="32"/>
      <c r="AY204" s="220">
        <v>0</v>
      </c>
      <c r="AZ204" s="220">
        <v>0</v>
      </c>
      <c r="BA204" s="220">
        <v>0</v>
      </c>
      <c r="BB204" s="32"/>
      <c r="BC204" s="32">
        <v>7.141139240987745</v>
      </c>
      <c r="BD204" s="242">
        <v>-0.041387613776671224</v>
      </c>
    </row>
    <row r="205" spans="1:56" ht="12.75">
      <c r="A205" s="4" t="s">
        <v>541</v>
      </c>
      <c r="B205" s="4" t="s">
        <v>789</v>
      </c>
      <c r="C205" s="4" t="s">
        <v>790</v>
      </c>
      <c r="D205" s="225"/>
      <c r="E205" s="223">
        <v>4.1105782298278015</v>
      </c>
      <c r="F205" s="223"/>
      <c r="G205" s="223">
        <v>3.485265732669</v>
      </c>
      <c r="H205" s="223">
        <v>0.017286152474999893</v>
      </c>
      <c r="I205" s="223">
        <v>-0.162034</v>
      </c>
      <c r="J205" s="223">
        <v>0</v>
      </c>
      <c r="K205" s="223">
        <v>0</v>
      </c>
      <c r="L205" s="223">
        <v>0</v>
      </c>
      <c r="M205" s="223">
        <v>0</v>
      </c>
      <c r="N205" s="223">
        <v>0.008547</v>
      </c>
      <c r="O205" s="223">
        <v>0.007855</v>
      </c>
      <c r="P205" s="223">
        <v>0</v>
      </c>
      <c r="Q205" s="223">
        <v>0</v>
      </c>
      <c r="R205" s="223">
        <v>0.045587111251295435</v>
      </c>
      <c r="S205" s="223">
        <v>1.378173968888889</v>
      </c>
      <c r="T205" s="223">
        <v>0.005596862951836488</v>
      </c>
      <c r="U205" s="223">
        <v>0.06620061404611448</v>
      </c>
      <c r="V205" s="223">
        <v>0</v>
      </c>
      <c r="W205" s="223">
        <v>0</v>
      </c>
      <c r="X205" s="223">
        <v>0</v>
      </c>
      <c r="Y205" s="223">
        <v>0</v>
      </c>
      <c r="Z205" s="223">
        <v>0</v>
      </c>
      <c r="AA205" s="223">
        <v>0</v>
      </c>
      <c r="AB205" s="220">
        <v>0</v>
      </c>
      <c r="AC205" s="32"/>
      <c r="AD205" s="235">
        <v>8.963056672109937</v>
      </c>
      <c r="AF205" s="220">
        <v>4.139786539203058</v>
      </c>
      <c r="AG205" s="220"/>
      <c r="AH205" s="220">
        <v>2.95013317546</v>
      </c>
      <c r="AI205" s="220">
        <v>0.017286152474999893</v>
      </c>
      <c r="AJ205" s="220">
        <v>-0.162034</v>
      </c>
      <c r="AK205" s="220">
        <v>0</v>
      </c>
      <c r="AL205" s="220">
        <v>0</v>
      </c>
      <c r="AM205" s="220">
        <v>0</v>
      </c>
      <c r="AN205" s="220">
        <v>0</v>
      </c>
      <c r="AO205" s="220">
        <v>0.045587111251295435</v>
      </c>
      <c r="AP205" s="220">
        <v>0.04591103707742133</v>
      </c>
      <c r="AQ205" s="220">
        <v>1.6993247955555557</v>
      </c>
      <c r="AR205" s="220">
        <v>0.01422995890753068</v>
      </c>
      <c r="AS205" s="220">
        <v>0</v>
      </c>
      <c r="AT205" s="220">
        <v>0</v>
      </c>
      <c r="AU205" s="220">
        <v>0</v>
      </c>
      <c r="AV205" s="220">
        <v>0</v>
      </c>
      <c r="AW205" s="220">
        <v>0</v>
      </c>
      <c r="AX205" s="32"/>
      <c r="AY205" s="220">
        <v>0</v>
      </c>
      <c r="AZ205" s="220">
        <v>0</v>
      </c>
      <c r="BA205" s="220">
        <v>0</v>
      </c>
      <c r="BB205" s="32"/>
      <c r="BC205" s="32">
        <v>8.750224769929861</v>
      </c>
      <c r="BD205" s="242">
        <v>-0.023745459832061347</v>
      </c>
    </row>
    <row r="206" spans="1:56" ht="12.75">
      <c r="A206" s="4" t="s">
        <v>563</v>
      </c>
      <c r="B206" s="4" t="s">
        <v>791</v>
      </c>
      <c r="C206" s="4" t="s">
        <v>792</v>
      </c>
      <c r="D206" s="225"/>
      <c r="E206" s="223">
        <v>109.2337219805333</v>
      </c>
      <c r="F206" s="223"/>
      <c r="G206" s="223">
        <v>350.46926364459597</v>
      </c>
      <c r="H206" s="223">
        <v>1.6901341215770245</v>
      </c>
      <c r="I206" s="223">
        <v>0</v>
      </c>
      <c r="J206" s="223">
        <v>0</v>
      </c>
      <c r="K206" s="223">
        <v>0</v>
      </c>
      <c r="L206" s="223">
        <v>0</v>
      </c>
      <c r="M206" s="223">
        <v>0.083625</v>
      </c>
      <c r="N206" s="223">
        <v>0.008547</v>
      </c>
      <c r="O206" s="223">
        <v>0.007855</v>
      </c>
      <c r="P206" s="223">
        <v>3.249076</v>
      </c>
      <c r="Q206" s="223">
        <v>0</v>
      </c>
      <c r="R206" s="223">
        <v>1.441573474541501</v>
      </c>
      <c r="S206" s="223">
        <v>8.674152811405882</v>
      </c>
      <c r="T206" s="223">
        <v>0.5441805888591571</v>
      </c>
      <c r="U206" s="223">
        <v>0.3528975059199647</v>
      </c>
      <c r="V206" s="223">
        <v>0.086388</v>
      </c>
      <c r="W206" s="223">
        <v>0</v>
      </c>
      <c r="X206" s="223">
        <v>0</v>
      </c>
      <c r="Y206" s="223">
        <v>0.48151</v>
      </c>
      <c r="Z206" s="223">
        <v>44.11569053389529</v>
      </c>
      <c r="AA206" s="223">
        <v>3.1659341590909094</v>
      </c>
      <c r="AB206" s="220">
        <v>18.08506122161017</v>
      </c>
      <c r="AC206" s="32"/>
      <c r="AD206" s="235">
        <v>541.6896110420291</v>
      </c>
      <c r="AF206" s="220">
        <v>109.5646273563127</v>
      </c>
      <c r="AG206" s="220"/>
      <c r="AH206" s="220">
        <v>298.23862542983596</v>
      </c>
      <c r="AI206" s="220">
        <v>1.6901341215770245</v>
      </c>
      <c r="AJ206" s="220">
        <v>0</v>
      </c>
      <c r="AK206" s="220">
        <v>0</v>
      </c>
      <c r="AL206" s="220">
        <v>0</v>
      </c>
      <c r="AM206" s="220">
        <v>0.05575</v>
      </c>
      <c r="AN206" s="220">
        <v>0</v>
      </c>
      <c r="AO206" s="220">
        <v>1.441573474541501</v>
      </c>
      <c r="AP206" s="220">
        <v>1.4459404813930277</v>
      </c>
      <c r="AQ206" s="220">
        <v>11.82401603836732</v>
      </c>
      <c r="AR206" s="220">
        <v>1.383572812909549</v>
      </c>
      <c r="AS206" s="220">
        <v>0</v>
      </c>
      <c r="AT206" s="220">
        <v>0</v>
      </c>
      <c r="AU206" s="220">
        <v>0</v>
      </c>
      <c r="AV206" s="220">
        <v>0.48151</v>
      </c>
      <c r="AW206" s="220">
        <v>44.11569053389529</v>
      </c>
      <c r="AX206" s="32"/>
      <c r="AY206" s="220">
        <v>3.1659341590909094</v>
      </c>
      <c r="AZ206" s="220">
        <v>37.638</v>
      </c>
      <c r="BA206" s="220">
        <v>0</v>
      </c>
      <c r="BB206" s="32"/>
      <c r="BC206" s="32">
        <v>511.04537440792336</v>
      </c>
      <c r="BD206" s="242">
        <v>-0.05657157901765281</v>
      </c>
    </row>
    <row r="207" spans="1:56" ht="12.75">
      <c r="A207" s="4" t="s">
        <v>541</v>
      </c>
      <c r="B207" s="4" t="s">
        <v>793</v>
      </c>
      <c r="C207" s="4" t="s">
        <v>794</v>
      </c>
      <c r="D207" s="225"/>
      <c r="E207" s="223">
        <v>4.908878530615427</v>
      </c>
      <c r="F207" s="223"/>
      <c r="G207" s="223">
        <v>7.100418743665999</v>
      </c>
      <c r="H207" s="223">
        <v>0.03528394168200064</v>
      </c>
      <c r="I207" s="223">
        <v>-0.0133</v>
      </c>
      <c r="J207" s="223">
        <v>0</v>
      </c>
      <c r="K207" s="223">
        <v>0</v>
      </c>
      <c r="L207" s="223">
        <v>0</v>
      </c>
      <c r="M207" s="223">
        <v>0</v>
      </c>
      <c r="N207" s="223">
        <v>0.008547</v>
      </c>
      <c r="O207" s="223">
        <v>0.007855</v>
      </c>
      <c r="P207" s="223">
        <v>0</v>
      </c>
      <c r="Q207" s="223">
        <v>0</v>
      </c>
      <c r="R207" s="223">
        <v>0.0587313635987828</v>
      </c>
      <c r="S207" s="223">
        <v>0.864705088</v>
      </c>
      <c r="T207" s="223">
        <v>0.011442143656947098</v>
      </c>
      <c r="U207" s="223">
        <v>0.09390044668123083</v>
      </c>
      <c r="V207" s="223">
        <v>0</v>
      </c>
      <c r="W207" s="223">
        <v>0</v>
      </c>
      <c r="X207" s="223">
        <v>0</v>
      </c>
      <c r="Y207" s="223">
        <v>0</v>
      </c>
      <c r="Z207" s="223">
        <v>0</v>
      </c>
      <c r="AA207" s="223">
        <v>0</v>
      </c>
      <c r="AB207" s="220">
        <v>0</v>
      </c>
      <c r="AC207" s="32"/>
      <c r="AD207" s="235">
        <v>13.076462257900387</v>
      </c>
      <c r="AF207" s="220">
        <v>4.918213780446262</v>
      </c>
      <c r="AG207" s="220"/>
      <c r="AH207" s="220">
        <v>5.989428230631001</v>
      </c>
      <c r="AI207" s="220">
        <v>0.03528394168200064</v>
      </c>
      <c r="AJ207" s="220">
        <v>-0.0133</v>
      </c>
      <c r="AK207" s="220">
        <v>0</v>
      </c>
      <c r="AL207" s="220">
        <v>0</v>
      </c>
      <c r="AM207" s="220">
        <v>0</v>
      </c>
      <c r="AN207" s="220">
        <v>0</v>
      </c>
      <c r="AO207" s="220">
        <v>0.0587313635987828</v>
      </c>
      <c r="AP207" s="220">
        <v>0.05884305345802068</v>
      </c>
      <c r="AQ207" s="220">
        <v>1.2011386880000001</v>
      </c>
      <c r="AR207" s="220">
        <v>0.02909151706117688</v>
      </c>
      <c r="AS207" s="220">
        <v>0</v>
      </c>
      <c r="AT207" s="220">
        <v>0</v>
      </c>
      <c r="AU207" s="220">
        <v>0</v>
      </c>
      <c r="AV207" s="220">
        <v>0</v>
      </c>
      <c r="AW207" s="220">
        <v>0</v>
      </c>
      <c r="AX207" s="32"/>
      <c r="AY207" s="220">
        <v>0</v>
      </c>
      <c r="AZ207" s="220">
        <v>0</v>
      </c>
      <c r="BA207" s="220">
        <v>0</v>
      </c>
      <c r="BB207" s="32"/>
      <c r="BC207" s="32">
        <v>12.277430574877247</v>
      </c>
      <c r="BD207" s="242">
        <v>-0.06110457608978987</v>
      </c>
    </row>
    <row r="208" spans="1:56" ht="12.75">
      <c r="A208" s="4" t="s">
        <v>574</v>
      </c>
      <c r="B208" s="4" t="s">
        <v>795</v>
      </c>
      <c r="C208" s="4" t="s">
        <v>796</v>
      </c>
      <c r="D208" s="225"/>
      <c r="E208" s="223">
        <v>88.06774976259379</v>
      </c>
      <c r="F208" s="223"/>
      <c r="G208" s="223">
        <v>95.31829132333701</v>
      </c>
      <c r="H208" s="223">
        <v>0.4558349358920008</v>
      </c>
      <c r="I208" s="223">
        <v>-0.052393</v>
      </c>
      <c r="J208" s="223">
        <v>0</v>
      </c>
      <c r="K208" s="223">
        <v>0</v>
      </c>
      <c r="L208" s="223">
        <v>0.032495</v>
      </c>
      <c r="M208" s="223">
        <v>0.07678499999999999</v>
      </c>
      <c r="N208" s="223">
        <v>0.008547</v>
      </c>
      <c r="O208" s="223">
        <v>0.007855</v>
      </c>
      <c r="P208" s="223">
        <v>0.791715</v>
      </c>
      <c r="Q208" s="223">
        <v>0</v>
      </c>
      <c r="R208" s="223">
        <v>1.0113352396333626</v>
      </c>
      <c r="S208" s="223">
        <v>5.402616096666667</v>
      </c>
      <c r="T208" s="223">
        <v>0.14676736045325606</v>
      </c>
      <c r="U208" s="223">
        <v>0.14526987176253744</v>
      </c>
      <c r="V208" s="223">
        <v>0</v>
      </c>
      <c r="W208" s="223">
        <v>0</v>
      </c>
      <c r="X208" s="223">
        <v>0</v>
      </c>
      <c r="Y208" s="223">
        <v>0.180223</v>
      </c>
      <c r="Z208" s="223">
        <v>14.28029627837778</v>
      </c>
      <c r="AA208" s="223">
        <v>1.1849722227272728</v>
      </c>
      <c r="AB208" s="220">
        <v>7.245906816016949</v>
      </c>
      <c r="AC208" s="32"/>
      <c r="AD208" s="235">
        <v>214.30426690746066</v>
      </c>
      <c r="AF208" s="220">
        <v>88.57354180976733</v>
      </c>
      <c r="AG208" s="220"/>
      <c r="AH208" s="220">
        <v>82.38827054524</v>
      </c>
      <c r="AI208" s="220">
        <v>0.4558349358920008</v>
      </c>
      <c r="AJ208" s="220">
        <v>-0.052393</v>
      </c>
      <c r="AK208" s="220">
        <v>0</v>
      </c>
      <c r="AL208" s="220">
        <v>0.032495</v>
      </c>
      <c r="AM208" s="220">
        <v>0.05118999999999999</v>
      </c>
      <c r="AN208" s="220">
        <v>0</v>
      </c>
      <c r="AO208" s="220">
        <v>1.0113352396333626</v>
      </c>
      <c r="AP208" s="220">
        <v>1.0171435556470207</v>
      </c>
      <c r="AQ208" s="220">
        <v>7.310299696666667</v>
      </c>
      <c r="AR208" s="220">
        <v>0.37315430557957174</v>
      </c>
      <c r="AS208" s="220">
        <v>0</v>
      </c>
      <c r="AT208" s="220">
        <v>0</v>
      </c>
      <c r="AU208" s="220">
        <v>0</v>
      </c>
      <c r="AV208" s="220">
        <v>0.180223</v>
      </c>
      <c r="AW208" s="220">
        <v>14.28029627837778</v>
      </c>
      <c r="AX208" s="32"/>
      <c r="AY208" s="220">
        <v>1.1849722227272728</v>
      </c>
      <c r="AZ208" s="220">
        <v>16.154</v>
      </c>
      <c r="BA208" s="220">
        <v>0</v>
      </c>
      <c r="BB208" s="32"/>
      <c r="BC208" s="32">
        <v>212.96036358953103</v>
      </c>
      <c r="BD208" s="242">
        <v>-0.006271005880204639</v>
      </c>
    </row>
    <row r="209" spans="1:56" ht="12.75">
      <c r="A209" s="4" t="s">
        <v>541</v>
      </c>
      <c r="B209" s="4" t="s">
        <v>797</v>
      </c>
      <c r="C209" s="4" t="s">
        <v>798</v>
      </c>
      <c r="D209" s="225"/>
      <c r="E209" s="223">
        <v>3.1484692575410107</v>
      </c>
      <c r="F209" s="223"/>
      <c r="G209" s="223">
        <v>2.568077476405</v>
      </c>
      <c r="H209" s="223">
        <v>0.01255191684400011</v>
      </c>
      <c r="I209" s="223">
        <v>-0.03632</v>
      </c>
      <c r="J209" s="223">
        <v>0</v>
      </c>
      <c r="K209" s="223">
        <v>0</v>
      </c>
      <c r="L209" s="223">
        <v>0</v>
      </c>
      <c r="M209" s="223">
        <v>0</v>
      </c>
      <c r="N209" s="223">
        <v>0.008547</v>
      </c>
      <c r="O209" s="223">
        <v>0.007855</v>
      </c>
      <c r="P209" s="223">
        <v>0</v>
      </c>
      <c r="Q209" s="223">
        <v>0</v>
      </c>
      <c r="R209" s="223">
        <v>0.034520989226510326</v>
      </c>
      <c r="S209" s="223">
        <v>0.8468890577777777</v>
      </c>
      <c r="T209" s="223">
        <v>0.004113517572966266</v>
      </c>
      <c r="U209" s="223">
        <v>0.05902687776535895</v>
      </c>
      <c r="V209" s="223">
        <v>0</v>
      </c>
      <c r="W209" s="223">
        <v>0</v>
      </c>
      <c r="X209" s="223">
        <v>0</v>
      </c>
      <c r="Y209" s="223">
        <v>0</v>
      </c>
      <c r="Z209" s="223">
        <v>0</v>
      </c>
      <c r="AA209" s="223">
        <v>0</v>
      </c>
      <c r="AB209" s="220">
        <v>0</v>
      </c>
      <c r="AC209" s="32"/>
      <c r="AD209" s="235">
        <v>6.653731093132625</v>
      </c>
      <c r="AF209" s="220">
        <v>3.1875640032235735</v>
      </c>
      <c r="AG209" s="220"/>
      <c r="AH209" s="220">
        <v>2.180628024866</v>
      </c>
      <c r="AI209" s="220">
        <v>0.01255191684400011</v>
      </c>
      <c r="AJ209" s="220">
        <v>-0.03632</v>
      </c>
      <c r="AK209" s="220">
        <v>0</v>
      </c>
      <c r="AL209" s="220">
        <v>0</v>
      </c>
      <c r="AM209" s="220">
        <v>0</v>
      </c>
      <c r="AN209" s="220">
        <v>0</v>
      </c>
      <c r="AO209" s="220">
        <v>0.034520989226510326</v>
      </c>
      <c r="AP209" s="220">
        <v>0.03494963857453507</v>
      </c>
      <c r="AQ209" s="220">
        <v>1.0712859644444443</v>
      </c>
      <c r="AR209" s="220">
        <v>0.010458570547900992</v>
      </c>
      <c r="AS209" s="220">
        <v>0</v>
      </c>
      <c r="AT209" s="220">
        <v>0</v>
      </c>
      <c r="AU209" s="220">
        <v>0</v>
      </c>
      <c r="AV209" s="220">
        <v>0</v>
      </c>
      <c r="AW209" s="220">
        <v>0</v>
      </c>
      <c r="AX209" s="32"/>
      <c r="AY209" s="220">
        <v>0</v>
      </c>
      <c r="AZ209" s="220">
        <v>0</v>
      </c>
      <c r="BA209" s="220">
        <v>0</v>
      </c>
      <c r="BB209" s="32"/>
      <c r="BC209" s="32">
        <v>6.495639107726965</v>
      </c>
      <c r="BD209" s="242">
        <v>-0.023759900000892446</v>
      </c>
    </row>
    <row r="210" spans="1:56" ht="12.75">
      <c r="A210" s="4" t="s">
        <v>541</v>
      </c>
      <c r="B210" s="4" t="s">
        <v>799</v>
      </c>
      <c r="C210" s="4" t="s">
        <v>800</v>
      </c>
      <c r="D210" s="225"/>
      <c r="E210" s="223">
        <v>5.420948109672475</v>
      </c>
      <c r="F210" s="223"/>
      <c r="G210" s="223">
        <v>5.5901204564530005</v>
      </c>
      <c r="H210" s="223">
        <v>0.02747842448200006</v>
      </c>
      <c r="I210" s="223">
        <v>-0.242341</v>
      </c>
      <c r="J210" s="223">
        <v>0</v>
      </c>
      <c r="K210" s="223">
        <v>0</v>
      </c>
      <c r="L210" s="223">
        <v>0</v>
      </c>
      <c r="M210" s="223">
        <v>0</v>
      </c>
      <c r="N210" s="223">
        <v>0.008547</v>
      </c>
      <c r="O210" s="223">
        <v>0.007855</v>
      </c>
      <c r="P210" s="223">
        <v>0</v>
      </c>
      <c r="Q210" s="223">
        <v>0</v>
      </c>
      <c r="R210" s="223">
        <v>0.05996384442802979</v>
      </c>
      <c r="S210" s="223">
        <v>1.9986399031111108</v>
      </c>
      <c r="T210" s="223">
        <v>0.008964102734802125</v>
      </c>
      <c r="U210" s="223">
        <v>0.07843338959659206</v>
      </c>
      <c r="V210" s="223">
        <v>0</v>
      </c>
      <c r="W210" s="223">
        <v>0</v>
      </c>
      <c r="X210" s="223">
        <v>0</v>
      </c>
      <c r="Y210" s="223">
        <v>0</v>
      </c>
      <c r="Z210" s="223">
        <v>0</v>
      </c>
      <c r="AA210" s="223">
        <v>0</v>
      </c>
      <c r="AB210" s="220">
        <v>0</v>
      </c>
      <c r="AC210" s="32"/>
      <c r="AD210" s="235">
        <v>12.95860923047801</v>
      </c>
      <c r="AF210" s="220">
        <v>5.44230402116008</v>
      </c>
      <c r="AG210" s="220"/>
      <c r="AH210" s="220">
        <v>4.743831658313</v>
      </c>
      <c r="AI210" s="220">
        <v>0.02747842448200006</v>
      </c>
      <c r="AJ210" s="220">
        <v>-0.242341</v>
      </c>
      <c r="AK210" s="220">
        <v>0</v>
      </c>
      <c r="AL210" s="220">
        <v>0</v>
      </c>
      <c r="AM210" s="220">
        <v>0</v>
      </c>
      <c r="AN210" s="220">
        <v>0</v>
      </c>
      <c r="AO210" s="220">
        <v>0.05996384442802979</v>
      </c>
      <c r="AP210" s="220">
        <v>0.060200072948973685</v>
      </c>
      <c r="AQ210" s="220">
        <v>2.4830463031111107</v>
      </c>
      <c r="AR210" s="220">
        <v>0.022791126861032393</v>
      </c>
      <c r="AS210" s="220">
        <v>0</v>
      </c>
      <c r="AT210" s="220">
        <v>0</v>
      </c>
      <c r="AU210" s="220">
        <v>0</v>
      </c>
      <c r="AV210" s="220">
        <v>0</v>
      </c>
      <c r="AW210" s="220">
        <v>0</v>
      </c>
      <c r="AX210" s="32"/>
      <c r="AY210" s="220">
        <v>0</v>
      </c>
      <c r="AZ210" s="220">
        <v>0</v>
      </c>
      <c r="BA210" s="220">
        <v>0</v>
      </c>
      <c r="BB210" s="32"/>
      <c r="BC210" s="32">
        <v>12.597274451304225</v>
      </c>
      <c r="BD210" s="242">
        <v>-0.027883762273187687</v>
      </c>
    </row>
    <row r="211" spans="1:56" ht="12.75">
      <c r="A211" s="4" t="s">
        <v>1509</v>
      </c>
      <c r="B211" s="4" t="s">
        <v>801</v>
      </c>
      <c r="C211" s="4" t="s">
        <v>802</v>
      </c>
      <c r="D211" s="225"/>
      <c r="E211" s="223">
        <v>22.62654052197289</v>
      </c>
      <c r="F211" s="223"/>
      <c r="G211" s="223">
        <v>40.687332917328</v>
      </c>
      <c r="H211" s="223">
        <v>0.19037326561199874</v>
      </c>
      <c r="I211" s="223">
        <v>0</v>
      </c>
      <c r="J211" s="223">
        <v>0</v>
      </c>
      <c r="K211" s="223">
        <v>0</v>
      </c>
      <c r="L211" s="223">
        <v>0</v>
      </c>
      <c r="M211" s="223">
        <v>0</v>
      </c>
      <c r="N211" s="223">
        <v>0</v>
      </c>
      <c r="O211" s="223">
        <v>0</v>
      </c>
      <c r="P211" s="223">
        <v>0</v>
      </c>
      <c r="Q211" s="223">
        <v>1.248187528066618</v>
      </c>
      <c r="R211" s="223">
        <v>0.29009750602399026</v>
      </c>
      <c r="S211" s="223">
        <v>0</v>
      </c>
      <c r="T211" s="223">
        <v>0</v>
      </c>
      <c r="U211" s="223">
        <v>0</v>
      </c>
      <c r="V211" s="223">
        <v>0</v>
      </c>
      <c r="W211" s="223">
        <v>0</v>
      </c>
      <c r="X211" s="223">
        <v>0</v>
      </c>
      <c r="Y211" s="223">
        <v>0</v>
      </c>
      <c r="Z211" s="223">
        <v>0</v>
      </c>
      <c r="AA211" s="223">
        <v>0</v>
      </c>
      <c r="AB211" s="220">
        <v>0</v>
      </c>
      <c r="AC211" s="32"/>
      <c r="AD211" s="235">
        <v>65.04253173900351</v>
      </c>
      <c r="AF211" s="220">
        <v>22.635424530764066</v>
      </c>
      <c r="AG211" s="220"/>
      <c r="AH211" s="220">
        <v>37.213697866252</v>
      </c>
      <c r="AI211" s="220">
        <v>0.19037326561199874</v>
      </c>
      <c r="AJ211" s="220">
        <v>0</v>
      </c>
      <c r="AK211" s="220">
        <v>0</v>
      </c>
      <c r="AL211" s="220">
        <v>0</v>
      </c>
      <c r="AM211" s="220">
        <v>0</v>
      </c>
      <c r="AN211" s="220">
        <v>1.2563433408082785</v>
      </c>
      <c r="AO211" s="220">
        <v>0.29009750602399026</v>
      </c>
      <c r="AP211" s="220">
        <v>0.2902114089333331</v>
      </c>
      <c r="AQ211" s="220">
        <v>0</v>
      </c>
      <c r="AR211" s="220">
        <v>0</v>
      </c>
      <c r="AS211" s="220">
        <v>0</v>
      </c>
      <c r="AT211" s="220">
        <v>0</v>
      </c>
      <c r="AU211" s="220">
        <v>0</v>
      </c>
      <c r="AV211" s="220">
        <v>0</v>
      </c>
      <c r="AW211" s="220">
        <v>0</v>
      </c>
      <c r="AX211" s="32"/>
      <c r="AY211" s="220">
        <v>0</v>
      </c>
      <c r="AZ211" s="220">
        <v>0</v>
      </c>
      <c r="BA211" s="220">
        <v>0</v>
      </c>
      <c r="BB211" s="32"/>
      <c r="BC211" s="32">
        <v>61.876147918393656</v>
      </c>
      <c r="BD211" s="242">
        <v>-0.04868174309874062</v>
      </c>
    </row>
    <row r="212" spans="1:56" ht="12.75">
      <c r="A212" s="4" t="s">
        <v>558</v>
      </c>
      <c r="B212" s="4" t="s">
        <v>803</v>
      </c>
      <c r="C212" s="4" t="s">
        <v>804</v>
      </c>
      <c r="D212" s="225"/>
      <c r="E212" s="223">
        <v>75.01407493645404</v>
      </c>
      <c r="F212" s="223"/>
      <c r="G212" s="223">
        <v>71.755684410535</v>
      </c>
      <c r="H212" s="223">
        <v>0.3399862953970134</v>
      </c>
      <c r="I212" s="223">
        <v>0</v>
      </c>
      <c r="J212" s="223">
        <v>0</v>
      </c>
      <c r="K212" s="223">
        <v>0</v>
      </c>
      <c r="L212" s="223">
        <v>0</v>
      </c>
      <c r="M212" s="223">
        <v>0.06121299999999999</v>
      </c>
      <c r="N212" s="223">
        <v>0.008547</v>
      </c>
      <c r="O212" s="223">
        <v>0.007855</v>
      </c>
      <c r="P212" s="223">
        <v>0.437977</v>
      </c>
      <c r="Q212" s="223">
        <v>0</v>
      </c>
      <c r="R212" s="223">
        <v>0.8580734424921836</v>
      </c>
      <c r="S212" s="223">
        <v>3.090905234444444</v>
      </c>
      <c r="T212" s="223">
        <v>0.11064727229549277</v>
      </c>
      <c r="U212" s="223">
        <v>0.10558413547366581</v>
      </c>
      <c r="V212" s="223">
        <v>0</v>
      </c>
      <c r="W212" s="223">
        <v>0</v>
      </c>
      <c r="X212" s="223">
        <v>0</v>
      </c>
      <c r="Y212" s="223">
        <v>0.135078</v>
      </c>
      <c r="Z212" s="223">
        <v>9.23620870472341</v>
      </c>
      <c r="AA212" s="223">
        <v>0.8881429090909091</v>
      </c>
      <c r="AB212" s="220">
        <v>5.233887444067797</v>
      </c>
      <c r="AC212" s="32"/>
      <c r="AD212" s="235">
        <v>167.28386478497393</v>
      </c>
      <c r="AF212" s="220">
        <v>75.91995896560857</v>
      </c>
      <c r="AG212" s="220"/>
      <c r="AH212" s="220">
        <v>62.194463053445</v>
      </c>
      <c r="AI212" s="220">
        <v>0.3399862953970134</v>
      </c>
      <c r="AJ212" s="220">
        <v>0</v>
      </c>
      <c r="AK212" s="220">
        <v>0</v>
      </c>
      <c r="AL212" s="220">
        <v>0</v>
      </c>
      <c r="AM212" s="220">
        <v>0.04080866666666665</v>
      </c>
      <c r="AN212" s="220">
        <v>0</v>
      </c>
      <c r="AO212" s="220">
        <v>0.8580734424921836</v>
      </c>
      <c r="AP212" s="220">
        <v>0.8684356982162434</v>
      </c>
      <c r="AQ212" s="220">
        <v>3.724063234444444</v>
      </c>
      <c r="AR212" s="220">
        <v>0.2813194018764708</v>
      </c>
      <c r="AS212" s="220">
        <v>0</v>
      </c>
      <c r="AT212" s="220">
        <v>0</v>
      </c>
      <c r="AU212" s="220">
        <v>0</v>
      </c>
      <c r="AV212" s="220">
        <v>0.135078</v>
      </c>
      <c r="AW212" s="220">
        <v>9.23620870472341</v>
      </c>
      <c r="AX212" s="32"/>
      <c r="AY212" s="220">
        <v>0.8881429090909091</v>
      </c>
      <c r="AZ212" s="220">
        <v>11.254</v>
      </c>
      <c r="BA212" s="220">
        <v>0</v>
      </c>
      <c r="BB212" s="32"/>
      <c r="BC212" s="32">
        <v>165.74053837196087</v>
      </c>
      <c r="BD212" s="242">
        <v>-0.009225793623293248</v>
      </c>
    </row>
    <row r="213" spans="1:56" ht="12.75">
      <c r="A213" s="4" t="s">
        <v>541</v>
      </c>
      <c r="B213" s="4" t="s">
        <v>805</v>
      </c>
      <c r="C213" s="4" t="s">
        <v>806</v>
      </c>
      <c r="D213" s="225"/>
      <c r="E213" s="223">
        <v>4.814360386432224</v>
      </c>
      <c r="F213" s="223"/>
      <c r="G213" s="223">
        <v>4.2863447178600005</v>
      </c>
      <c r="H213" s="223">
        <v>0.020923243216999808</v>
      </c>
      <c r="I213" s="223">
        <v>-0.09946</v>
      </c>
      <c r="J213" s="223">
        <v>0</v>
      </c>
      <c r="K213" s="223">
        <v>0</v>
      </c>
      <c r="L213" s="223">
        <v>0</v>
      </c>
      <c r="M213" s="223">
        <v>0</v>
      </c>
      <c r="N213" s="223">
        <v>0.008547</v>
      </c>
      <c r="O213" s="223">
        <v>0.007855</v>
      </c>
      <c r="P213" s="223">
        <v>0</v>
      </c>
      <c r="Q213" s="223">
        <v>0</v>
      </c>
      <c r="R213" s="223">
        <v>0.05340250434035282</v>
      </c>
      <c r="S213" s="223">
        <v>1.2747170977777778</v>
      </c>
      <c r="T213" s="223">
        <v>0.006879449349783867</v>
      </c>
      <c r="U213" s="223">
        <v>0.06784664038084351</v>
      </c>
      <c r="V213" s="223">
        <v>0</v>
      </c>
      <c r="W213" s="223">
        <v>0</v>
      </c>
      <c r="X213" s="223">
        <v>0</v>
      </c>
      <c r="Y213" s="223">
        <v>0</v>
      </c>
      <c r="Z213" s="223">
        <v>0</v>
      </c>
      <c r="AA213" s="223">
        <v>0</v>
      </c>
      <c r="AB213" s="220">
        <v>0</v>
      </c>
      <c r="AC213" s="32"/>
      <c r="AD213" s="235">
        <v>10.44141603935798</v>
      </c>
      <c r="AF213" s="220">
        <v>4.865345048594081</v>
      </c>
      <c r="AG213" s="220"/>
      <c r="AH213" s="220">
        <v>3.630329888105</v>
      </c>
      <c r="AI213" s="220">
        <v>0.020923243216999808</v>
      </c>
      <c r="AJ213" s="220">
        <v>-0.09946</v>
      </c>
      <c r="AK213" s="220">
        <v>0</v>
      </c>
      <c r="AL213" s="220">
        <v>0</v>
      </c>
      <c r="AM213" s="220">
        <v>0</v>
      </c>
      <c r="AN213" s="220">
        <v>0</v>
      </c>
      <c r="AO213" s="220">
        <v>0.05340250434035282</v>
      </c>
      <c r="AP213" s="220">
        <v>0.05396804335776065</v>
      </c>
      <c r="AQ213" s="220">
        <v>1.850830377777778</v>
      </c>
      <c r="AR213" s="220">
        <v>0.01749091989499961</v>
      </c>
      <c r="AS213" s="220">
        <v>0</v>
      </c>
      <c r="AT213" s="220">
        <v>0</v>
      </c>
      <c r="AU213" s="220">
        <v>0</v>
      </c>
      <c r="AV213" s="220">
        <v>0</v>
      </c>
      <c r="AW213" s="220">
        <v>0</v>
      </c>
      <c r="AX213" s="32"/>
      <c r="AY213" s="220">
        <v>0</v>
      </c>
      <c r="AZ213" s="220">
        <v>0</v>
      </c>
      <c r="BA213" s="220">
        <v>0</v>
      </c>
      <c r="BB213" s="32"/>
      <c r="BC213" s="32">
        <v>10.392830025286973</v>
      </c>
      <c r="BD213" s="242">
        <v>-0.004653201623981564</v>
      </c>
    </row>
    <row r="214" spans="1:56" ht="12.75">
      <c r="A214" s="4" t="s">
        <v>541</v>
      </c>
      <c r="B214" s="4" t="s">
        <v>807</v>
      </c>
      <c r="C214" s="4" t="s">
        <v>808</v>
      </c>
      <c r="D214" s="225"/>
      <c r="E214" s="223">
        <v>5.1315605987873525</v>
      </c>
      <c r="F214" s="223"/>
      <c r="G214" s="223">
        <v>4.400778133154001</v>
      </c>
      <c r="H214" s="223">
        <v>0.021501112122999506</v>
      </c>
      <c r="I214" s="223">
        <v>-0.156059</v>
      </c>
      <c r="J214" s="223">
        <v>0</v>
      </c>
      <c r="K214" s="223">
        <v>0</v>
      </c>
      <c r="L214" s="223">
        <v>0</v>
      </c>
      <c r="M214" s="223">
        <v>0</v>
      </c>
      <c r="N214" s="223">
        <v>0.008547</v>
      </c>
      <c r="O214" s="223">
        <v>0.007855</v>
      </c>
      <c r="P214" s="223">
        <v>0</v>
      </c>
      <c r="Q214" s="223">
        <v>0</v>
      </c>
      <c r="R214" s="223">
        <v>0.056227257526848116</v>
      </c>
      <c r="S214" s="223">
        <v>1.7144783795555556</v>
      </c>
      <c r="T214" s="223">
        <v>0.007057165836970194</v>
      </c>
      <c r="U214" s="223">
        <v>0.06511791159668581</v>
      </c>
      <c r="V214" s="223">
        <v>0</v>
      </c>
      <c r="W214" s="223">
        <v>0</v>
      </c>
      <c r="X214" s="223">
        <v>0</v>
      </c>
      <c r="Y214" s="223">
        <v>0</v>
      </c>
      <c r="Z214" s="223">
        <v>0</v>
      </c>
      <c r="AA214" s="223">
        <v>0</v>
      </c>
      <c r="AB214" s="220">
        <v>0</v>
      </c>
      <c r="AC214" s="32"/>
      <c r="AD214" s="235">
        <v>11.257063558580409</v>
      </c>
      <c r="AF214" s="220">
        <v>5.188063568915258</v>
      </c>
      <c r="AG214" s="220"/>
      <c r="AH214" s="220">
        <v>3.7268334540940002</v>
      </c>
      <c r="AI214" s="220">
        <v>0.021501112122999506</v>
      </c>
      <c r="AJ214" s="220">
        <v>-0.156059</v>
      </c>
      <c r="AK214" s="220">
        <v>0</v>
      </c>
      <c r="AL214" s="220">
        <v>0</v>
      </c>
      <c r="AM214" s="220">
        <v>0</v>
      </c>
      <c r="AN214" s="220">
        <v>0</v>
      </c>
      <c r="AO214" s="220">
        <v>0.056227257526848116</v>
      </c>
      <c r="AP214" s="220">
        <v>0.05684636880717955</v>
      </c>
      <c r="AQ214" s="220">
        <v>2.2351110195555557</v>
      </c>
      <c r="AR214" s="220">
        <v>0.017942761995050023</v>
      </c>
      <c r="AS214" s="220">
        <v>0</v>
      </c>
      <c r="AT214" s="220">
        <v>0</v>
      </c>
      <c r="AU214" s="220">
        <v>0</v>
      </c>
      <c r="AV214" s="220">
        <v>0</v>
      </c>
      <c r="AW214" s="220">
        <v>0</v>
      </c>
      <c r="AX214" s="32"/>
      <c r="AY214" s="220">
        <v>0</v>
      </c>
      <c r="AZ214" s="220">
        <v>0</v>
      </c>
      <c r="BA214" s="220">
        <v>0</v>
      </c>
      <c r="BB214" s="32"/>
      <c r="BC214" s="32">
        <v>11.146466543016889</v>
      </c>
      <c r="BD214" s="242">
        <v>-0.00982467718939197</v>
      </c>
    </row>
    <row r="215" spans="1:56" ht="12.75">
      <c r="A215" s="4" t="s">
        <v>541</v>
      </c>
      <c r="B215" s="4" t="s">
        <v>809</v>
      </c>
      <c r="C215" s="4" t="s">
        <v>810</v>
      </c>
      <c r="D215" s="225"/>
      <c r="E215" s="223">
        <v>8.359641153799126</v>
      </c>
      <c r="F215" s="223"/>
      <c r="G215" s="223">
        <v>4.149394818101</v>
      </c>
      <c r="H215" s="223">
        <v>0.020253845633000134</v>
      </c>
      <c r="I215" s="223">
        <v>-0.209233</v>
      </c>
      <c r="J215" s="223">
        <v>0</v>
      </c>
      <c r="K215" s="223">
        <v>0</v>
      </c>
      <c r="L215" s="223">
        <v>0</v>
      </c>
      <c r="M215" s="223">
        <v>0</v>
      </c>
      <c r="N215" s="223">
        <v>0.008547</v>
      </c>
      <c r="O215" s="223">
        <v>0.007855</v>
      </c>
      <c r="P215" s="223">
        <v>0</v>
      </c>
      <c r="Q215" s="223">
        <v>0</v>
      </c>
      <c r="R215" s="223">
        <v>0.08887583670118528</v>
      </c>
      <c r="S215" s="223">
        <v>2.4950715786666664</v>
      </c>
      <c r="T215" s="223">
        <v>0.006643864501750654</v>
      </c>
      <c r="U215" s="223">
        <v>0.07100179508882122</v>
      </c>
      <c r="V215" s="223">
        <v>0</v>
      </c>
      <c r="W215" s="223">
        <v>0</v>
      </c>
      <c r="X215" s="223">
        <v>0</v>
      </c>
      <c r="Y215" s="223">
        <v>0</v>
      </c>
      <c r="Z215" s="223">
        <v>0</v>
      </c>
      <c r="AA215" s="223">
        <v>0</v>
      </c>
      <c r="AB215" s="220">
        <v>0</v>
      </c>
      <c r="AC215" s="32"/>
      <c r="AD215" s="235">
        <v>14.998051892491548</v>
      </c>
      <c r="AF215" s="220">
        <v>8.433662993597236</v>
      </c>
      <c r="AG215" s="220"/>
      <c r="AH215" s="220">
        <v>3.531048679575</v>
      </c>
      <c r="AI215" s="220">
        <v>0.020253845633000134</v>
      </c>
      <c r="AJ215" s="220">
        <v>-0.209233</v>
      </c>
      <c r="AK215" s="220">
        <v>0</v>
      </c>
      <c r="AL215" s="220">
        <v>0</v>
      </c>
      <c r="AM215" s="220">
        <v>0</v>
      </c>
      <c r="AN215" s="220">
        <v>0</v>
      </c>
      <c r="AO215" s="220">
        <v>0.08887583670118528</v>
      </c>
      <c r="AP215" s="220">
        <v>0.08966280265165892</v>
      </c>
      <c r="AQ215" s="220">
        <v>3.3884500319999997</v>
      </c>
      <c r="AR215" s="220">
        <v>0.01689194816108401</v>
      </c>
      <c r="AS215" s="220">
        <v>0</v>
      </c>
      <c r="AT215" s="220">
        <v>0</v>
      </c>
      <c r="AU215" s="220">
        <v>0</v>
      </c>
      <c r="AV215" s="220">
        <v>0</v>
      </c>
      <c r="AW215" s="220">
        <v>0</v>
      </c>
      <c r="AX215" s="32"/>
      <c r="AY215" s="220">
        <v>0</v>
      </c>
      <c r="AZ215" s="220">
        <v>0</v>
      </c>
      <c r="BA215" s="220">
        <v>0</v>
      </c>
      <c r="BB215" s="32"/>
      <c r="BC215" s="32">
        <v>15.359613138319164</v>
      </c>
      <c r="BD215" s="242">
        <v>0.024107213951474853</v>
      </c>
    </row>
    <row r="216" spans="1:56" ht="12.75">
      <c r="A216" s="4" t="s">
        <v>574</v>
      </c>
      <c r="B216" s="4" t="s">
        <v>811</v>
      </c>
      <c r="C216" s="4" t="s">
        <v>812</v>
      </c>
      <c r="D216" s="225"/>
      <c r="E216" s="223">
        <v>39.9636694543557</v>
      </c>
      <c r="F216" s="223"/>
      <c r="G216" s="223">
        <v>90.076387485246</v>
      </c>
      <c r="H216" s="223">
        <v>0.435070758562997</v>
      </c>
      <c r="I216" s="223">
        <v>-0.003456</v>
      </c>
      <c r="J216" s="223">
        <v>0</v>
      </c>
      <c r="K216" s="223">
        <v>0</v>
      </c>
      <c r="L216" s="223">
        <v>0</v>
      </c>
      <c r="M216" s="223">
        <v>0.022196000000000007</v>
      </c>
      <c r="N216" s="223">
        <v>0.008547</v>
      </c>
      <c r="O216" s="223">
        <v>0.007855</v>
      </c>
      <c r="P216" s="223">
        <v>1.138827</v>
      </c>
      <c r="Q216" s="223">
        <v>0</v>
      </c>
      <c r="R216" s="223">
        <v>0.5192950600342803</v>
      </c>
      <c r="S216" s="223">
        <v>1.54481749</v>
      </c>
      <c r="T216" s="223">
        <v>0.14008181869578845</v>
      </c>
      <c r="U216" s="223">
        <v>0.1384729924329222</v>
      </c>
      <c r="V216" s="223">
        <v>0</v>
      </c>
      <c r="W216" s="223">
        <v>0</v>
      </c>
      <c r="X216" s="223">
        <v>0</v>
      </c>
      <c r="Y216" s="223">
        <v>0.13689</v>
      </c>
      <c r="Z216" s="223">
        <v>16.378045835499858</v>
      </c>
      <c r="AA216" s="223">
        <v>0.9000507272727273</v>
      </c>
      <c r="AB216" s="220">
        <v>5.049555488135593</v>
      </c>
      <c r="AC216" s="32"/>
      <c r="AD216" s="235">
        <v>156.45630611023583</v>
      </c>
      <c r="AF216" s="220">
        <v>39.777222834530434</v>
      </c>
      <c r="AG216" s="220"/>
      <c r="AH216" s="220">
        <v>76.43871752771001</v>
      </c>
      <c r="AI216" s="220">
        <v>0.435070758562997</v>
      </c>
      <c r="AJ216" s="220">
        <v>-0.003456</v>
      </c>
      <c r="AK216" s="220">
        <v>0</v>
      </c>
      <c r="AL216" s="220">
        <v>0</v>
      </c>
      <c r="AM216" s="220">
        <v>0.014797333333333338</v>
      </c>
      <c r="AN216" s="220">
        <v>0</v>
      </c>
      <c r="AO216" s="220">
        <v>0.5192950600342803</v>
      </c>
      <c r="AP216" s="220">
        <v>0.5168723393492857</v>
      </c>
      <c r="AQ216" s="220">
        <v>1.8205588233333332</v>
      </c>
      <c r="AR216" s="220">
        <v>0.35615639348095085</v>
      </c>
      <c r="AS216" s="220">
        <v>0</v>
      </c>
      <c r="AT216" s="220">
        <v>0</v>
      </c>
      <c r="AU216" s="220">
        <v>0</v>
      </c>
      <c r="AV216" s="220">
        <v>0.13689</v>
      </c>
      <c r="AW216" s="220">
        <v>16.378045835499858</v>
      </c>
      <c r="AX216" s="32"/>
      <c r="AY216" s="220">
        <v>0.9000507272727273</v>
      </c>
      <c r="AZ216" s="220">
        <v>10.302</v>
      </c>
      <c r="BA216" s="220">
        <v>0</v>
      </c>
      <c r="BB216" s="32"/>
      <c r="BC216" s="32">
        <v>147.5922216331072</v>
      </c>
      <c r="BD216" s="242">
        <v>-0.056655335265829394</v>
      </c>
    </row>
    <row r="217" spans="1:56" ht="12.75">
      <c r="A217" s="4" t="s">
        <v>574</v>
      </c>
      <c r="B217" s="4" t="s">
        <v>813</v>
      </c>
      <c r="C217" s="4" t="s">
        <v>814</v>
      </c>
      <c r="D217" s="225"/>
      <c r="E217" s="223">
        <v>86.15980489516475</v>
      </c>
      <c r="F217" s="223"/>
      <c r="G217" s="223">
        <v>91.28485363904899</v>
      </c>
      <c r="H217" s="223">
        <v>0.43935219420701266</v>
      </c>
      <c r="I217" s="223">
        <v>-0.676947</v>
      </c>
      <c r="J217" s="223">
        <v>0</v>
      </c>
      <c r="K217" s="223">
        <v>0</v>
      </c>
      <c r="L217" s="223">
        <v>0</v>
      </c>
      <c r="M217" s="223">
        <v>0.037000000000000005</v>
      </c>
      <c r="N217" s="223">
        <v>0.008547</v>
      </c>
      <c r="O217" s="223">
        <v>0.007855</v>
      </c>
      <c r="P217" s="223">
        <v>0.891764</v>
      </c>
      <c r="Q217" s="223">
        <v>0</v>
      </c>
      <c r="R217" s="223">
        <v>0.9711311103798198</v>
      </c>
      <c r="S217" s="223">
        <v>8.646489939999999</v>
      </c>
      <c r="T217" s="223">
        <v>0.14146033306345807</v>
      </c>
      <c r="U217" s="223">
        <v>0.13559142799133872</v>
      </c>
      <c r="V217" s="223">
        <v>0</v>
      </c>
      <c r="W217" s="223">
        <v>0</v>
      </c>
      <c r="X217" s="223">
        <v>0</v>
      </c>
      <c r="Y217" s="223">
        <v>0.164006</v>
      </c>
      <c r="Z217" s="223">
        <v>8.78792935364981</v>
      </c>
      <c r="AA217" s="223">
        <v>1.0783425818181818</v>
      </c>
      <c r="AB217" s="220">
        <v>6.301650326101695</v>
      </c>
      <c r="AC217" s="32"/>
      <c r="AD217" s="235">
        <v>204.37883080142507</v>
      </c>
      <c r="AF217" s="220">
        <v>87.11450651601442</v>
      </c>
      <c r="AG217" s="220"/>
      <c r="AH217" s="220">
        <v>78.06185852507</v>
      </c>
      <c r="AI217" s="220">
        <v>0.43935219420701266</v>
      </c>
      <c r="AJ217" s="220">
        <v>-0.676947</v>
      </c>
      <c r="AK217" s="220">
        <v>0</v>
      </c>
      <c r="AL217" s="220">
        <v>0</v>
      </c>
      <c r="AM217" s="220">
        <v>0.02466666666666667</v>
      </c>
      <c r="AN217" s="220">
        <v>0</v>
      </c>
      <c r="AO217" s="220">
        <v>0.9711311103798198</v>
      </c>
      <c r="AP217" s="220">
        <v>0.9818918177220107</v>
      </c>
      <c r="AQ217" s="220">
        <v>10.565815673333333</v>
      </c>
      <c r="AR217" s="220">
        <v>0.3596612502148365</v>
      </c>
      <c r="AS217" s="220">
        <v>0</v>
      </c>
      <c r="AT217" s="220">
        <v>0</v>
      </c>
      <c r="AU217" s="220">
        <v>0</v>
      </c>
      <c r="AV217" s="220">
        <v>0.164006</v>
      </c>
      <c r="AW217" s="220">
        <v>8.78792935364981</v>
      </c>
      <c r="AX217" s="32"/>
      <c r="AY217" s="220">
        <v>1.0783425818181818</v>
      </c>
      <c r="AZ217" s="220">
        <v>13.434</v>
      </c>
      <c r="BA217" s="220">
        <v>0</v>
      </c>
      <c r="BB217" s="32"/>
      <c r="BC217" s="32">
        <v>201.30621468907606</v>
      </c>
      <c r="BD217" s="242">
        <v>-0.015033925481912415</v>
      </c>
    </row>
    <row r="218" spans="1:56" ht="12.75">
      <c r="A218" s="4" t="s">
        <v>541</v>
      </c>
      <c r="B218" s="4" t="s">
        <v>815</v>
      </c>
      <c r="C218" s="4" t="s">
        <v>816</v>
      </c>
      <c r="D218" s="225"/>
      <c r="E218" s="223">
        <v>6.0129256939433215</v>
      </c>
      <c r="F218" s="223"/>
      <c r="G218" s="223">
        <v>2.4417450823499998</v>
      </c>
      <c r="H218" s="223">
        <v>0.012160310446000192</v>
      </c>
      <c r="I218" s="223">
        <v>-0.009384</v>
      </c>
      <c r="J218" s="223">
        <v>0</v>
      </c>
      <c r="K218" s="223">
        <v>0</v>
      </c>
      <c r="L218" s="223">
        <v>0</v>
      </c>
      <c r="M218" s="223">
        <v>0</v>
      </c>
      <c r="N218" s="223">
        <v>0.008547</v>
      </c>
      <c r="O218" s="223">
        <v>0.007855</v>
      </c>
      <c r="P218" s="223">
        <v>0</v>
      </c>
      <c r="Q218" s="223">
        <v>0</v>
      </c>
      <c r="R218" s="223">
        <v>0.0643297205436074</v>
      </c>
      <c r="S218" s="223">
        <v>0.9517553786666668</v>
      </c>
      <c r="T218" s="223">
        <v>0.003915313473951977</v>
      </c>
      <c r="U218" s="223">
        <v>0.06184592536255963</v>
      </c>
      <c r="V218" s="223">
        <v>0</v>
      </c>
      <c r="W218" s="223">
        <v>0</v>
      </c>
      <c r="X218" s="223">
        <v>0</v>
      </c>
      <c r="Y218" s="223">
        <v>0</v>
      </c>
      <c r="Z218" s="223">
        <v>0</v>
      </c>
      <c r="AA218" s="223">
        <v>0</v>
      </c>
      <c r="AB218" s="220">
        <v>0</v>
      </c>
      <c r="AC218" s="32"/>
      <c r="AD218" s="235">
        <v>9.555695424786107</v>
      </c>
      <c r="AF218" s="220">
        <v>6.053359467677396</v>
      </c>
      <c r="AG218" s="220"/>
      <c r="AH218" s="220">
        <v>2.0738727983770002</v>
      </c>
      <c r="AI218" s="220">
        <v>0.012160310446000192</v>
      </c>
      <c r="AJ218" s="220">
        <v>-0.009384</v>
      </c>
      <c r="AK218" s="220">
        <v>0</v>
      </c>
      <c r="AL218" s="220">
        <v>0</v>
      </c>
      <c r="AM218" s="220">
        <v>0</v>
      </c>
      <c r="AN218" s="220">
        <v>0</v>
      </c>
      <c r="AO218" s="220">
        <v>0.0643297205436074</v>
      </c>
      <c r="AP218" s="220">
        <v>0.06476230419709517</v>
      </c>
      <c r="AQ218" s="220">
        <v>1.1505721253333334</v>
      </c>
      <c r="AR218" s="220">
        <v>0.009954638933253893</v>
      </c>
      <c r="AS218" s="220">
        <v>0</v>
      </c>
      <c r="AT218" s="220">
        <v>0</v>
      </c>
      <c r="AU218" s="220">
        <v>0</v>
      </c>
      <c r="AV218" s="220">
        <v>0</v>
      </c>
      <c r="AW218" s="220">
        <v>0</v>
      </c>
      <c r="AX218" s="32"/>
      <c r="AY218" s="220">
        <v>0</v>
      </c>
      <c r="AZ218" s="220">
        <v>0</v>
      </c>
      <c r="BA218" s="220">
        <v>0</v>
      </c>
      <c r="BB218" s="32"/>
      <c r="BC218" s="32">
        <v>9.419627365507687</v>
      </c>
      <c r="BD218" s="242">
        <v>-0.014239472192204785</v>
      </c>
    </row>
    <row r="219" spans="1:56" ht="12.75">
      <c r="A219" s="4" t="s">
        <v>541</v>
      </c>
      <c r="B219" s="4" t="s">
        <v>817</v>
      </c>
      <c r="C219" s="4" t="s">
        <v>818</v>
      </c>
      <c r="D219" s="225"/>
      <c r="E219" s="223">
        <v>10.61616946702147</v>
      </c>
      <c r="F219" s="223"/>
      <c r="G219" s="223">
        <v>7.667650164654</v>
      </c>
      <c r="H219" s="223">
        <v>0.03779289034900069</v>
      </c>
      <c r="I219" s="223">
        <v>-0.39224</v>
      </c>
      <c r="J219" s="223">
        <v>0</v>
      </c>
      <c r="K219" s="223">
        <v>0</v>
      </c>
      <c r="L219" s="223">
        <v>0</v>
      </c>
      <c r="M219" s="223">
        <v>0</v>
      </c>
      <c r="N219" s="223">
        <v>0.008547</v>
      </c>
      <c r="O219" s="223">
        <v>0.007855</v>
      </c>
      <c r="P219" s="223">
        <v>0</v>
      </c>
      <c r="Q219" s="223">
        <v>0</v>
      </c>
      <c r="R219" s="223">
        <v>0.11652791566483156</v>
      </c>
      <c r="S219" s="223">
        <v>1.5724560053333332</v>
      </c>
      <c r="T219" s="223">
        <v>0.012329492819521334</v>
      </c>
      <c r="U219" s="223">
        <v>0.08336842346038092</v>
      </c>
      <c r="V219" s="223">
        <v>0</v>
      </c>
      <c r="W219" s="223">
        <v>0</v>
      </c>
      <c r="X219" s="223">
        <v>0</v>
      </c>
      <c r="Y219" s="223">
        <v>0</v>
      </c>
      <c r="Z219" s="223">
        <v>0</v>
      </c>
      <c r="AA219" s="223">
        <v>0</v>
      </c>
      <c r="AB219" s="220">
        <v>0</v>
      </c>
      <c r="AC219" s="32"/>
      <c r="AD219" s="235">
        <v>19.730456359302536</v>
      </c>
      <c r="AF219" s="220">
        <v>10.687444267248935</v>
      </c>
      <c r="AG219" s="220"/>
      <c r="AH219" s="220">
        <v>6.486429221319</v>
      </c>
      <c r="AI219" s="220">
        <v>0.03779289034900069</v>
      </c>
      <c r="AJ219" s="220">
        <v>-0.39224</v>
      </c>
      <c r="AK219" s="220">
        <v>0</v>
      </c>
      <c r="AL219" s="220">
        <v>0</v>
      </c>
      <c r="AM219" s="220">
        <v>0</v>
      </c>
      <c r="AN219" s="220">
        <v>0</v>
      </c>
      <c r="AO219" s="220">
        <v>0.11652791566483156</v>
      </c>
      <c r="AP219" s="220">
        <v>0.11731026036418234</v>
      </c>
      <c r="AQ219" s="220">
        <v>2.155963525333333</v>
      </c>
      <c r="AR219" s="220">
        <v>0.031347591978273054</v>
      </c>
      <c r="AS219" s="220">
        <v>0</v>
      </c>
      <c r="AT219" s="220">
        <v>0</v>
      </c>
      <c r="AU219" s="220">
        <v>0</v>
      </c>
      <c r="AV219" s="220">
        <v>0</v>
      </c>
      <c r="AW219" s="220">
        <v>0</v>
      </c>
      <c r="AX219" s="32"/>
      <c r="AY219" s="220">
        <v>0</v>
      </c>
      <c r="AZ219" s="220">
        <v>0</v>
      </c>
      <c r="BA219" s="220">
        <v>0</v>
      </c>
      <c r="BB219" s="32"/>
      <c r="BC219" s="32">
        <v>19.240575672257556</v>
      </c>
      <c r="BD219" s="242">
        <v>-0.02482865465065692</v>
      </c>
    </row>
    <row r="220" spans="1:56" ht="12.75">
      <c r="A220" s="4" t="s">
        <v>541</v>
      </c>
      <c r="B220" s="4" t="s">
        <v>819</v>
      </c>
      <c r="C220" s="4" t="s">
        <v>820</v>
      </c>
      <c r="D220" s="225"/>
      <c r="E220" s="223">
        <v>5.822976188098916</v>
      </c>
      <c r="F220" s="223"/>
      <c r="G220" s="223">
        <v>7.00296232084</v>
      </c>
      <c r="H220" s="223">
        <v>0.03477069046400022</v>
      </c>
      <c r="I220" s="223">
        <v>-0.280897</v>
      </c>
      <c r="J220" s="223">
        <v>0</v>
      </c>
      <c r="K220" s="223">
        <v>0</v>
      </c>
      <c r="L220" s="223">
        <v>0</v>
      </c>
      <c r="M220" s="223">
        <v>0</v>
      </c>
      <c r="N220" s="223">
        <v>0.008547</v>
      </c>
      <c r="O220" s="223">
        <v>0.007855</v>
      </c>
      <c r="P220" s="223">
        <v>0</v>
      </c>
      <c r="Q220" s="223">
        <v>0</v>
      </c>
      <c r="R220" s="223">
        <v>0.0638888345225657</v>
      </c>
      <c r="S220" s="223">
        <v>1.5585303635555556</v>
      </c>
      <c r="T220" s="223">
        <v>0.011286705257642452</v>
      </c>
      <c r="U220" s="223">
        <v>0.08119012600597643</v>
      </c>
      <c r="V220" s="223">
        <v>0</v>
      </c>
      <c r="W220" s="223">
        <v>0</v>
      </c>
      <c r="X220" s="223">
        <v>0</v>
      </c>
      <c r="Y220" s="223">
        <v>0</v>
      </c>
      <c r="Z220" s="223">
        <v>0</v>
      </c>
      <c r="AA220" s="223">
        <v>0</v>
      </c>
      <c r="AB220" s="220">
        <v>0</v>
      </c>
      <c r="AC220" s="32"/>
      <c r="AD220" s="235">
        <v>14.311110228744655</v>
      </c>
      <c r="AF220" s="220">
        <v>5.8574452144203075</v>
      </c>
      <c r="AG220" s="220"/>
      <c r="AH220" s="220">
        <v>5.903153310621</v>
      </c>
      <c r="AI220" s="220">
        <v>0.03477069046400022</v>
      </c>
      <c r="AJ220" s="220">
        <v>-0.280897</v>
      </c>
      <c r="AK220" s="220">
        <v>0</v>
      </c>
      <c r="AL220" s="220">
        <v>0</v>
      </c>
      <c r="AM220" s="220">
        <v>0</v>
      </c>
      <c r="AN220" s="220">
        <v>0</v>
      </c>
      <c r="AO220" s="220">
        <v>0.0638888345225657</v>
      </c>
      <c r="AP220" s="220">
        <v>0.06426702358734367</v>
      </c>
      <c r="AQ220" s="220">
        <v>1.9720025768888891</v>
      </c>
      <c r="AR220" s="220">
        <v>0.02869631674024859</v>
      </c>
      <c r="AS220" s="220">
        <v>0</v>
      </c>
      <c r="AT220" s="220">
        <v>0</v>
      </c>
      <c r="AU220" s="220">
        <v>0</v>
      </c>
      <c r="AV220" s="220">
        <v>0</v>
      </c>
      <c r="AW220" s="220">
        <v>0</v>
      </c>
      <c r="AX220" s="32"/>
      <c r="AY220" s="220">
        <v>0</v>
      </c>
      <c r="AZ220" s="220">
        <v>0</v>
      </c>
      <c r="BA220" s="220">
        <v>0</v>
      </c>
      <c r="BB220" s="32"/>
      <c r="BC220" s="32">
        <v>13.643326967244352</v>
      </c>
      <c r="BD220" s="242">
        <v>-0.04666187673958536</v>
      </c>
    </row>
    <row r="221" spans="1:56" ht="12.75">
      <c r="A221" s="4" t="s">
        <v>563</v>
      </c>
      <c r="B221" s="4" t="s">
        <v>821</v>
      </c>
      <c r="C221" s="4" t="s">
        <v>822</v>
      </c>
      <c r="D221" s="225"/>
      <c r="E221" s="223">
        <v>83.12868687551324</v>
      </c>
      <c r="F221" s="223"/>
      <c r="G221" s="223">
        <v>178.85990363633599</v>
      </c>
      <c r="H221" s="223">
        <v>0.8545983717370034</v>
      </c>
      <c r="I221" s="223">
        <v>-0.016028</v>
      </c>
      <c r="J221" s="223">
        <v>0</v>
      </c>
      <c r="K221" s="223">
        <v>0</v>
      </c>
      <c r="L221" s="223">
        <v>0</v>
      </c>
      <c r="M221" s="223">
        <v>0.029875999999999986</v>
      </c>
      <c r="N221" s="223">
        <v>0.008547</v>
      </c>
      <c r="O221" s="223">
        <v>0.007855</v>
      </c>
      <c r="P221" s="223">
        <v>1.507601</v>
      </c>
      <c r="Q221" s="223">
        <v>0</v>
      </c>
      <c r="R221" s="223">
        <v>1.0483207654235314</v>
      </c>
      <c r="S221" s="223">
        <v>3.62883263</v>
      </c>
      <c r="T221" s="223">
        <v>0.2766162516135763</v>
      </c>
      <c r="U221" s="223">
        <v>0.18756595508114132</v>
      </c>
      <c r="V221" s="223">
        <v>0</v>
      </c>
      <c r="W221" s="223">
        <v>0</v>
      </c>
      <c r="X221" s="223">
        <v>0</v>
      </c>
      <c r="Y221" s="223">
        <v>0.271062</v>
      </c>
      <c r="Z221" s="223">
        <v>21.301486976793665</v>
      </c>
      <c r="AA221" s="223">
        <v>1.782236618181818</v>
      </c>
      <c r="AB221" s="220">
        <v>9.889844170847457</v>
      </c>
      <c r="AC221" s="32"/>
      <c r="AD221" s="235">
        <v>302.7670052515274</v>
      </c>
      <c r="AF221" s="220">
        <v>83.255998430477</v>
      </c>
      <c r="AG221" s="220"/>
      <c r="AH221" s="220">
        <v>153.093744782245</v>
      </c>
      <c r="AI221" s="220">
        <v>0.8545983717370034</v>
      </c>
      <c r="AJ221" s="220">
        <v>-0.016028</v>
      </c>
      <c r="AK221" s="220">
        <v>0</v>
      </c>
      <c r="AL221" s="220">
        <v>0</v>
      </c>
      <c r="AM221" s="220">
        <v>0.019917333333333325</v>
      </c>
      <c r="AN221" s="220">
        <v>0</v>
      </c>
      <c r="AO221" s="220">
        <v>1.0483207654235314</v>
      </c>
      <c r="AP221" s="220">
        <v>1.0499262683102393</v>
      </c>
      <c r="AQ221" s="220">
        <v>5.155519296666667</v>
      </c>
      <c r="AR221" s="220">
        <v>0.7032935999129238</v>
      </c>
      <c r="AS221" s="220">
        <v>0</v>
      </c>
      <c r="AT221" s="220">
        <v>0</v>
      </c>
      <c r="AU221" s="220">
        <v>0</v>
      </c>
      <c r="AV221" s="220">
        <v>0.271062</v>
      </c>
      <c r="AW221" s="220">
        <v>21.301486976793665</v>
      </c>
      <c r="AX221" s="32"/>
      <c r="AY221" s="220">
        <v>1.782236618181818</v>
      </c>
      <c r="AZ221" s="220">
        <v>19.927</v>
      </c>
      <c r="BA221" s="220">
        <v>0</v>
      </c>
      <c r="BB221" s="32"/>
      <c r="BC221" s="32">
        <v>288.4470764430812</v>
      </c>
      <c r="BD221" s="242">
        <v>-0.047296860490295994</v>
      </c>
    </row>
    <row r="222" spans="1:56" ht="12.75">
      <c r="A222" s="4" t="s">
        <v>541</v>
      </c>
      <c r="B222" s="4" t="s">
        <v>823</v>
      </c>
      <c r="C222" s="4" t="s">
        <v>824</v>
      </c>
      <c r="D222" s="225"/>
      <c r="E222" s="223">
        <v>6.110666641155295</v>
      </c>
      <c r="F222" s="223"/>
      <c r="G222" s="223">
        <v>7.121713613387</v>
      </c>
      <c r="H222" s="223">
        <v>0.035321708862000145</v>
      </c>
      <c r="I222" s="223">
        <v>-0.043364</v>
      </c>
      <c r="J222" s="223">
        <v>0</v>
      </c>
      <c r="K222" s="223">
        <v>0</v>
      </c>
      <c r="L222" s="223">
        <v>0</v>
      </c>
      <c r="M222" s="223">
        <v>0</v>
      </c>
      <c r="N222" s="223">
        <v>0.008547</v>
      </c>
      <c r="O222" s="223">
        <v>0.007855</v>
      </c>
      <c r="P222" s="223">
        <v>0</v>
      </c>
      <c r="Q222" s="223">
        <v>0</v>
      </c>
      <c r="R222" s="223">
        <v>0.06996381751208829</v>
      </c>
      <c r="S222" s="223">
        <v>1.2952625742222224</v>
      </c>
      <c r="T222" s="223">
        <v>0.011469597128877667</v>
      </c>
      <c r="U222" s="223">
        <v>0.08566015130355854</v>
      </c>
      <c r="V222" s="223">
        <v>0</v>
      </c>
      <c r="W222" s="223">
        <v>0</v>
      </c>
      <c r="X222" s="223">
        <v>0</v>
      </c>
      <c r="Y222" s="223">
        <v>0</v>
      </c>
      <c r="Z222" s="223">
        <v>0</v>
      </c>
      <c r="AA222" s="223">
        <v>0</v>
      </c>
      <c r="AB222" s="220">
        <v>0</v>
      </c>
      <c r="AC222" s="32"/>
      <c r="AD222" s="235">
        <v>14.703096103571042</v>
      </c>
      <c r="AF222" s="220">
        <v>6.1420577170856205</v>
      </c>
      <c r="AG222" s="220"/>
      <c r="AH222" s="220">
        <v>6.012254618869</v>
      </c>
      <c r="AI222" s="220">
        <v>0.035321708862000145</v>
      </c>
      <c r="AJ222" s="220">
        <v>-0.043364</v>
      </c>
      <c r="AK222" s="220">
        <v>0</v>
      </c>
      <c r="AL222" s="220">
        <v>0</v>
      </c>
      <c r="AM222" s="220">
        <v>0</v>
      </c>
      <c r="AN222" s="220">
        <v>0</v>
      </c>
      <c r="AO222" s="220">
        <v>0.06996381751208829</v>
      </c>
      <c r="AP222" s="220">
        <v>0.07032322829930186</v>
      </c>
      <c r="AQ222" s="220">
        <v>1.6592524408888891</v>
      </c>
      <c r="AR222" s="220">
        <v>0.0291613171940018</v>
      </c>
      <c r="AS222" s="220">
        <v>0</v>
      </c>
      <c r="AT222" s="220">
        <v>0</v>
      </c>
      <c r="AU222" s="220">
        <v>0</v>
      </c>
      <c r="AV222" s="220">
        <v>0</v>
      </c>
      <c r="AW222" s="220">
        <v>0</v>
      </c>
      <c r="AX222" s="32"/>
      <c r="AY222" s="220">
        <v>0</v>
      </c>
      <c r="AZ222" s="220">
        <v>0</v>
      </c>
      <c r="BA222" s="220">
        <v>0</v>
      </c>
      <c r="BB222" s="32"/>
      <c r="BC222" s="32">
        <v>13.9749708487109</v>
      </c>
      <c r="BD222" s="242">
        <v>-0.049521899995151185</v>
      </c>
    </row>
    <row r="223" spans="1:56" ht="12.75">
      <c r="A223" s="4" t="s">
        <v>558</v>
      </c>
      <c r="B223" s="4" t="s">
        <v>825</v>
      </c>
      <c r="C223" s="4" t="s">
        <v>826</v>
      </c>
      <c r="D223" s="225"/>
      <c r="E223" s="223">
        <v>56.733599172539435</v>
      </c>
      <c r="F223" s="223"/>
      <c r="G223" s="223">
        <v>218.53411930011902</v>
      </c>
      <c r="H223" s="223">
        <v>1.053884069596976</v>
      </c>
      <c r="I223" s="223">
        <v>0</v>
      </c>
      <c r="J223" s="223">
        <v>0</v>
      </c>
      <c r="K223" s="223">
        <v>0</v>
      </c>
      <c r="L223" s="223">
        <v>0</v>
      </c>
      <c r="M223" s="223">
        <v>0.129275</v>
      </c>
      <c r="N223" s="223">
        <v>0.008547</v>
      </c>
      <c r="O223" s="223">
        <v>0.007855</v>
      </c>
      <c r="P223" s="223">
        <v>1.26646</v>
      </c>
      <c r="Q223" s="223">
        <v>0</v>
      </c>
      <c r="R223" s="223">
        <v>0.7490016398275016</v>
      </c>
      <c r="S223" s="223">
        <v>6.753598385555556</v>
      </c>
      <c r="T223" s="223">
        <v>0.3403550535040466</v>
      </c>
      <c r="U223" s="223">
        <v>0.21067707998342883</v>
      </c>
      <c r="V223" s="223">
        <v>0.081847</v>
      </c>
      <c r="W223" s="223">
        <v>0</v>
      </c>
      <c r="X223" s="223">
        <v>0</v>
      </c>
      <c r="Y223" s="223">
        <v>0.265207</v>
      </c>
      <c r="Z223" s="223">
        <v>26.11190763546083</v>
      </c>
      <c r="AA223" s="223">
        <v>1.743740372727273</v>
      </c>
      <c r="AB223" s="220">
        <v>10.03238825440678</v>
      </c>
      <c r="AC223" s="32"/>
      <c r="AD223" s="235">
        <v>324.0224619637208</v>
      </c>
      <c r="AF223" s="220">
        <v>57.37886583328981</v>
      </c>
      <c r="AG223" s="220"/>
      <c r="AH223" s="220">
        <v>185.780047658792</v>
      </c>
      <c r="AI223" s="220">
        <v>1.053884069596976</v>
      </c>
      <c r="AJ223" s="220">
        <v>0</v>
      </c>
      <c r="AK223" s="220">
        <v>0</v>
      </c>
      <c r="AL223" s="220">
        <v>0</v>
      </c>
      <c r="AM223" s="220">
        <v>0.08618333333333333</v>
      </c>
      <c r="AN223" s="220">
        <v>0</v>
      </c>
      <c r="AO223" s="220">
        <v>0.7490016398275016</v>
      </c>
      <c r="AP223" s="220">
        <v>0.7575205033242138</v>
      </c>
      <c r="AQ223" s="220">
        <v>8.447638518888889</v>
      </c>
      <c r="AR223" s="220">
        <v>0.8653487617994624</v>
      </c>
      <c r="AS223" s="220">
        <v>0</v>
      </c>
      <c r="AT223" s="220">
        <v>0</v>
      </c>
      <c r="AU223" s="220">
        <v>0</v>
      </c>
      <c r="AV223" s="220">
        <v>0.265207</v>
      </c>
      <c r="AW223" s="220">
        <v>26.11190763546083</v>
      </c>
      <c r="AX223" s="32"/>
      <c r="AY223" s="220">
        <v>1.743740372727273</v>
      </c>
      <c r="AZ223" s="220">
        <v>21.04</v>
      </c>
      <c r="BA223" s="220">
        <v>0</v>
      </c>
      <c r="BB223" s="32"/>
      <c r="BC223" s="32">
        <v>304.2793453270403</v>
      </c>
      <c r="BD223" s="242">
        <v>-0.06093132098629334</v>
      </c>
    </row>
    <row r="224" spans="1:56" ht="12.75">
      <c r="A224" s="4" t="s">
        <v>623</v>
      </c>
      <c r="B224" s="4" t="s">
        <v>827</v>
      </c>
      <c r="C224" s="4" t="s">
        <v>828</v>
      </c>
      <c r="D224" s="225"/>
      <c r="E224" s="223">
        <v>303.04035301635736</v>
      </c>
      <c r="F224" s="223"/>
      <c r="G224" s="223">
        <v>314.154436121496</v>
      </c>
      <c r="H224" s="223">
        <v>1.465603232810974</v>
      </c>
      <c r="I224" s="223">
        <v>0</v>
      </c>
      <c r="J224" s="223">
        <v>0</v>
      </c>
      <c r="K224" s="223">
        <v>0</v>
      </c>
      <c r="L224" s="223">
        <v>0.151999</v>
      </c>
      <c r="M224" s="223">
        <v>0.310643</v>
      </c>
      <c r="N224" s="223">
        <v>0.008547</v>
      </c>
      <c r="O224" s="223">
        <v>0</v>
      </c>
      <c r="P224" s="223">
        <v>2.274588</v>
      </c>
      <c r="Q224" s="223">
        <v>1.1063294172398828</v>
      </c>
      <c r="R224" s="223">
        <v>3.5257191316104133</v>
      </c>
      <c r="S224" s="223">
        <v>3.2143858244444448</v>
      </c>
      <c r="T224" s="223">
        <v>0.4773209982387044</v>
      </c>
      <c r="U224" s="223">
        <v>0</v>
      </c>
      <c r="V224" s="223">
        <v>0</v>
      </c>
      <c r="W224" s="223">
        <v>0</v>
      </c>
      <c r="X224" s="223">
        <v>0</v>
      </c>
      <c r="Y224" s="223">
        <v>0.754702</v>
      </c>
      <c r="Z224" s="223">
        <v>30.632680045701694</v>
      </c>
      <c r="AA224" s="223">
        <v>4.962180081818182</v>
      </c>
      <c r="AB224" s="220">
        <v>27.730122296440676</v>
      </c>
      <c r="AC224" s="32"/>
      <c r="AD224" s="235">
        <v>693.8096091661583</v>
      </c>
      <c r="AF224" s="220">
        <v>305.9021876145957</v>
      </c>
      <c r="AG224" s="220"/>
      <c r="AH224" s="220">
        <v>274.730475466654</v>
      </c>
      <c r="AI224" s="220">
        <v>1.465603232810974</v>
      </c>
      <c r="AJ224" s="220">
        <v>0</v>
      </c>
      <c r="AK224" s="220">
        <v>0</v>
      </c>
      <c r="AL224" s="220">
        <v>0.151999</v>
      </c>
      <c r="AM224" s="220">
        <v>0.20709533333333333</v>
      </c>
      <c r="AN224" s="220">
        <v>1.1102146783917306</v>
      </c>
      <c r="AO224" s="220">
        <v>3.5257191316104133</v>
      </c>
      <c r="AP224" s="220">
        <v>3.559015109832722</v>
      </c>
      <c r="AQ224" s="220">
        <v>4.118694597777778</v>
      </c>
      <c r="AR224" s="220">
        <v>1.2135830820030273</v>
      </c>
      <c r="AS224" s="220">
        <v>0</v>
      </c>
      <c r="AT224" s="220">
        <v>0</v>
      </c>
      <c r="AU224" s="220">
        <v>0</v>
      </c>
      <c r="AV224" s="220">
        <v>0.754702</v>
      </c>
      <c r="AW224" s="220">
        <v>30.632680045701694</v>
      </c>
      <c r="AX224" s="32"/>
      <c r="AY224" s="220">
        <v>4.962180081818182</v>
      </c>
      <c r="AZ224" s="220">
        <v>56.324</v>
      </c>
      <c r="BA224" s="220">
        <v>0</v>
      </c>
      <c r="BB224" s="32"/>
      <c r="BC224" s="32">
        <v>688.6581493745294</v>
      </c>
      <c r="BD224" s="242">
        <v>-0.007424889657870373</v>
      </c>
    </row>
    <row r="225" spans="1:56" ht="12.75">
      <c r="A225" s="4" t="s">
        <v>541</v>
      </c>
      <c r="B225" s="4" t="s">
        <v>829</v>
      </c>
      <c r="C225" s="4" t="s">
        <v>830</v>
      </c>
      <c r="D225" s="225"/>
      <c r="E225" s="223">
        <v>5.09225164898929</v>
      </c>
      <c r="F225" s="223"/>
      <c r="G225" s="223">
        <v>5.742149725416</v>
      </c>
      <c r="H225" s="223">
        <v>0.028275603697000072</v>
      </c>
      <c r="I225" s="223">
        <v>-0.194354</v>
      </c>
      <c r="J225" s="223">
        <v>0</v>
      </c>
      <c r="K225" s="223">
        <v>0</v>
      </c>
      <c r="L225" s="223">
        <v>0</v>
      </c>
      <c r="M225" s="223">
        <v>0</v>
      </c>
      <c r="N225" s="223">
        <v>0.008547</v>
      </c>
      <c r="O225" s="223">
        <v>0.007855</v>
      </c>
      <c r="P225" s="223">
        <v>0</v>
      </c>
      <c r="Q225" s="223">
        <v>0</v>
      </c>
      <c r="R225" s="223">
        <v>0.05782791599065151</v>
      </c>
      <c r="S225" s="223">
        <v>0.7046795644444445</v>
      </c>
      <c r="T225" s="223">
        <v>0.009228699462080167</v>
      </c>
      <c r="U225" s="223">
        <v>0.07804100626263935</v>
      </c>
      <c r="V225" s="223">
        <v>0</v>
      </c>
      <c r="W225" s="223">
        <v>0</v>
      </c>
      <c r="X225" s="223">
        <v>0</v>
      </c>
      <c r="Y225" s="223">
        <v>0</v>
      </c>
      <c r="Z225" s="223">
        <v>0</v>
      </c>
      <c r="AA225" s="223">
        <v>0</v>
      </c>
      <c r="AB225" s="220">
        <v>0</v>
      </c>
      <c r="AC225" s="32"/>
      <c r="AD225" s="235">
        <v>11.534502164262102</v>
      </c>
      <c r="AF225" s="220">
        <v>5.108988124808474</v>
      </c>
      <c r="AG225" s="220"/>
      <c r="AH225" s="220">
        <v>4.857014511842</v>
      </c>
      <c r="AI225" s="220">
        <v>0.028275603697000072</v>
      </c>
      <c r="AJ225" s="220">
        <v>-0.194354</v>
      </c>
      <c r="AK225" s="220">
        <v>0</v>
      </c>
      <c r="AL225" s="220">
        <v>0</v>
      </c>
      <c r="AM225" s="220">
        <v>0</v>
      </c>
      <c r="AN225" s="220">
        <v>0</v>
      </c>
      <c r="AO225" s="220">
        <v>0.05782791599065151</v>
      </c>
      <c r="AP225" s="220">
        <v>0.05801797641664075</v>
      </c>
      <c r="AQ225" s="220">
        <v>0.8036016977777778</v>
      </c>
      <c r="AR225" s="220">
        <v>0.023463860960229545</v>
      </c>
      <c r="AS225" s="220">
        <v>0</v>
      </c>
      <c r="AT225" s="220">
        <v>0</v>
      </c>
      <c r="AU225" s="220">
        <v>0</v>
      </c>
      <c r="AV225" s="220">
        <v>0</v>
      </c>
      <c r="AW225" s="220">
        <v>0</v>
      </c>
      <c r="AX225" s="32"/>
      <c r="AY225" s="220">
        <v>0</v>
      </c>
      <c r="AZ225" s="220">
        <v>0</v>
      </c>
      <c r="BA225" s="220">
        <v>0</v>
      </c>
      <c r="BB225" s="32"/>
      <c r="BC225" s="32">
        <v>10.742835691492774</v>
      </c>
      <c r="BD225" s="242">
        <v>-0.06863464599470853</v>
      </c>
    </row>
    <row r="226" spans="1:56" ht="12.75">
      <c r="A226" s="4" t="s">
        <v>541</v>
      </c>
      <c r="B226" s="4" t="s">
        <v>831</v>
      </c>
      <c r="C226" s="4" t="s">
        <v>832</v>
      </c>
      <c r="D226" s="225"/>
      <c r="E226" s="223">
        <v>2.817774910572531</v>
      </c>
      <c r="F226" s="223"/>
      <c r="G226" s="223">
        <v>3.1663545619490003</v>
      </c>
      <c r="H226" s="223">
        <v>0.015687888806999662</v>
      </c>
      <c r="I226" s="223">
        <v>-0.181406</v>
      </c>
      <c r="J226" s="223">
        <v>0</v>
      </c>
      <c r="K226" s="223">
        <v>0</v>
      </c>
      <c r="L226" s="223">
        <v>0</v>
      </c>
      <c r="M226" s="223">
        <v>0</v>
      </c>
      <c r="N226" s="223">
        <v>0.008547</v>
      </c>
      <c r="O226" s="223">
        <v>0.007855</v>
      </c>
      <c r="P226" s="223">
        <v>0</v>
      </c>
      <c r="Q226" s="223">
        <v>0</v>
      </c>
      <c r="R226" s="223">
        <v>0.030824268662955893</v>
      </c>
      <c r="S226" s="223">
        <v>1.268018408888889</v>
      </c>
      <c r="T226" s="223">
        <v>0.005088793973324665</v>
      </c>
      <c r="U226" s="223">
        <v>0.06339838208728096</v>
      </c>
      <c r="V226" s="223">
        <v>0</v>
      </c>
      <c r="W226" s="223">
        <v>0</v>
      </c>
      <c r="X226" s="223">
        <v>0</v>
      </c>
      <c r="Y226" s="223">
        <v>0</v>
      </c>
      <c r="Z226" s="223">
        <v>0</v>
      </c>
      <c r="AA226" s="223">
        <v>0</v>
      </c>
      <c r="AB226" s="220">
        <v>0</v>
      </c>
      <c r="AC226" s="32"/>
      <c r="AD226" s="235">
        <v>7.202143214940983</v>
      </c>
      <c r="AF226" s="220">
        <v>2.841477540342213</v>
      </c>
      <c r="AG226" s="220"/>
      <c r="AH226" s="220">
        <v>2.671954893849</v>
      </c>
      <c r="AI226" s="220">
        <v>0.015687888806999662</v>
      </c>
      <c r="AJ226" s="220">
        <v>-0.181406</v>
      </c>
      <c r="AK226" s="220">
        <v>0</v>
      </c>
      <c r="AL226" s="220">
        <v>0</v>
      </c>
      <c r="AM226" s="220">
        <v>0</v>
      </c>
      <c r="AN226" s="220">
        <v>0</v>
      </c>
      <c r="AO226" s="220">
        <v>0.030824268662955893</v>
      </c>
      <c r="AP226" s="220">
        <v>0.031083557020339558</v>
      </c>
      <c r="AQ226" s="220">
        <v>1.4860803822222224</v>
      </c>
      <c r="AR226" s="220">
        <v>0.012938199443589897</v>
      </c>
      <c r="AS226" s="220">
        <v>0</v>
      </c>
      <c r="AT226" s="220">
        <v>0</v>
      </c>
      <c r="AU226" s="220">
        <v>0</v>
      </c>
      <c r="AV226" s="220">
        <v>0</v>
      </c>
      <c r="AW226" s="220">
        <v>0</v>
      </c>
      <c r="AX226" s="32"/>
      <c r="AY226" s="220">
        <v>0</v>
      </c>
      <c r="AZ226" s="220">
        <v>0</v>
      </c>
      <c r="BA226" s="220">
        <v>0</v>
      </c>
      <c r="BB226" s="32"/>
      <c r="BC226" s="32">
        <v>6.90864073034732</v>
      </c>
      <c r="BD226" s="242">
        <v>-0.04075210334401386</v>
      </c>
    </row>
    <row r="227" spans="1:56" ht="12.75">
      <c r="A227" s="4" t="s">
        <v>541</v>
      </c>
      <c r="B227" s="4" t="s">
        <v>833</v>
      </c>
      <c r="C227" s="4" t="s">
        <v>834</v>
      </c>
      <c r="D227" s="225"/>
      <c r="E227" s="223">
        <v>5.021084314933997</v>
      </c>
      <c r="F227" s="223"/>
      <c r="G227" s="223">
        <v>5.291857398112</v>
      </c>
      <c r="H227" s="223">
        <v>0.026490344446999953</v>
      </c>
      <c r="I227" s="223">
        <v>-0.3865</v>
      </c>
      <c r="J227" s="223">
        <v>0</v>
      </c>
      <c r="K227" s="223">
        <v>0</v>
      </c>
      <c r="L227" s="223">
        <v>0</v>
      </c>
      <c r="M227" s="223">
        <v>0</v>
      </c>
      <c r="N227" s="223">
        <v>0.008547</v>
      </c>
      <c r="O227" s="223">
        <v>0.007855</v>
      </c>
      <c r="P227" s="223">
        <v>0</v>
      </c>
      <c r="Q227" s="223">
        <v>0</v>
      </c>
      <c r="R227" s="223">
        <v>0.056884986110669354</v>
      </c>
      <c r="S227" s="223">
        <v>0.5847252586666667</v>
      </c>
      <c r="T227" s="223">
        <v>0.00852922324692737</v>
      </c>
      <c r="U227" s="223">
        <v>0.0762272348573715</v>
      </c>
      <c r="V227" s="223">
        <v>0</v>
      </c>
      <c r="W227" s="223">
        <v>0</v>
      </c>
      <c r="X227" s="223">
        <v>0</v>
      </c>
      <c r="Y227" s="223">
        <v>0</v>
      </c>
      <c r="Z227" s="223">
        <v>0</v>
      </c>
      <c r="AA227" s="223">
        <v>0</v>
      </c>
      <c r="AB227" s="220">
        <v>0</v>
      </c>
      <c r="AC227" s="32"/>
      <c r="AD227" s="235">
        <v>10.695700760374633</v>
      </c>
      <c r="AF227" s="220">
        <v>5.018412052825038</v>
      </c>
      <c r="AG227" s="220"/>
      <c r="AH227" s="220">
        <v>4.462896856792</v>
      </c>
      <c r="AI227" s="220">
        <v>0.026490344446999953</v>
      </c>
      <c r="AJ227" s="220">
        <v>-0.3865</v>
      </c>
      <c r="AK227" s="220">
        <v>0</v>
      </c>
      <c r="AL227" s="220">
        <v>0</v>
      </c>
      <c r="AM227" s="220">
        <v>0</v>
      </c>
      <c r="AN227" s="220">
        <v>0</v>
      </c>
      <c r="AO227" s="220">
        <v>0.056884986110669354</v>
      </c>
      <c r="AP227" s="220">
        <v>0.056854711456149</v>
      </c>
      <c r="AQ227" s="220">
        <v>0.698715872</v>
      </c>
      <c r="AR227" s="220">
        <v>0.021685450825110305</v>
      </c>
      <c r="AS227" s="220">
        <v>0</v>
      </c>
      <c r="AT227" s="220">
        <v>0</v>
      </c>
      <c r="AU227" s="220">
        <v>0</v>
      </c>
      <c r="AV227" s="220">
        <v>0</v>
      </c>
      <c r="AW227" s="220">
        <v>0</v>
      </c>
      <c r="AX227" s="32"/>
      <c r="AY227" s="220">
        <v>0</v>
      </c>
      <c r="AZ227" s="220">
        <v>0</v>
      </c>
      <c r="BA227" s="220">
        <v>0.002257133452816973</v>
      </c>
      <c r="BB227" s="32"/>
      <c r="BC227" s="32">
        <v>9.957697407908782</v>
      </c>
      <c r="BD227" s="242">
        <v>-0.06900000000000013</v>
      </c>
    </row>
    <row r="228" spans="1:56" ht="12.75">
      <c r="A228" s="4" t="s">
        <v>574</v>
      </c>
      <c r="B228" s="4" t="s">
        <v>835</v>
      </c>
      <c r="C228" s="4" t="s">
        <v>836</v>
      </c>
      <c r="D228" s="225"/>
      <c r="E228" s="223">
        <v>49.22179278474071</v>
      </c>
      <c r="F228" s="223"/>
      <c r="G228" s="223">
        <v>78.691975190558</v>
      </c>
      <c r="H228" s="223">
        <v>0.3756381843920052</v>
      </c>
      <c r="I228" s="223">
        <v>-0.103917</v>
      </c>
      <c r="J228" s="223">
        <v>0</v>
      </c>
      <c r="K228" s="223">
        <v>0</v>
      </c>
      <c r="L228" s="223">
        <v>0.027449</v>
      </c>
      <c r="M228" s="223">
        <v>0.113787</v>
      </c>
      <c r="N228" s="223">
        <v>0.008547</v>
      </c>
      <c r="O228" s="223">
        <v>0.007855</v>
      </c>
      <c r="P228" s="223">
        <v>0.831497</v>
      </c>
      <c r="Q228" s="223">
        <v>0</v>
      </c>
      <c r="R228" s="223">
        <v>0.6188696694580422</v>
      </c>
      <c r="S228" s="223">
        <v>1.8360522088888889</v>
      </c>
      <c r="T228" s="223">
        <v>0.12179846939086632</v>
      </c>
      <c r="U228" s="223">
        <v>0.12546426934685573</v>
      </c>
      <c r="V228" s="223">
        <v>0</v>
      </c>
      <c r="W228" s="223">
        <v>0</v>
      </c>
      <c r="X228" s="223">
        <v>0</v>
      </c>
      <c r="Y228" s="223">
        <v>0.140822</v>
      </c>
      <c r="Z228" s="223">
        <v>9.971250092081226</v>
      </c>
      <c r="AA228" s="223">
        <v>0.925905409090909</v>
      </c>
      <c r="AB228" s="220">
        <v>5.344157677118644</v>
      </c>
      <c r="AC228" s="32"/>
      <c r="AD228" s="235">
        <v>148.25894395506614</v>
      </c>
      <c r="AF228" s="220">
        <v>49.74695963124338</v>
      </c>
      <c r="AG228" s="220"/>
      <c r="AH228" s="220">
        <v>67.34585478181</v>
      </c>
      <c r="AI228" s="220">
        <v>0.3756381843920052</v>
      </c>
      <c r="AJ228" s="220">
        <v>-0.103917</v>
      </c>
      <c r="AK228" s="220">
        <v>0</v>
      </c>
      <c r="AL228" s="220">
        <v>0.027449</v>
      </c>
      <c r="AM228" s="220">
        <v>0.075858</v>
      </c>
      <c r="AN228" s="220">
        <v>0</v>
      </c>
      <c r="AO228" s="220">
        <v>0.6188696694580422</v>
      </c>
      <c r="AP228" s="220">
        <v>0.6254726356305014</v>
      </c>
      <c r="AQ228" s="220">
        <v>2.4053180755555554</v>
      </c>
      <c r="AR228" s="220">
        <v>0.3096711906914664</v>
      </c>
      <c r="AS228" s="220">
        <v>0</v>
      </c>
      <c r="AT228" s="220">
        <v>0</v>
      </c>
      <c r="AU228" s="220">
        <v>0</v>
      </c>
      <c r="AV228" s="220">
        <v>0.140822</v>
      </c>
      <c r="AW228" s="220">
        <v>9.971250092081226</v>
      </c>
      <c r="AX228" s="32"/>
      <c r="AY228" s="220">
        <v>0.925905409090909</v>
      </c>
      <c r="AZ228" s="220">
        <v>11.246</v>
      </c>
      <c r="BA228" s="220">
        <v>0</v>
      </c>
      <c r="BB228" s="32"/>
      <c r="BC228" s="32">
        <v>143.7111516699531</v>
      </c>
      <c r="BD228" s="242">
        <v>-0.030674657216574926</v>
      </c>
    </row>
    <row r="229" spans="1:56" ht="12.75">
      <c r="A229" s="4" t="s">
        <v>541</v>
      </c>
      <c r="B229" s="4" t="s">
        <v>837</v>
      </c>
      <c r="C229" s="4" t="s">
        <v>838</v>
      </c>
      <c r="D229" s="225"/>
      <c r="E229" s="223">
        <v>9.427323430627256</v>
      </c>
      <c r="F229" s="223"/>
      <c r="G229" s="223">
        <v>5.161646860392</v>
      </c>
      <c r="H229" s="223">
        <v>0.025772168295000678</v>
      </c>
      <c r="I229" s="223">
        <v>-0.090842</v>
      </c>
      <c r="J229" s="223">
        <v>0</v>
      </c>
      <c r="K229" s="223">
        <v>0</v>
      </c>
      <c r="L229" s="223">
        <v>0</v>
      </c>
      <c r="M229" s="223">
        <v>0</v>
      </c>
      <c r="N229" s="223">
        <v>0.008547</v>
      </c>
      <c r="O229" s="223">
        <v>0.007855</v>
      </c>
      <c r="P229" s="223">
        <v>0</v>
      </c>
      <c r="Q229" s="223">
        <v>0</v>
      </c>
      <c r="R229" s="223">
        <v>0.10291859656950451</v>
      </c>
      <c r="S229" s="223">
        <v>1.982454959111111</v>
      </c>
      <c r="T229" s="223">
        <v>0.008297988626846773</v>
      </c>
      <c r="U229" s="223">
        <v>0.08174463075896027</v>
      </c>
      <c r="V229" s="223">
        <v>0</v>
      </c>
      <c r="W229" s="223">
        <v>0</v>
      </c>
      <c r="X229" s="223">
        <v>0</v>
      </c>
      <c r="Y229" s="223">
        <v>0</v>
      </c>
      <c r="Z229" s="223">
        <v>0</v>
      </c>
      <c r="AA229" s="223">
        <v>0</v>
      </c>
      <c r="AB229" s="220">
        <v>0</v>
      </c>
      <c r="AC229" s="32"/>
      <c r="AD229" s="235">
        <v>16.71571863438068</v>
      </c>
      <c r="AF229" s="220">
        <v>9.49925149858311</v>
      </c>
      <c r="AG229" s="220"/>
      <c r="AH229" s="220">
        <v>4.368371964899</v>
      </c>
      <c r="AI229" s="220">
        <v>0.025772168295000678</v>
      </c>
      <c r="AJ229" s="220">
        <v>-0.090842</v>
      </c>
      <c r="AK229" s="220">
        <v>0</v>
      </c>
      <c r="AL229" s="220">
        <v>0</v>
      </c>
      <c r="AM229" s="220">
        <v>0</v>
      </c>
      <c r="AN229" s="220">
        <v>0</v>
      </c>
      <c r="AO229" s="220">
        <v>0.10291859656950451</v>
      </c>
      <c r="AP229" s="220">
        <v>0.1037038391531972</v>
      </c>
      <c r="AQ229" s="220">
        <v>2.4309889324444445</v>
      </c>
      <c r="AR229" s="220">
        <v>0.021097539495127555</v>
      </c>
      <c r="AS229" s="220">
        <v>0</v>
      </c>
      <c r="AT229" s="220">
        <v>0</v>
      </c>
      <c r="AU229" s="220">
        <v>0</v>
      </c>
      <c r="AV229" s="220">
        <v>0</v>
      </c>
      <c r="AW229" s="220">
        <v>0</v>
      </c>
      <c r="AX229" s="32"/>
      <c r="AY229" s="220">
        <v>0</v>
      </c>
      <c r="AZ229" s="220">
        <v>0</v>
      </c>
      <c r="BA229" s="220">
        <v>0</v>
      </c>
      <c r="BB229" s="32"/>
      <c r="BC229" s="32">
        <v>16.461262539439385</v>
      </c>
      <c r="BD229" s="242">
        <v>-0.015222563893719246</v>
      </c>
    </row>
    <row r="230" spans="1:56" ht="12.75">
      <c r="A230" s="4" t="s">
        <v>541</v>
      </c>
      <c r="B230" s="4" t="s">
        <v>839</v>
      </c>
      <c r="C230" s="4" t="s">
        <v>840</v>
      </c>
      <c r="D230" s="225"/>
      <c r="E230" s="223">
        <v>4.921355234367564</v>
      </c>
      <c r="F230" s="223"/>
      <c r="G230" s="223">
        <v>5.913843174835</v>
      </c>
      <c r="H230" s="223">
        <v>0.029438266994999723</v>
      </c>
      <c r="I230" s="223">
        <v>-0.222414</v>
      </c>
      <c r="J230" s="223">
        <v>0</v>
      </c>
      <c r="K230" s="223">
        <v>0</v>
      </c>
      <c r="L230" s="223">
        <v>0</v>
      </c>
      <c r="M230" s="223">
        <v>0</v>
      </c>
      <c r="N230" s="223">
        <v>0.008547</v>
      </c>
      <c r="O230" s="223">
        <v>0.007855</v>
      </c>
      <c r="P230" s="223">
        <v>0</v>
      </c>
      <c r="Q230" s="223">
        <v>0</v>
      </c>
      <c r="R230" s="223">
        <v>0.05489705217337638</v>
      </c>
      <c r="S230" s="223">
        <v>2.031948283555556</v>
      </c>
      <c r="T230" s="223">
        <v>0.009531402946094312</v>
      </c>
      <c r="U230" s="223">
        <v>0.0705880560639819</v>
      </c>
      <c r="V230" s="223">
        <v>0</v>
      </c>
      <c r="W230" s="223">
        <v>0</v>
      </c>
      <c r="X230" s="223">
        <v>0</v>
      </c>
      <c r="Y230" s="223">
        <v>0</v>
      </c>
      <c r="Z230" s="223">
        <v>0</v>
      </c>
      <c r="AA230" s="223">
        <v>0</v>
      </c>
      <c r="AB230" s="220">
        <v>0</v>
      </c>
      <c r="AC230" s="32"/>
      <c r="AD230" s="235">
        <v>12.825589470936572</v>
      </c>
      <c r="AF230" s="220">
        <v>4.980154699601504</v>
      </c>
      <c r="AG230" s="220"/>
      <c r="AH230" s="220">
        <v>4.983061385338</v>
      </c>
      <c r="AI230" s="220">
        <v>0.029438266994999723</v>
      </c>
      <c r="AJ230" s="220">
        <v>-0.222414</v>
      </c>
      <c r="AK230" s="220">
        <v>0</v>
      </c>
      <c r="AL230" s="220">
        <v>0</v>
      </c>
      <c r="AM230" s="220">
        <v>0</v>
      </c>
      <c r="AN230" s="220">
        <v>0</v>
      </c>
      <c r="AO230" s="220">
        <v>0.05489705217337638</v>
      </c>
      <c r="AP230" s="220">
        <v>0.055552952257193235</v>
      </c>
      <c r="AQ230" s="220">
        <v>2.5326664702222224</v>
      </c>
      <c r="AR230" s="220">
        <v>0.024233481044865394</v>
      </c>
      <c r="AS230" s="220">
        <v>0</v>
      </c>
      <c r="AT230" s="220">
        <v>0</v>
      </c>
      <c r="AU230" s="220">
        <v>0</v>
      </c>
      <c r="AV230" s="220">
        <v>0</v>
      </c>
      <c r="AW230" s="220">
        <v>0</v>
      </c>
      <c r="AX230" s="32"/>
      <c r="AY230" s="220">
        <v>0</v>
      </c>
      <c r="AZ230" s="220">
        <v>0</v>
      </c>
      <c r="BA230" s="220">
        <v>0</v>
      </c>
      <c r="BB230" s="32"/>
      <c r="BC230" s="32">
        <v>12.43759030763216</v>
      </c>
      <c r="BD230" s="242">
        <v>-0.030251955606690667</v>
      </c>
    </row>
    <row r="231" spans="1:56" ht="12.75">
      <c r="A231" s="4" t="s">
        <v>574</v>
      </c>
      <c r="B231" s="4" t="s">
        <v>841</v>
      </c>
      <c r="C231" s="4" t="s">
        <v>842</v>
      </c>
      <c r="D231" s="225"/>
      <c r="E231" s="223">
        <v>56.99414573337692</v>
      </c>
      <c r="F231" s="223"/>
      <c r="G231" s="223">
        <v>65.718253180133</v>
      </c>
      <c r="H231" s="223">
        <v>0.31361109034200013</v>
      </c>
      <c r="I231" s="223">
        <v>-0.195562</v>
      </c>
      <c r="J231" s="223">
        <v>0</v>
      </c>
      <c r="K231" s="223">
        <v>0</v>
      </c>
      <c r="L231" s="223">
        <v>0.013781</v>
      </c>
      <c r="M231" s="223">
        <v>0.07518399999999997</v>
      </c>
      <c r="N231" s="223">
        <v>0.008547</v>
      </c>
      <c r="O231" s="223">
        <v>0.007855</v>
      </c>
      <c r="P231" s="223">
        <v>0.540244</v>
      </c>
      <c r="Q231" s="223">
        <v>0</v>
      </c>
      <c r="R231" s="223">
        <v>0.6768832698671312</v>
      </c>
      <c r="S231" s="223">
        <v>2.27186984</v>
      </c>
      <c r="T231" s="223">
        <v>0.10195270284121985</v>
      </c>
      <c r="U231" s="223">
        <v>0.10627806138308354</v>
      </c>
      <c r="V231" s="223">
        <v>0</v>
      </c>
      <c r="W231" s="223">
        <v>0</v>
      </c>
      <c r="X231" s="223">
        <v>0</v>
      </c>
      <c r="Y231" s="223">
        <v>0.137428</v>
      </c>
      <c r="Z231" s="223">
        <v>8.463881871166206</v>
      </c>
      <c r="AA231" s="223">
        <v>0.9035914636363637</v>
      </c>
      <c r="AB231" s="220">
        <v>5.222524834067797</v>
      </c>
      <c r="AC231" s="32"/>
      <c r="AD231" s="235">
        <v>141.3604690468137</v>
      </c>
      <c r="AF231" s="220">
        <v>57.45303064082623</v>
      </c>
      <c r="AG231" s="220"/>
      <c r="AH231" s="220">
        <v>56.13147873968</v>
      </c>
      <c r="AI231" s="220">
        <v>0.31361109034200013</v>
      </c>
      <c r="AJ231" s="220">
        <v>-0.195562</v>
      </c>
      <c r="AK231" s="220">
        <v>0</v>
      </c>
      <c r="AL231" s="220">
        <v>0.013781</v>
      </c>
      <c r="AM231" s="220">
        <v>0.05012266666666665</v>
      </c>
      <c r="AN231" s="220">
        <v>0</v>
      </c>
      <c r="AO231" s="220">
        <v>0.6768832698671312</v>
      </c>
      <c r="AP231" s="220">
        <v>0.6823331544587878</v>
      </c>
      <c r="AQ231" s="220">
        <v>2.7751611733333332</v>
      </c>
      <c r="AR231" s="220">
        <v>0.2592135602438152</v>
      </c>
      <c r="AS231" s="220">
        <v>0</v>
      </c>
      <c r="AT231" s="220">
        <v>0</v>
      </c>
      <c r="AU231" s="220">
        <v>0</v>
      </c>
      <c r="AV231" s="220">
        <v>0.137428</v>
      </c>
      <c r="AW231" s="220">
        <v>8.463881871166206</v>
      </c>
      <c r="AX231" s="32"/>
      <c r="AY231" s="220">
        <v>0.9035914636363637</v>
      </c>
      <c r="AZ231" s="220">
        <v>11.006</v>
      </c>
      <c r="BA231" s="220">
        <v>0</v>
      </c>
      <c r="BB231" s="32"/>
      <c r="BC231" s="32">
        <v>138.67095463022054</v>
      </c>
      <c r="BD231" s="242">
        <v>-0.019025930196245284</v>
      </c>
    </row>
    <row r="232" spans="1:56" ht="12.75">
      <c r="A232" s="4" t="s">
        <v>541</v>
      </c>
      <c r="B232" s="4" t="s">
        <v>843</v>
      </c>
      <c r="C232" s="4" t="s">
        <v>844</v>
      </c>
      <c r="D232" s="225"/>
      <c r="E232" s="223">
        <v>5.074614668472674</v>
      </c>
      <c r="F232" s="223"/>
      <c r="G232" s="223">
        <v>6.202926835402</v>
      </c>
      <c r="H232" s="223">
        <v>0.03049248672199994</v>
      </c>
      <c r="I232" s="223">
        <v>-0.178025</v>
      </c>
      <c r="J232" s="223">
        <v>0</v>
      </c>
      <c r="K232" s="223">
        <v>0</v>
      </c>
      <c r="L232" s="223">
        <v>0</v>
      </c>
      <c r="M232" s="223">
        <v>0</v>
      </c>
      <c r="N232" s="223">
        <v>0.008547</v>
      </c>
      <c r="O232" s="223">
        <v>0.007855</v>
      </c>
      <c r="P232" s="223">
        <v>0</v>
      </c>
      <c r="Q232" s="223">
        <v>0</v>
      </c>
      <c r="R232" s="223">
        <v>0.057968560429734015</v>
      </c>
      <c r="S232" s="223">
        <v>1.2647215804444445</v>
      </c>
      <c r="T232" s="223">
        <v>0.00996022755039861</v>
      </c>
      <c r="U232" s="223">
        <v>0.07561753748020024</v>
      </c>
      <c r="V232" s="223">
        <v>0</v>
      </c>
      <c r="W232" s="223">
        <v>0</v>
      </c>
      <c r="X232" s="223">
        <v>0</v>
      </c>
      <c r="Y232" s="223">
        <v>0</v>
      </c>
      <c r="Z232" s="223">
        <v>0</v>
      </c>
      <c r="AA232" s="223">
        <v>0</v>
      </c>
      <c r="AB232" s="220">
        <v>0</v>
      </c>
      <c r="AC232" s="32"/>
      <c r="AD232" s="235">
        <v>12.55467889650145</v>
      </c>
      <c r="AF232" s="220">
        <v>5.092900994953721</v>
      </c>
      <c r="AG232" s="220"/>
      <c r="AH232" s="220">
        <v>5.245760839111</v>
      </c>
      <c r="AI232" s="220">
        <v>0.03049248672199994</v>
      </c>
      <c r="AJ232" s="220">
        <v>-0.178025</v>
      </c>
      <c r="AK232" s="220">
        <v>0</v>
      </c>
      <c r="AL232" s="220">
        <v>0</v>
      </c>
      <c r="AM232" s="220">
        <v>0</v>
      </c>
      <c r="AN232" s="220">
        <v>0</v>
      </c>
      <c r="AO232" s="220">
        <v>0.057968560429734015</v>
      </c>
      <c r="AP232" s="220">
        <v>0.05817744959490358</v>
      </c>
      <c r="AQ232" s="220">
        <v>1.8239075004444443</v>
      </c>
      <c r="AR232" s="220">
        <v>0.025323762609788473</v>
      </c>
      <c r="AS232" s="220">
        <v>0</v>
      </c>
      <c r="AT232" s="220">
        <v>0</v>
      </c>
      <c r="AU232" s="220">
        <v>0</v>
      </c>
      <c r="AV232" s="220">
        <v>0</v>
      </c>
      <c r="AW232" s="220">
        <v>0</v>
      </c>
      <c r="AX232" s="32"/>
      <c r="AY232" s="220">
        <v>0</v>
      </c>
      <c r="AZ232" s="220">
        <v>0</v>
      </c>
      <c r="BA232" s="220">
        <v>0</v>
      </c>
      <c r="BB232" s="32"/>
      <c r="BC232" s="32">
        <v>12.156506593865592</v>
      </c>
      <c r="BD232" s="242">
        <v>-0.03171505268420804</v>
      </c>
    </row>
    <row r="233" spans="1:56" ht="12.75">
      <c r="A233" s="4" t="s">
        <v>574</v>
      </c>
      <c r="B233" s="4" t="s">
        <v>845</v>
      </c>
      <c r="C233" s="4" t="s">
        <v>846</v>
      </c>
      <c r="D233" s="225"/>
      <c r="E233" s="223">
        <v>83.3438844586421</v>
      </c>
      <c r="F233" s="223"/>
      <c r="G233" s="223">
        <v>62.932116868818</v>
      </c>
      <c r="H233" s="223">
        <v>0.30048875822000204</v>
      </c>
      <c r="I233" s="223">
        <v>-0.400865</v>
      </c>
      <c r="J233" s="223">
        <v>0</v>
      </c>
      <c r="K233" s="223">
        <v>0</v>
      </c>
      <c r="L233" s="223">
        <v>0.042574</v>
      </c>
      <c r="M233" s="223">
        <v>0.120972</v>
      </c>
      <c r="N233" s="223">
        <v>0.008547</v>
      </c>
      <c r="O233" s="223">
        <v>0.007855</v>
      </c>
      <c r="P233" s="223">
        <v>0.500773</v>
      </c>
      <c r="Q233" s="223">
        <v>0</v>
      </c>
      <c r="R233" s="223">
        <v>0.9287753155580828</v>
      </c>
      <c r="S233" s="223">
        <v>4.072963357777778</v>
      </c>
      <c r="T233" s="223">
        <v>0.09674980660187507</v>
      </c>
      <c r="U233" s="223">
        <v>0.10772338365639472</v>
      </c>
      <c r="V233" s="223">
        <v>0</v>
      </c>
      <c r="W233" s="223">
        <v>0</v>
      </c>
      <c r="X233" s="223">
        <v>0</v>
      </c>
      <c r="Y233" s="223">
        <v>0.166871</v>
      </c>
      <c r="Z233" s="223">
        <v>7.59300066718587</v>
      </c>
      <c r="AA233" s="223">
        <v>1.0971852272727274</v>
      </c>
      <c r="AB233" s="220">
        <v>6.308902944915254</v>
      </c>
      <c r="AC233" s="32"/>
      <c r="AD233" s="235">
        <v>167.22851778864808</v>
      </c>
      <c r="AF233" s="220">
        <v>84.13960414667339</v>
      </c>
      <c r="AG233" s="220"/>
      <c r="AH233" s="220">
        <v>54.469446486025</v>
      </c>
      <c r="AI233" s="220">
        <v>0.30048875822000204</v>
      </c>
      <c r="AJ233" s="220">
        <v>-0.400865</v>
      </c>
      <c r="AK233" s="220">
        <v>0</v>
      </c>
      <c r="AL233" s="220">
        <v>0.042574</v>
      </c>
      <c r="AM233" s="220">
        <v>0.080648</v>
      </c>
      <c r="AN233" s="220">
        <v>0</v>
      </c>
      <c r="AO233" s="220">
        <v>0.9287753155580828</v>
      </c>
      <c r="AP233" s="220">
        <v>0.9376427304757757</v>
      </c>
      <c r="AQ233" s="220">
        <v>5.137019357777778</v>
      </c>
      <c r="AR233" s="220">
        <v>0.2459852571170201</v>
      </c>
      <c r="AS233" s="220">
        <v>0</v>
      </c>
      <c r="AT233" s="220">
        <v>0</v>
      </c>
      <c r="AU233" s="220">
        <v>0</v>
      </c>
      <c r="AV233" s="220">
        <v>0.166871</v>
      </c>
      <c r="AW233" s="220">
        <v>7.59300066718587</v>
      </c>
      <c r="AX233" s="32"/>
      <c r="AY233" s="220">
        <v>1.0971852272727274</v>
      </c>
      <c r="AZ233" s="220">
        <v>13.223</v>
      </c>
      <c r="BA233" s="220">
        <v>0</v>
      </c>
      <c r="BB233" s="32"/>
      <c r="BC233" s="32">
        <v>167.96137594630562</v>
      </c>
      <c r="BD233" s="242">
        <v>0.004382375490427831</v>
      </c>
    </row>
    <row r="234" spans="1:56" ht="12.75">
      <c r="A234" s="4" t="s">
        <v>563</v>
      </c>
      <c r="B234" s="4" t="s">
        <v>847</v>
      </c>
      <c r="C234" s="4" t="s">
        <v>848</v>
      </c>
      <c r="D234" s="225"/>
      <c r="E234" s="223">
        <v>70.78162632539399</v>
      </c>
      <c r="F234" s="223"/>
      <c r="G234" s="223">
        <v>96.098421129415</v>
      </c>
      <c r="H234" s="223">
        <v>0.45665871037098765</v>
      </c>
      <c r="I234" s="223">
        <v>0</v>
      </c>
      <c r="J234" s="223">
        <v>0</v>
      </c>
      <c r="K234" s="223">
        <v>0</v>
      </c>
      <c r="L234" s="223">
        <v>0.066733</v>
      </c>
      <c r="M234" s="223">
        <v>0.018315000000000012</v>
      </c>
      <c r="N234" s="223">
        <v>0.008547</v>
      </c>
      <c r="O234" s="223">
        <v>0.007855</v>
      </c>
      <c r="P234" s="223">
        <v>0.855622</v>
      </c>
      <c r="Q234" s="223">
        <v>0</v>
      </c>
      <c r="R234" s="223">
        <v>0.8631308689731736</v>
      </c>
      <c r="S234" s="223">
        <v>1.9403415722222226</v>
      </c>
      <c r="T234" s="223">
        <v>0.14822758307112563</v>
      </c>
      <c r="U234" s="223">
        <v>0.12985815764249672</v>
      </c>
      <c r="V234" s="223">
        <v>0.04</v>
      </c>
      <c r="W234" s="223">
        <v>0</v>
      </c>
      <c r="X234" s="223">
        <v>0</v>
      </c>
      <c r="Y234" s="223">
        <v>0.18622</v>
      </c>
      <c r="Z234" s="223">
        <v>10.807248041086567</v>
      </c>
      <c r="AA234" s="223">
        <v>1.2244037863636363</v>
      </c>
      <c r="AB234" s="220">
        <v>7.150446119745762</v>
      </c>
      <c r="AC234" s="32"/>
      <c r="AD234" s="235">
        <v>190.78365429428496</v>
      </c>
      <c r="AF234" s="220">
        <v>71.17125164531049</v>
      </c>
      <c r="AG234" s="220"/>
      <c r="AH234" s="220">
        <v>82.600475657155</v>
      </c>
      <c r="AI234" s="220">
        <v>0.45665871037098765</v>
      </c>
      <c r="AJ234" s="220">
        <v>0</v>
      </c>
      <c r="AK234" s="220">
        <v>0</v>
      </c>
      <c r="AL234" s="220">
        <v>0.066733</v>
      </c>
      <c r="AM234" s="220">
        <v>0.012210000000000007</v>
      </c>
      <c r="AN234" s="220">
        <v>0</v>
      </c>
      <c r="AO234" s="220">
        <v>0.8631308689731736</v>
      </c>
      <c r="AP234" s="220">
        <v>0.8678820686617408</v>
      </c>
      <c r="AQ234" s="220">
        <v>2.581399305555556</v>
      </c>
      <c r="AR234" s="220">
        <v>0.37686690458850636</v>
      </c>
      <c r="AS234" s="220">
        <v>0</v>
      </c>
      <c r="AT234" s="220">
        <v>0</v>
      </c>
      <c r="AU234" s="220">
        <v>0</v>
      </c>
      <c r="AV234" s="220">
        <v>0.18622</v>
      </c>
      <c r="AW234" s="220">
        <v>10.807248041086567</v>
      </c>
      <c r="AX234" s="32"/>
      <c r="AY234" s="220">
        <v>1.2244037863636363</v>
      </c>
      <c r="AZ234" s="220">
        <v>15.233</v>
      </c>
      <c r="BA234" s="220">
        <v>0</v>
      </c>
      <c r="BB234" s="32"/>
      <c r="BC234" s="32">
        <v>186.44747998806562</v>
      </c>
      <c r="BD234" s="242">
        <v>-0.022728227542652888</v>
      </c>
    </row>
    <row r="235" spans="1:56" ht="12.75">
      <c r="A235" s="4" t="s">
        <v>541</v>
      </c>
      <c r="B235" s="4" t="s">
        <v>849</v>
      </c>
      <c r="C235" s="4" t="s">
        <v>850</v>
      </c>
      <c r="D235" s="225"/>
      <c r="E235" s="223">
        <v>3.9810521121328</v>
      </c>
      <c r="F235" s="223"/>
      <c r="G235" s="223">
        <v>3.6741071890179997</v>
      </c>
      <c r="H235" s="223">
        <v>0.018168050048999955</v>
      </c>
      <c r="I235" s="223">
        <v>-0.11184</v>
      </c>
      <c r="J235" s="223">
        <v>0</v>
      </c>
      <c r="K235" s="223">
        <v>0</v>
      </c>
      <c r="L235" s="223">
        <v>0</v>
      </c>
      <c r="M235" s="223">
        <v>0</v>
      </c>
      <c r="N235" s="223">
        <v>0.008547</v>
      </c>
      <c r="O235" s="223">
        <v>0.007855</v>
      </c>
      <c r="P235" s="223">
        <v>0</v>
      </c>
      <c r="Q235" s="223">
        <v>0</v>
      </c>
      <c r="R235" s="223">
        <v>0.04484843906953016</v>
      </c>
      <c r="S235" s="223">
        <v>0.51449176</v>
      </c>
      <c r="T235" s="223">
        <v>0.005911817542876423</v>
      </c>
      <c r="U235" s="223">
        <v>0.06458110042449092</v>
      </c>
      <c r="V235" s="223">
        <v>0</v>
      </c>
      <c r="W235" s="223">
        <v>0</v>
      </c>
      <c r="X235" s="223">
        <v>0</v>
      </c>
      <c r="Y235" s="223">
        <v>0</v>
      </c>
      <c r="Z235" s="223">
        <v>0</v>
      </c>
      <c r="AA235" s="223">
        <v>0</v>
      </c>
      <c r="AB235" s="220">
        <v>0</v>
      </c>
      <c r="AC235" s="32"/>
      <c r="AD235" s="235">
        <v>8.207722468236698</v>
      </c>
      <c r="AF235" s="220">
        <v>3.9983087032412836</v>
      </c>
      <c r="AG235" s="220"/>
      <c r="AH235" s="220">
        <v>3.105515155564</v>
      </c>
      <c r="AI235" s="220">
        <v>0.018168050048999955</v>
      </c>
      <c r="AJ235" s="220">
        <v>-0.11184</v>
      </c>
      <c r="AK235" s="220">
        <v>0</v>
      </c>
      <c r="AL235" s="220">
        <v>0</v>
      </c>
      <c r="AM235" s="220">
        <v>0</v>
      </c>
      <c r="AN235" s="220">
        <v>0</v>
      </c>
      <c r="AO235" s="220">
        <v>0.04484843906953016</v>
      </c>
      <c r="AP235" s="220">
        <v>0.045042842748024586</v>
      </c>
      <c r="AQ235" s="220">
        <v>0.6419568266666666</v>
      </c>
      <c r="AR235" s="220">
        <v>0.015030727289176652</v>
      </c>
      <c r="AS235" s="220">
        <v>0</v>
      </c>
      <c r="AT235" s="220">
        <v>0</v>
      </c>
      <c r="AU235" s="220">
        <v>0</v>
      </c>
      <c r="AV235" s="220">
        <v>0</v>
      </c>
      <c r="AW235" s="220">
        <v>0</v>
      </c>
      <c r="AX235" s="32"/>
      <c r="AY235" s="220">
        <v>0</v>
      </c>
      <c r="AZ235" s="220">
        <v>0</v>
      </c>
      <c r="BA235" s="220">
        <v>0</v>
      </c>
      <c r="BB235" s="32"/>
      <c r="BC235" s="32">
        <v>7.757030744627682</v>
      </c>
      <c r="BD235" s="242">
        <v>-0.054910692381858806</v>
      </c>
    </row>
    <row r="236" spans="1:56" ht="12.75">
      <c r="A236" s="4" t="s">
        <v>541</v>
      </c>
      <c r="B236" s="4" t="s">
        <v>851</v>
      </c>
      <c r="C236" s="4" t="s">
        <v>852</v>
      </c>
      <c r="D236" s="225"/>
      <c r="E236" s="223">
        <v>5.088654529235706</v>
      </c>
      <c r="F236" s="223"/>
      <c r="G236" s="223">
        <v>4.593302343646</v>
      </c>
      <c r="H236" s="223">
        <v>0.02272469509300031</v>
      </c>
      <c r="I236" s="223">
        <v>-0.140048</v>
      </c>
      <c r="J236" s="223">
        <v>0</v>
      </c>
      <c r="K236" s="223">
        <v>0</v>
      </c>
      <c r="L236" s="223">
        <v>0</v>
      </c>
      <c r="M236" s="223">
        <v>0</v>
      </c>
      <c r="N236" s="223">
        <v>0.008547</v>
      </c>
      <c r="O236" s="223">
        <v>0.007855</v>
      </c>
      <c r="P236" s="223">
        <v>0</v>
      </c>
      <c r="Q236" s="223">
        <v>0</v>
      </c>
      <c r="R236" s="223">
        <v>0.055953401801183016</v>
      </c>
      <c r="S236" s="223">
        <v>1.3954842782222223</v>
      </c>
      <c r="T236" s="223">
        <v>0.007394813506257434</v>
      </c>
      <c r="U236" s="223">
        <v>0.07198035291108212</v>
      </c>
      <c r="V236" s="223">
        <v>0</v>
      </c>
      <c r="W236" s="223">
        <v>0</v>
      </c>
      <c r="X236" s="223">
        <v>0</v>
      </c>
      <c r="Y236" s="223">
        <v>0</v>
      </c>
      <c r="Z236" s="223">
        <v>0</v>
      </c>
      <c r="AA236" s="223">
        <v>0</v>
      </c>
      <c r="AB236" s="220">
        <v>0</v>
      </c>
      <c r="AC236" s="32"/>
      <c r="AD236" s="235">
        <v>11.11184841441545</v>
      </c>
      <c r="AF236" s="220">
        <v>5.094408557526444</v>
      </c>
      <c r="AG236" s="220"/>
      <c r="AH236" s="220">
        <v>3.8793630898369997</v>
      </c>
      <c r="AI236" s="220">
        <v>0.02272469509300031</v>
      </c>
      <c r="AJ236" s="220">
        <v>-0.140048</v>
      </c>
      <c r="AK236" s="220">
        <v>0</v>
      </c>
      <c r="AL236" s="220">
        <v>0</v>
      </c>
      <c r="AM236" s="220">
        <v>0</v>
      </c>
      <c r="AN236" s="220">
        <v>0</v>
      </c>
      <c r="AO236" s="220">
        <v>0.055953401801183016</v>
      </c>
      <c r="AP236" s="220">
        <v>0.0560166714641317</v>
      </c>
      <c r="AQ236" s="220">
        <v>1.8679132915555556</v>
      </c>
      <c r="AR236" s="220">
        <v>0.01880122726399222</v>
      </c>
      <c r="AS236" s="220">
        <v>0</v>
      </c>
      <c r="AT236" s="220">
        <v>0</v>
      </c>
      <c r="AU236" s="220">
        <v>0</v>
      </c>
      <c r="AV236" s="220">
        <v>0</v>
      </c>
      <c r="AW236" s="220">
        <v>0</v>
      </c>
      <c r="AX236" s="32"/>
      <c r="AY236" s="220">
        <v>0</v>
      </c>
      <c r="AZ236" s="220">
        <v>0</v>
      </c>
      <c r="BA236" s="220">
        <v>0</v>
      </c>
      <c r="BB236" s="32"/>
      <c r="BC236" s="32">
        <v>10.855132934541308</v>
      </c>
      <c r="BD236" s="242">
        <v>-0.023102860145311547</v>
      </c>
    </row>
    <row r="237" spans="1:56" ht="12.75">
      <c r="A237" s="4" t="s">
        <v>623</v>
      </c>
      <c r="B237" s="4" t="s">
        <v>853</v>
      </c>
      <c r="C237" s="4" t="s">
        <v>854</v>
      </c>
      <c r="D237" s="225"/>
      <c r="E237" s="223">
        <v>226.4601662937819</v>
      </c>
      <c r="F237" s="223"/>
      <c r="G237" s="223">
        <v>138.151843415463</v>
      </c>
      <c r="H237" s="223">
        <v>0.640216316967994</v>
      </c>
      <c r="I237" s="223">
        <v>0</v>
      </c>
      <c r="J237" s="223">
        <v>0</v>
      </c>
      <c r="K237" s="223">
        <v>0</v>
      </c>
      <c r="L237" s="223">
        <v>0.054898</v>
      </c>
      <c r="M237" s="223">
        <v>0.20365399999999997</v>
      </c>
      <c r="N237" s="223">
        <v>0.008547</v>
      </c>
      <c r="O237" s="223">
        <v>0</v>
      </c>
      <c r="P237" s="223">
        <v>0.947006</v>
      </c>
      <c r="Q237" s="223">
        <v>0</v>
      </c>
      <c r="R237" s="223">
        <v>2.5095301219192003</v>
      </c>
      <c r="S237" s="223">
        <v>1.7901493135555555</v>
      </c>
      <c r="T237" s="223">
        <v>0.21080111798649917</v>
      </c>
      <c r="U237" s="223">
        <v>0</v>
      </c>
      <c r="V237" s="223">
        <v>0</v>
      </c>
      <c r="W237" s="223">
        <v>0</v>
      </c>
      <c r="X237" s="223">
        <v>0</v>
      </c>
      <c r="Y237" s="223">
        <v>0.437721</v>
      </c>
      <c r="Z237" s="223">
        <v>19.732462612187916</v>
      </c>
      <c r="AA237" s="223">
        <v>2.8780261227272725</v>
      </c>
      <c r="AB237" s="220">
        <v>16.954966370084747</v>
      </c>
      <c r="AC237" s="32"/>
      <c r="AD237" s="235">
        <v>410.97998768467403</v>
      </c>
      <c r="AF237" s="220">
        <v>227.73446296202525</v>
      </c>
      <c r="AG237" s="220"/>
      <c r="AH237" s="220">
        <v>119.87518775548699</v>
      </c>
      <c r="AI237" s="220">
        <v>0.640216316967994</v>
      </c>
      <c r="AJ237" s="220">
        <v>0</v>
      </c>
      <c r="AK237" s="220">
        <v>0</v>
      </c>
      <c r="AL237" s="220">
        <v>0.054898</v>
      </c>
      <c r="AM237" s="220">
        <v>0.1357693333333333</v>
      </c>
      <c r="AN237" s="220">
        <v>0</v>
      </c>
      <c r="AO237" s="220">
        <v>2.5095301219192003</v>
      </c>
      <c r="AP237" s="220">
        <v>2.5236513067860766</v>
      </c>
      <c r="AQ237" s="220">
        <v>2.3222157668888888</v>
      </c>
      <c r="AR237" s="220">
        <v>0.5359593887545748</v>
      </c>
      <c r="AS237" s="220">
        <v>0</v>
      </c>
      <c r="AT237" s="220">
        <v>0</v>
      </c>
      <c r="AU237" s="220">
        <v>0</v>
      </c>
      <c r="AV237" s="220">
        <v>0.437721</v>
      </c>
      <c r="AW237" s="220">
        <v>19.732462612187916</v>
      </c>
      <c r="AX237" s="32"/>
      <c r="AY237" s="220">
        <v>2.8780261227272725</v>
      </c>
      <c r="AZ237" s="220">
        <v>36.445</v>
      </c>
      <c r="BA237" s="220">
        <v>0</v>
      </c>
      <c r="BB237" s="32"/>
      <c r="BC237" s="32">
        <v>415.8251006870775</v>
      </c>
      <c r="BD237" s="242">
        <v>0.0117891701484037</v>
      </c>
    </row>
    <row r="238" spans="1:56" ht="12.75">
      <c r="A238" s="4" t="s">
        <v>490</v>
      </c>
      <c r="B238" s="4" t="s">
        <v>495</v>
      </c>
      <c r="C238" s="4" t="s">
        <v>496</v>
      </c>
      <c r="D238" s="225"/>
      <c r="E238" s="223">
        <v>17.09878753295667</v>
      </c>
      <c r="F238" s="223"/>
      <c r="G238" s="223">
        <v>12.703773519967001</v>
      </c>
      <c r="H238" s="223">
        <v>0.058188969721999016</v>
      </c>
      <c r="I238" s="223">
        <v>0</v>
      </c>
      <c r="J238" s="223">
        <v>0</v>
      </c>
      <c r="K238" s="223">
        <v>0</v>
      </c>
      <c r="L238" s="223">
        <v>0</v>
      </c>
      <c r="M238" s="223">
        <v>0</v>
      </c>
      <c r="N238" s="223">
        <v>0</v>
      </c>
      <c r="O238" s="223">
        <v>0</v>
      </c>
      <c r="P238" s="223">
        <v>0</v>
      </c>
      <c r="Q238" s="223">
        <v>0.2548601338565516</v>
      </c>
      <c r="R238" s="223">
        <v>0.18910338056684553</v>
      </c>
      <c r="S238" s="223">
        <v>0</v>
      </c>
      <c r="T238" s="223">
        <v>0</v>
      </c>
      <c r="U238" s="223">
        <v>0</v>
      </c>
      <c r="V238" s="223">
        <v>0</v>
      </c>
      <c r="W238" s="223">
        <v>0</v>
      </c>
      <c r="X238" s="223">
        <v>0</v>
      </c>
      <c r="Y238" s="223">
        <v>0</v>
      </c>
      <c r="Z238" s="223">
        <v>0</v>
      </c>
      <c r="AA238" s="223">
        <v>0</v>
      </c>
      <c r="AB238" s="220">
        <v>0</v>
      </c>
      <c r="AC238" s="32"/>
      <c r="AD238" s="235">
        <v>30.30471353706907</v>
      </c>
      <c r="AF238" s="220">
        <v>17.190475093041965</v>
      </c>
      <c r="AG238" s="220"/>
      <c r="AH238" s="220">
        <v>11.66225787408</v>
      </c>
      <c r="AI238" s="220">
        <v>0.058188969721999016</v>
      </c>
      <c r="AJ238" s="220">
        <v>0</v>
      </c>
      <c r="AK238" s="220">
        <v>0</v>
      </c>
      <c r="AL238" s="220">
        <v>0</v>
      </c>
      <c r="AM238" s="220">
        <v>0</v>
      </c>
      <c r="AN238" s="220">
        <v>0.2600496544425182</v>
      </c>
      <c r="AO238" s="220">
        <v>0.18910338056684553</v>
      </c>
      <c r="AP238" s="220">
        <v>0.19011739559771465</v>
      </c>
      <c r="AQ238" s="220">
        <v>0</v>
      </c>
      <c r="AR238" s="220">
        <v>0</v>
      </c>
      <c r="AS238" s="220">
        <v>0</v>
      </c>
      <c r="AT238" s="220">
        <v>0</v>
      </c>
      <c r="AU238" s="220">
        <v>0</v>
      </c>
      <c r="AV238" s="220">
        <v>0</v>
      </c>
      <c r="AW238" s="220">
        <v>0</v>
      </c>
      <c r="AX238" s="32"/>
      <c r="AY238" s="220">
        <v>0</v>
      </c>
      <c r="AZ238" s="220">
        <v>0</v>
      </c>
      <c r="BA238" s="220">
        <v>0</v>
      </c>
      <c r="BB238" s="32"/>
      <c r="BC238" s="32">
        <v>29.550192367451043</v>
      </c>
      <c r="BD238" s="242">
        <v>-0.024897815605321193</v>
      </c>
    </row>
    <row r="239" spans="1:56" ht="12.75">
      <c r="A239" s="4" t="s">
        <v>541</v>
      </c>
      <c r="B239" s="4" t="s">
        <v>855</v>
      </c>
      <c r="C239" s="4" t="s">
        <v>856</v>
      </c>
      <c r="D239" s="225"/>
      <c r="E239" s="223">
        <v>12.333522675015677</v>
      </c>
      <c r="F239" s="223"/>
      <c r="G239" s="223">
        <v>13.040232865483999</v>
      </c>
      <c r="H239" s="223">
        <v>0.06458938271700032</v>
      </c>
      <c r="I239" s="223">
        <v>-0.133709</v>
      </c>
      <c r="J239" s="223">
        <v>0</v>
      </c>
      <c r="K239" s="223">
        <v>0</v>
      </c>
      <c r="L239" s="223">
        <v>0</v>
      </c>
      <c r="M239" s="223">
        <v>0</v>
      </c>
      <c r="N239" s="223">
        <v>0.008547</v>
      </c>
      <c r="O239" s="223">
        <v>0.007855</v>
      </c>
      <c r="P239" s="223">
        <v>0</v>
      </c>
      <c r="Q239" s="223">
        <v>0</v>
      </c>
      <c r="R239" s="223">
        <v>0.14819217751790592</v>
      </c>
      <c r="S239" s="223">
        <v>2.7936406151111113</v>
      </c>
      <c r="T239" s="223">
        <v>0.020999725542515682</v>
      </c>
      <c r="U239" s="223">
        <v>0.12588146482522625</v>
      </c>
      <c r="V239" s="223">
        <v>0</v>
      </c>
      <c r="W239" s="223">
        <v>0</v>
      </c>
      <c r="X239" s="223">
        <v>0</v>
      </c>
      <c r="Y239" s="223">
        <v>0</v>
      </c>
      <c r="Z239" s="223">
        <v>0</v>
      </c>
      <c r="AA239" s="223">
        <v>0</v>
      </c>
      <c r="AB239" s="220">
        <v>0</v>
      </c>
      <c r="AC239" s="32"/>
      <c r="AD239" s="235">
        <v>28.409751906213437</v>
      </c>
      <c r="AF239" s="220">
        <v>12.498543144391498</v>
      </c>
      <c r="AG239" s="220"/>
      <c r="AH239" s="220">
        <v>11.009429143792</v>
      </c>
      <c r="AI239" s="220">
        <v>0.06458938271700032</v>
      </c>
      <c r="AJ239" s="220">
        <v>-0.133709</v>
      </c>
      <c r="AK239" s="220">
        <v>0</v>
      </c>
      <c r="AL239" s="220">
        <v>0</v>
      </c>
      <c r="AM239" s="220">
        <v>0</v>
      </c>
      <c r="AN239" s="220">
        <v>0</v>
      </c>
      <c r="AO239" s="220">
        <v>0.14819217751790592</v>
      </c>
      <c r="AP239" s="220">
        <v>0.15017496405312417</v>
      </c>
      <c r="AQ239" s="220">
        <v>3.5954606684444443</v>
      </c>
      <c r="AR239" s="220">
        <v>0.053391557754932636</v>
      </c>
      <c r="AS239" s="220">
        <v>0</v>
      </c>
      <c r="AT239" s="220">
        <v>0</v>
      </c>
      <c r="AU239" s="220">
        <v>0</v>
      </c>
      <c r="AV239" s="220">
        <v>0</v>
      </c>
      <c r="AW239" s="220">
        <v>0</v>
      </c>
      <c r="AX239" s="32"/>
      <c r="AY239" s="220">
        <v>0</v>
      </c>
      <c r="AZ239" s="220">
        <v>0</v>
      </c>
      <c r="BA239" s="220">
        <v>0</v>
      </c>
      <c r="BB239" s="32"/>
      <c r="BC239" s="32">
        <v>27.386072038670903</v>
      </c>
      <c r="BD239" s="242">
        <v>-0.03603269296127315</v>
      </c>
    </row>
    <row r="240" spans="1:56" ht="12.75">
      <c r="A240" s="4" t="s">
        <v>623</v>
      </c>
      <c r="B240" s="4" t="s">
        <v>857</v>
      </c>
      <c r="C240" s="4" t="s">
        <v>858</v>
      </c>
      <c r="D240" s="225"/>
      <c r="E240" s="223">
        <v>218.974683154005</v>
      </c>
      <c r="F240" s="223"/>
      <c r="G240" s="223">
        <v>185.53276002602</v>
      </c>
      <c r="H240" s="223">
        <v>0.8699680061610043</v>
      </c>
      <c r="I240" s="223">
        <v>0</v>
      </c>
      <c r="J240" s="223">
        <v>0</v>
      </c>
      <c r="K240" s="223">
        <v>0</v>
      </c>
      <c r="L240" s="223">
        <v>0</v>
      </c>
      <c r="M240" s="223">
        <v>0.14007699999999998</v>
      </c>
      <c r="N240" s="223">
        <v>0.008547</v>
      </c>
      <c r="O240" s="223">
        <v>0</v>
      </c>
      <c r="P240" s="223">
        <v>2.00357</v>
      </c>
      <c r="Q240" s="223">
        <v>0.25266704348244917</v>
      </c>
      <c r="R240" s="223">
        <v>2.4632607500949275</v>
      </c>
      <c r="S240" s="223">
        <v>2.7641147999999998</v>
      </c>
      <c r="T240" s="223">
        <v>0.2835118942790715</v>
      </c>
      <c r="U240" s="223">
        <v>0</v>
      </c>
      <c r="V240" s="223">
        <v>0</v>
      </c>
      <c r="W240" s="223">
        <v>0</v>
      </c>
      <c r="X240" s="223">
        <v>0</v>
      </c>
      <c r="Y240" s="223">
        <v>0.490731</v>
      </c>
      <c r="Z240" s="223">
        <v>29.523176042733994</v>
      </c>
      <c r="AA240" s="223">
        <v>3.226565318181818</v>
      </c>
      <c r="AB240" s="220">
        <v>18.948824200847458</v>
      </c>
      <c r="AC240" s="32"/>
      <c r="AD240" s="235">
        <v>465.48245623580584</v>
      </c>
      <c r="AF240" s="220">
        <v>220.57858177664582</v>
      </c>
      <c r="AG240" s="220"/>
      <c r="AH240" s="220">
        <v>161.104180890842</v>
      </c>
      <c r="AI240" s="220">
        <v>0.8699680061610043</v>
      </c>
      <c r="AJ240" s="220">
        <v>0</v>
      </c>
      <c r="AK240" s="220">
        <v>0</v>
      </c>
      <c r="AL240" s="220">
        <v>0</v>
      </c>
      <c r="AM240" s="220">
        <v>0.09338466666666666</v>
      </c>
      <c r="AN240" s="220">
        <v>0.2579359682087017</v>
      </c>
      <c r="AO240" s="220">
        <v>2.4632607500949275</v>
      </c>
      <c r="AP240" s="220">
        <v>2.481303112195316</v>
      </c>
      <c r="AQ240" s="220">
        <v>3.42321032</v>
      </c>
      <c r="AR240" s="220">
        <v>0.7208256911246294</v>
      </c>
      <c r="AS240" s="220">
        <v>0</v>
      </c>
      <c r="AT240" s="220">
        <v>0</v>
      </c>
      <c r="AU240" s="220">
        <v>0</v>
      </c>
      <c r="AV240" s="220">
        <v>0.490731</v>
      </c>
      <c r="AW240" s="220">
        <v>29.523176042733994</v>
      </c>
      <c r="AX240" s="32"/>
      <c r="AY240" s="220">
        <v>3.226565318181818</v>
      </c>
      <c r="AZ240" s="220">
        <v>40.601</v>
      </c>
      <c r="BA240" s="220">
        <v>0</v>
      </c>
      <c r="BB240" s="32"/>
      <c r="BC240" s="32">
        <v>465.8341235428549</v>
      </c>
      <c r="BD240" s="242">
        <v>0.0007554899273602714</v>
      </c>
    </row>
    <row r="241" spans="1:56" ht="12.75">
      <c r="A241" s="4" t="s">
        <v>574</v>
      </c>
      <c r="B241" s="4" t="s">
        <v>859</v>
      </c>
      <c r="C241" s="4" t="s">
        <v>860</v>
      </c>
      <c r="D241" s="225"/>
      <c r="E241" s="223">
        <v>133.4513548697046</v>
      </c>
      <c r="F241" s="223"/>
      <c r="G241" s="223">
        <v>137.89662137389698</v>
      </c>
      <c r="H241" s="223">
        <v>0.651543720393002</v>
      </c>
      <c r="I241" s="223">
        <v>-0.660112</v>
      </c>
      <c r="J241" s="223">
        <v>0</v>
      </c>
      <c r="K241" s="223">
        <v>0</v>
      </c>
      <c r="L241" s="223">
        <v>0.087907</v>
      </c>
      <c r="M241" s="223">
        <v>0.071328</v>
      </c>
      <c r="N241" s="223">
        <v>0.008547</v>
      </c>
      <c r="O241" s="223">
        <v>0.007855</v>
      </c>
      <c r="P241" s="223">
        <v>1.038295</v>
      </c>
      <c r="Q241" s="223">
        <v>0.17569450474781464</v>
      </c>
      <c r="R241" s="223">
        <v>1.5510580868064072</v>
      </c>
      <c r="S241" s="223">
        <v>3.692380342222222</v>
      </c>
      <c r="T241" s="223">
        <v>0.21227789077564993</v>
      </c>
      <c r="U241" s="223">
        <v>0.15314526948603907</v>
      </c>
      <c r="V241" s="223">
        <v>0</v>
      </c>
      <c r="W241" s="223">
        <v>0</v>
      </c>
      <c r="X241" s="223">
        <v>0</v>
      </c>
      <c r="Y241" s="223">
        <v>0.274787</v>
      </c>
      <c r="Z241" s="223">
        <v>13.407947062722561</v>
      </c>
      <c r="AA241" s="223">
        <v>1.8067245954545454</v>
      </c>
      <c r="AB241" s="220">
        <v>10.502533378898304</v>
      </c>
      <c r="AC241" s="32"/>
      <c r="AD241" s="235">
        <v>304.3298880951081</v>
      </c>
      <c r="AF241" s="220">
        <v>134.61382638144116</v>
      </c>
      <c r="AG241" s="220"/>
      <c r="AH241" s="220">
        <v>119.147059430431</v>
      </c>
      <c r="AI241" s="220">
        <v>0.651543720393002</v>
      </c>
      <c r="AJ241" s="220">
        <v>-0.660112</v>
      </c>
      <c r="AK241" s="220">
        <v>0</v>
      </c>
      <c r="AL241" s="220">
        <v>0.087907</v>
      </c>
      <c r="AM241" s="220">
        <v>0.047552000000000004</v>
      </c>
      <c r="AN241" s="220">
        <v>0.17935794395839405</v>
      </c>
      <c r="AO241" s="220">
        <v>1.5510580868064072</v>
      </c>
      <c r="AP241" s="220">
        <v>1.564569083684045</v>
      </c>
      <c r="AQ241" s="220">
        <v>4.601003142222222</v>
      </c>
      <c r="AR241" s="220">
        <v>0.5397140663813477</v>
      </c>
      <c r="AS241" s="220">
        <v>0</v>
      </c>
      <c r="AT241" s="220">
        <v>0</v>
      </c>
      <c r="AU241" s="220">
        <v>0</v>
      </c>
      <c r="AV241" s="220">
        <v>0.274787</v>
      </c>
      <c r="AW241" s="220">
        <v>13.407947062722561</v>
      </c>
      <c r="AX241" s="32"/>
      <c r="AY241" s="220">
        <v>1.8067245954545454</v>
      </c>
      <c r="AZ241" s="220">
        <v>22.267</v>
      </c>
      <c r="BA241" s="220">
        <v>0</v>
      </c>
      <c r="BB241" s="32"/>
      <c r="BC241" s="32">
        <v>300.0799375134947</v>
      </c>
      <c r="BD241" s="242">
        <v>-0.013964946421184976</v>
      </c>
    </row>
    <row r="242" spans="1:56" ht="12.75">
      <c r="A242" s="4" t="s">
        <v>541</v>
      </c>
      <c r="B242" s="4" t="s">
        <v>861</v>
      </c>
      <c r="C242" s="4" t="s">
        <v>862</v>
      </c>
      <c r="D242" s="225"/>
      <c r="E242" s="223">
        <v>7.567347904427088</v>
      </c>
      <c r="F242" s="223"/>
      <c r="G242" s="223">
        <v>11.31074981246</v>
      </c>
      <c r="H242" s="223">
        <v>0.05659938911999948</v>
      </c>
      <c r="I242" s="223">
        <v>0</v>
      </c>
      <c r="J242" s="223">
        <v>0</v>
      </c>
      <c r="K242" s="223">
        <v>0</v>
      </c>
      <c r="L242" s="223">
        <v>0</v>
      </c>
      <c r="M242" s="223">
        <v>0</v>
      </c>
      <c r="N242" s="223">
        <v>0.008547</v>
      </c>
      <c r="O242" s="223">
        <v>0.007855</v>
      </c>
      <c r="P242" s="223">
        <v>0</v>
      </c>
      <c r="Q242" s="223">
        <v>0</v>
      </c>
      <c r="R242" s="223">
        <v>0.09776939261913273</v>
      </c>
      <c r="S242" s="223">
        <v>2.0384322791111114</v>
      </c>
      <c r="T242" s="223">
        <v>0.018223576760532472</v>
      </c>
      <c r="U242" s="223">
        <v>0.12069847546572685</v>
      </c>
      <c r="V242" s="223">
        <v>0</v>
      </c>
      <c r="W242" s="223">
        <v>0</v>
      </c>
      <c r="X242" s="223">
        <v>0</v>
      </c>
      <c r="Y242" s="223">
        <v>0</v>
      </c>
      <c r="Z242" s="223">
        <v>0</v>
      </c>
      <c r="AA242" s="223">
        <v>0</v>
      </c>
      <c r="AB242" s="220">
        <v>0</v>
      </c>
      <c r="AC242" s="32"/>
      <c r="AD242" s="235">
        <v>21.226222829963586</v>
      </c>
      <c r="AF242" s="220">
        <v>7.658281545479948</v>
      </c>
      <c r="AG242" s="220"/>
      <c r="AH242" s="220">
        <v>9.544926267596</v>
      </c>
      <c r="AI242" s="220">
        <v>0.05659938911999948</v>
      </c>
      <c r="AJ242" s="220">
        <v>0</v>
      </c>
      <c r="AK242" s="220">
        <v>0</v>
      </c>
      <c r="AL242" s="220">
        <v>0</v>
      </c>
      <c r="AM242" s="220">
        <v>0</v>
      </c>
      <c r="AN242" s="220">
        <v>0</v>
      </c>
      <c r="AO242" s="220">
        <v>0.09776939261913273</v>
      </c>
      <c r="AP242" s="220">
        <v>0.0989442463415555</v>
      </c>
      <c r="AQ242" s="220">
        <v>2.463497665777778</v>
      </c>
      <c r="AR242" s="220">
        <v>0.04633323179112644</v>
      </c>
      <c r="AS242" s="220">
        <v>0</v>
      </c>
      <c r="AT242" s="220">
        <v>0</v>
      </c>
      <c r="AU242" s="220">
        <v>0</v>
      </c>
      <c r="AV242" s="220">
        <v>0</v>
      </c>
      <c r="AW242" s="220">
        <v>0</v>
      </c>
      <c r="AX242" s="32"/>
      <c r="AY242" s="220">
        <v>0</v>
      </c>
      <c r="AZ242" s="220">
        <v>0</v>
      </c>
      <c r="BA242" s="220">
        <v>0</v>
      </c>
      <c r="BB242" s="32"/>
      <c r="BC242" s="32">
        <v>19.96635173872554</v>
      </c>
      <c r="BD242" s="242">
        <v>-0.05935446458517218</v>
      </c>
    </row>
    <row r="243" spans="1:56" ht="12.75">
      <c r="A243" s="4" t="s">
        <v>574</v>
      </c>
      <c r="B243" s="4" t="s">
        <v>863</v>
      </c>
      <c r="C243" s="4" t="s">
        <v>864</v>
      </c>
      <c r="D243" s="225"/>
      <c r="E243" s="223">
        <v>80.08684842180041</v>
      </c>
      <c r="F243" s="223"/>
      <c r="G243" s="223">
        <v>189.252360693163</v>
      </c>
      <c r="H243" s="223">
        <v>0.9130898829589784</v>
      </c>
      <c r="I243" s="223">
        <v>0</v>
      </c>
      <c r="J243" s="223">
        <v>0</v>
      </c>
      <c r="K243" s="223">
        <v>0</v>
      </c>
      <c r="L243" s="223">
        <v>0</v>
      </c>
      <c r="M243" s="223">
        <v>0.079485</v>
      </c>
      <c r="N243" s="223">
        <v>0.008547</v>
      </c>
      <c r="O243" s="223">
        <v>0.007855</v>
      </c>
      <c r="P243" s="223">
        <v>2.180602</v>
      </c>
      <c r="Q243" s="223">
        <v>0</v>
      </c>
      <c r="R243" s="223">
        <v>1.0796987087162595</v>
      </c>
      <c r="S243" s="223">
        <v>4.177403815555555</v>
      </c>
      <c r="T243" s="223">
        <v>0.29399192871535607</v>
      </c>
      <c r="U243" s="223">
        <v>0.2297720358755804</v>
      </c>
      <c r="V243" s="223">
        <v>0</v>
      </c>
      <c r="W243" s="223">
        <v>0</v>
      </c>
      <c r="X243" s="223">
        <v>0</v>
      </c>
      <c r="Y243" s="223">
        <v>0.279947</v>
      </c>
      <c r="Z243" s="223">
        <v>27.83916248754611</v>
      </c>
      <c r="AA243" s="223">
        <v>1.840657990909091</v>
      </c>
      <c r="AB243" s="220">
        <v>10.408055901525422</v>
      </c>
      <c r="AC243" s="32"/>
      <c r="AD243" s="235">
        <v>318.67747786676574</v>
      </c>
      <c r="AF243" s="220">
        <v>80.42398511790817</v>
      </c>
      <c r="AG243" s="220"/>
      <c r="AH243" s="220">
        <v>160.994313875072</v>
      </c>
      <c r="AI243" s="220">
        <v>0.9130898829589784</v>
      </c>
      <c r="AJ243" s="220">
        <v>0</v>
      </c>
      <c r="AK243" s="220">
        <v>0</v>
      </c>
      <c r="AL243" s="220">
        <v>0</v>
      </c>
      <c r="AM243" s="220">
        <v>0.05299</v>
      </c>
      <c r="AN243" s="220">
        <v>0</v>
      </c>
      <c r="AO243" s="220">
        <v>1.0796987087162595</v>
      </c>
      <c r="AP243" s="220">
        <v>1.0842438501798277</v>
      </c>
      <c r="AQ243" s="220">
        <v>5.167593282222222</v>
      </c>
      <c r="AR243" s="220">
        <v>0.747471056691228</v>
      </c>
      <c r="AS243" s="220">
        <v>0</v>
      </c>
      <c r="AT243" s="220">
        <v>0</v>
      </c>
      <c r="AU243" s="220">
        <v>0</v>
      </c>
      <c r="AV243" s="220">
        <v>0.279947</v>
      </c>
      <c r="AW243" s="220">
        <v>27.83916248754611</v>
      </c>
      <c r="AX243" s="32"/>
      <c r="AY243" s="220">
        <v>1.840657990909091</v>
      </c>
      <c r="AZ243" s="220">
        <v>21.421</v>
      </c>
      <c r="BA243" s="220">
        <v>0</v>
      </c>
      <c r="BB243" s="32"/>
      <c r="BC243" s="32">
        <v>301.8441532522039</v>
      </c>
      <c r="BD243" s="242">
        <v>-0.05282244834885882</v>
      </c>
    </row>
    <row r="244" spans="1:56" ht="12.75">
      <c r="A244" s="4" t="s">
        <v>623</v>
      </c>
      <c r="B244" s="4" t="s">
        <v>865</v>
      </c>
      <c r="C244" s="4" t="s">
        <v>866</v>
      </c>
      <c r="D244" s="225"/>
      <c r="E244" s="223">
        <v>275.3621384976047</v>
      </c>
      <c r="F244" s="223"/>
      <c r="G244" s="223">
        <v>218.992774192676</v>
      </c>
      <c r="H244" s="223">
        <v>1.0295679208360016</v>
      </c>
      <c r="I244" s="223">
        <v>0</v>
      </c>
      <c r="J244" s="223">
        <v>0</v>
      </c>
      <c r="K244" s="223">
        <v>0</v>
      </c>
      <c r="L244" s="223">
        <v>0</v>
      </c>
      <c r="M244" s="223">
        <v>0.22818000000000002</v>
      </c>
      <c r="N244" s="223">
        <v>0.008547</v>
      </c>
      <c r="O244" s="223">
        <v>0</v>
      </c>
      <c r="P244" s="223">
        <v>2.130629</v>
      </c>
      <c r="Q244" s="223">
        <v>0</v>
      </c>
      <c r="R244" s="223">
        <v>3.14723083059058</v>
      </c>
      <c r="S244" s="223">
        <v>2.303956542666667</v>
      </c>
      <c r="T244" s="223">
        <v>0.33584367915683905</v>
      </c>
      <c r="U244" s="223">
        <v>0</v>
      </c>
      <c r="V244" s="223">
        <v>0</v>
      </c>
      <c r="W244" s="223">
        <v>0</v>
      </c>
      <c r="X244" s="223">
        <v>0</v>
      </c>
      <c r="Y244" s="223">
        <v>0.637017</v>
      </c>
      <c r="Z244" s="223">
        <v>36.119039413958106</v>
      </c>
      <c r="AA244" s="223">
        <v>4.188395754545454</v>
      </c>
      <c r="AB244" s="220">
        <v>23.91273345983051</v>
      </c>
      <c r="AC244" s="32"/>
      <c r="AD244" s="235">
        <v>568.3960532918649</v>
      </c>
      <c r="AF244" s="220">
        <v>277.41620284128527</v>
      </c>
      <c r="AG244" s="220"/>
      <c r="AH244" s="220">
        <v>188.586739989661</v>
      </c>
      <c r="AI244" s="220">
        <v>1.0295679208360016</v>
      </c>
      <c r="AJ244" s="220">
        <v>0</v>
      </c>
      <c r="AK244" s="220">
        <v>0</v>
      </c>
      <c r="AL244" s="220">
        <v>0</v>
      </c>
      <c r="AM244" s="220">
        <v>0.15212</v>
      </c>
      <c r="AN244" s="220">
        <v>0</v>
      </c>
      <c r="AO244" s="220">
        <v>3.14723083059058</v>
      </c>
      <c r="AP244" s="220">
        <v>3.1707076043610023</v>
      </c>
      <c r="AQ244" s="220">
        <v>2.9534899293333337</v>
      </c>
      <c r="AR244" s="220">
        <v>0.8538786450341077</v>
      </c>
      <c r="AS244" s="220">
        <v>0</v>
      </c>
      <c r="AT244" s="220">
        <v>0</v>
      </c>
      <c r="AU244" s="220">
        <v>0</v>
      </c>
      <c r="AV244" s="220">
        <v>0.637017</v>
      </c>
      <c r="AW244" s="220">
        <v>36.119039413958106</v>
      </c>
      <c r="AX244" s="32"/>
      <c r="AY244" s="220">
        <v>4.188395754545454</v>
      </c>
      <c r="AZ244" s="220">
        <v>49.737</v>
      </c>
      <c r="BA244" s="220">
        <v>0</v>
      </c>
      <c r="BB244" s="32"/>
      <c r="BC244" s="32">
        <v>567.9913899296049</v>
      </c>
      <c r="BD244" s="242">
        <v>-0.0007119390782471934</v>
      </c>
    </row>
    <row r="245" spans="1:56" ht="12.75">
      <c r="A245" s="4" t="s">
        <v>490</v>
      </c>
      <c r="B245" s="4" t="s">
        <v>533</v>
      </c>
      <c r="C245" s="4" t="s">
        <v>534</v>
      </c>
      <c r="D245" s="225"/>
      <c r="E245" s="223">
        <v>20.05525809469302</v>
      </c>
      <c r="F245" s="223"/>
      <c r="G245" s="223">
        <v>22.168056896327</v>
      </c>
      <c r="H245" s="223">
        <v>0.10254605772500112</v>
      </c>
      <c r="I245" s="223">
        <v>0</v>
      </c>
      <c r="J245" s="223">
        <v>0</v>
      </c>
      <c r="K245" s="223">
        <v>0</v>
      </c>
      <c r="L245" s="223">
        <v>0</v>
      </c>
      <c r="M245" s="223">
        <v>0</v>
      </c>
      <c r="N245" s="223">
        <v>0</v>
      </c>
      <c r="O245" s="223">
        <v>0</v>
      </c>
      <c r="P245" s="223">
        <v>0</v>
      </c>
      <c r="Q245" s="223">
        <v>0.39378290833873775</v>
      </c>
      <c r="R245" s="223">
        <v>0.23739576504674498</v>
      </c>
      <c r="S245" s="223">
        <v>0</v>
      </c>
      <c r="T245" s="223">
        <v>0</v>
      </c>
      <c r="U245" s="223">
        <v>0</v>
      </c>
      <c r="V245" s="223">
        <v>0</v>
      </c>
      <c r="W245" s="223">
        <v>0</v>
      </c>
      <c r="X245" s="223">
        <v>0</v>
      </c>
      <c r="Y245" s="223">
        <v>0</v>
      </c>
      <c r="Z245" s="223">
        <v>0</v>
      </c>
      <c r="AA245" s="223">
        <v>0</v>
      </c>
      <c r="AB245" s="220">
        <v>0</v>
      </c>
      <c r="AC245" s="32"/>
      <c r="AD245" s="235">
        <v>42.957039722130496</v>
      </c>
      <c r="AF245" s="220">
        <v>20.19002170454286</v>
      </c>
      <c r="AG245" s="220"/>
      <c r="AH245" s="220">
        <v>20.31371617501</v>
      </c>
      <c r="AI245" s="220">
        <v>0.10254605772500112</v>
      </c>
      <c r="AJ245" s="220">
        <v>0</v>
      </c>
      <c r="AK245" s="220">
        <v>0</v>
      </c>
      <c r="AL245" s="220">
        <v>0</v>
      </c>
      <c r="AM245" s="220">
        <v>0</v>
      </c>
      <c r="AN245" s="220">
        <v>0.4014517290625763</v>
      </c>
      <c r="AO245" s="220">
        <v>0.23739576504674498</v>
      </c>
      <c r="AP245" s="220">
        <v>0.2389909731517571</v>
      </c>
      <c r="AQ245" s="220">
        <v>0</v>
      </c>
      <c r="AR245" s="220">
        <v>0</v>
      </c>
      <c r="AS245" s="220">
        <v>0</v>
      </c>
      <c r="AT245" s="220">
        <v>0</v>
      </c>
      <c r="AU245" s="220">
        <v>0</v>
      </c>
      <c r="AV245" s="220">
        <v>0</v>
      </c>
      <c r="AW245" s="220">
        <v>0</v>
      </c>
      <c r="AX245" s="32"/>
      <c r="AY245" s="220">
        <v>0</v>
      </c>
      <c r="AZ245" s="220">
        <v>0</v>
      </c>
      <c r="BA245" s="220">
        <v>0</v>
      </c>
      <c r="BB245" s="32"/>
      <c r="BC245" s="32">
        <v>41.48412240453894</v>
      </c>
      <c r="BD245" s="242">
        <v>-0.03428814757998199</v>
      </c>
    </row>
    <row r="246" spans="1:56" ht="12.75">
      <c r="A246" s="4" t="s">
        <v>541</v>
      </c>
      <c r="B246" s="4" t="s">
        <v>867</v>
      </c>
      <c r="C246" s="4" t="s">
        <v>868</v>
      </c>
      <c r="D246" s="225"/>
      <c r="E246" s="223">
        <v>6.872917582838261</v>
      </c>
      <c r="F246" s="223"/>
      <c r="G246" s="223">
        <v>7.046665329971</v>
      </c>
      <c r="H246" s="223">
        <v>0.03490292558900081</v>
      </c>
      <c r="I246" s="223">
        <v>0</v>
      </c>
      <c r="J246" s="223">
        <v>0</v>
      </c>
      <c r="K246" s="223">
        <v>0</v>
      </c>
      <c r="L246" s="223">
        <v>0</v>
      </c>
      <c r="M246" s="223">
        <v>0</v>
      </c>
      <c r="N246" s="223">
        <v>0.008547</v>
      </c>
      <c r="O246" s="223">
        <v>0.007855</v>
      </c>
      <c r="P246" s="223">
        <v>0</v>
      </c>
      <c r="Q246" s="223">
        <v>0</v>
      </c>
      <c r="R246" s="223">
        <v>0.08027096493053311</v>
      </c>
      <c r="S246" s="223">
        <v>1.2802322666666666</v>
      </c>
      <c r="T246" s="223">
        <v>0.011349309490995052</v>
      </c>
      <c r="U246" s="223">
        <v>0.09276255160761475</v>
      </c>
      <c r="V246" s="223">
        <v>0</v>
      </c>
      <c r="W246" s="223">
        <v>0</v>
      </c>
      <c r="X246" s="223">
        <v>0</v>
      </c>
      <c r="Y246" s="223">
        <v>0</v>
      </c>
      <c r="Z246" s="223">
        <v>0</v>
      </c>
      <c r="AA246" s="223">
        <v>0</v>
      </c>
      <c r="AB246" s="220">
        <v>0</v>
      </c>
      <c r="AC246" s="32"/>
      <c r="AD246" s="235">
        <v>15.435502931094073</v>
      </c>
      <c r="AF246" s="220">
        <v>6.891207740121279</v>
      </c>
      <c r="AG246" s="220"/>
      <c r="AH246" s="220">
        <v>5.947955364547999</v>
      </c>
      <c r="AI246" s="220">
        <v>0.03490292558900081</v>
      </c>
      <c r="AJ246" s="220">
        <v>0</v>
      </c>
      <c r="AK246" s="220">
        <v>0</v>
      </c>
      <c r="AL246" s="220">
        <v>0</v>
      </c>
      <c r="AM246" s="220">
        <v>0</v>
      </c>
      <c r="AN246" s="220">
        <v>0</v>
      </c>
      <c r="AO246" s="220">
        <v>0.08027096493053311</v>
      </c>
      <c r="AP246" s="220">
        <v>0.08048458142689631</v>
      </c>
      <c r="AQ246" s="220">
        <v>1.6687590933333332</v>
      </c>
      <c r="AR246" s="220">
        <v>0.02885548727483398</v>
      </c>
      <c r="AS246" s="220">
        <v>0</v>
      </c>
      <c r="AT246" s="220">
        <v>0</v>
      </c>
      <c r="AU246" s="220">
        <v>0</v>
      </c>
      <c r="AV246" s="220">
        <v>0</v>
      </c>
      <c r="AW246" s="220">
        <v>0</v>
      </c>
      <c r="AX246" s="32"/>
      <c r="AY246" s="220">
        <v>0</v>
      </c>
      <c r="AZ246" s="220">
        <v>0</v>
      </c>
      <c r="BA246" s="220">
        <v>0</v>
      </c>
      <c r="BB246" s="32"/>
      <c r="BC246" s="32">
        <v>14.732436157223876</v>
      </c>
      <c r="BD246" s="242">
        <v>-0.04554867936657264</v>
      </c>
    </row>
    <row r="247" spans="1:56" ht="12.75">
      <c r="A247" s="4" t="s">
        <v>541</v>
      </c>
      <c r="B247" s="4" t="s">
        <v>869</v>
      </c>
      <c r="C247" s="4" t="s">
        <v>870</v>
      </c>
      <c r="D247" s="225"/>
      <c r="E247" s="223">
        <v>3.2976277775908227</v>
      </c>
      <c r="F247" s="223"/>
      <c r="G247" s="223">
        <v>2.951234548978</v>
      </c>
      <c r="H247" s="223">
        <v>0.014581219254999887</v>
      </c>
      <c r="I247" s="223">
        <v>0</v>
      </c>
      <c r="J247" s="223">
        <v>0</v>
      </c>
      <c r="K247" s="223">
        <v>0</v>
      </c>
      <c r="L247" s="223">
        <v>0</v>
      </c>
      <c r="M247" s="223">
        <v>0</v>
      </c>
      <c r="N247" s="223">
        <v>0.008547</v>
      </c>
      <c r="O247" s="223">
        <v>0.007855</v>
      </c>
      <c r="P247" s="223">
        <v>0</v>
      </c>
      <c r="Q247" s="223">
        <v>0</v>
      </c>
      <c r="R247" s="223">
        <v>0.0379934918513164</v>
      </c>
      <c r="S247" s="223">
        <v>0.23847851022222225</v>
      </c>
      <c r="T247" s="223">
        <v>0.004747174635759056</v>
      </c>
      <c r="U247" s="223">
        <v>0.06027319654593993</v>
      </c>
      <c r="V247" s="223">
        <v>0</v>
      </c>
      <c r="W247" s="223">
        <v>0</v>
      </c>
      <c r="X247" s="223">
        <v>0</v>
      </c>
      <c r="Y247" s="223">
        <v>0</v>
      </c>
      <c r="Z247" s="223">
        <v>0</v>
      </c>
      <c r="AA247" s="223">
        <v>0</v>
      </c>
      <c r="AB247" s="220">
        <v>0</v>
      </c>
      <c r="AC247" s="32"/>
      <c r="AD247" s="235">
        <v>6.62133791907906</v>
      </c>
      <c r="AF247" s="220">
        <v>3.3290939698121385</v>
      </c>
      <c r="AG247" s="220"/>
      <c r="AH247" s="220">
        <v>2.495640440138</v>
      </c>
      <c r="AI247" s="220">
        <v>0.014581219254999887</v>
      </c>
      <c r="AJ247" s="220">
        <v>0</v>
      </c>
      <c r="AK247" s="220">
        <v>0</v>
      </c>
      <c r="AL247" s="220">
        <v>0</v>
      </c>
      <c r="AM247" s="220">
        <v>0</v>
      </c>
      <c r="AN247" s="220">
        <v>0</v>
      </c>
      <c r="AO247" s="220">
        <v>0.0379934918513164</v>
      </c>
      <c r="AP247" s="220">
        <v>0.038356028377080964</v>
      </c>
      <c r="AQ247" s="220">
        <v>0.2998290168888889</v>
      </c>
      <c r="AR247" s="220">
        <v>0.012069636254280185</v>
      </c>
      <c r="AS247" s="220">
        <v>0</v>
      </c>
      <c r="AT247" s="220">
        <v>0</v>
      </c>
      <c r="AU247" s="220">
        <v>0</v>
      </c>
      <c r="AV247" s="220">
        <v>0</v>
      </c>
      <c r="AW247" s="220">
        <v>0</v>
      </c>
      <c r="AX247" s="32"/>
      <c r="AY247" s="220">
        <v>0</v>
      </c>
      <c r="AZ247" s="220">
        <v>0</v>
      </c>
      <c r="BA247" s="220">
        <v>0</v>
      </c>
      <c r="BB247" s="32"/>
      <c r="BC247" s="32">
        <v>6.2275638025767055</v>
      </c>
      <c r="BD247" s="242">
        <v>-0.059470475803343935</v>
      </c>
    </row>
    <row r="248" spans="1:56" ht="12.75">
      <c r="A248" s="4" t="s">
        <v>563</v>
      </c>
      <c r="B248" s="4" t="s">
        <v>871</v>
      </c>
      <c r="C248" s="4" t="s">
        <v>872</v>
      </c>
      <c r="D248" s="225"/>
      <c r="E248" s="223">
        <v>69.98138545837332</v>
      </c>
      <c r="F248" s="223"/>
      <c r="G248" s="223">
        <v>127.22133450968599</v>
      </c>
      <c r="H248" s="223">
        <v>0.6125699120940119</v>
      </c>
      <c r="I248" s="223">
        <v>-0.058817</v>
      </c>
      <c r="J248" s="223">
        <v>0</v>
      </c>
      <c r="K248" s="223">
        <v>0</v>
      </c>
      <c r="L248" s="223">
        <v>0</v>
      </c>
      <c r="M248" s="223">
        <v>0.03887399999999999</v>
      </c>
      <c r="N248" s="223">
        <v>0.008547</v>
      </c>
      <c r="O248" s="223">
        <v>0.007855</v>
      </c>
      <c r="P248" s="223">
        <v>1.022449</v>
      </c>
      <c r="Q248" s="223">
        <v>0</v>
      </c>
      <c r="R248" s="223">
        <v>0.8736168893905362</v>
      </c>
      <c r="S248" s="223">
        <v>1.4297740066666669</v>
      </c>
      <c r="T248" s="223">
        <v>0.19723207242851853</v>
      </c>
      <c r="U248" s="223">
        <v>0.15740907770300736</v>
      </c>
      <c r="V248" s="223">
        <v>0</v>
      </c>
      <c r="W248" s="223">
        <v>0</v>
      </c>
      <c r="X248" s="223">
        <v>0</v>
      </c>
      <c r="Y248" s="223">
        <v>0.202707</v>
      </c>
      <c r="Z248" s="223">
        <v>14.9149487141411</v>
      </c>
      <c r="AA248" s="223">
        <v>1.3327957636363637</v>
      </c>
      <c r="AB248" s="220">
        <v>7.6575628430508464</v>
      </c>
      <c r="AC248" s="32"/>
      <c r="AD248" s="235">
        <v>225.60024424717034</v>
      </c>
      <c r="AF248" s="220">
        <v>69.92528991777102</v>
      </c>
      <c r="AG248" s="220"/>
      <c r="AH248" s="220">
        <v>108.524687811913</v>
      </c>
      <c r="AI248" s="220">
        <v>0.6125699120940119</v>
      </c>
      <c r="AJ248" s="220">
        <v>-0.058817</v>
      </c>
      <c r="AK248" s="220">
        <v>0</v>
      </c>
      <c r="AL248" s="220">
        <v>0</v>
      </c>
      <c r="AM248" s="220">
        <v>0.025915999999999995</v>
      </c>
      <c r="AN248" s="220">
        <v>0</v>
      </c>
      <c r="AO248" s="220">
        <v>0.8736168893905362</v>
      </c>
      <c r="AP248" s="220">
        <v>0.8729166172914818</v>
      </c>
      <c r="AQ248" s="220">
        <v>2.151316806666667</v>
      </c>
      <c r="AR248" s="220">
        <v>0.5014602483671693</v>
      </c>
      <c r="AS248" s="220">
        <v>0</v>
      </c>
      <c r="AT248" s="220">
        <v>0</v>
      </c>
      <c r="AU248" s="220">
        <v>0</v>
      </c>
      <c r="AV248" s="220">
        <v>0.202707</v>
      </c>
      <c r="AW248" s="220">
        <v>14.9149487141411</v>
      </c>
      <c r="AX248" s="32"/>
      <c r="AY248" s="220">
        <v>1.3327957636363637</v>
      </c>
      <c r="AZ248" s="220">
        <v>16.036</v>
      </c>
      <c r="BA248" s="220">
        <v>0</v>
      </c>
      <c r="BB248" s="32"/>
      <c r="BC248" s="32">
        <v>215.91540868127137</v>
      </c>
      <c r="BD248" s="242">
        <v>-0.04292918918690594</v>
      </c>
    </row>
    <row r="249" spans="1:56" ht="12.75">
      <c r="A249" s="4" t="s">
        <v>541</v>
      </c>
      <c r="B249" s="4" t="s">
        <v>873</v>
      </c>
      <c r="C249" s="4" t="s">
        <v>874</v>
      </c>
      <c r="D249" s="225"/>
      <c r="E249" s="223">
        <v>11.156802645410812</v>
      </c>
      <c r="F249" s="223"/>
      <c r="G249" s="223">
        <v>11.913897541278999</v>
      </c>
      <c r="H249" s="223">
        <v>0.05918272311200015</v>
      </c>
      <c r="I249" s="223">
        <v>-0.024051</v>
      </c>
      <c r="J249" s="223">
        <v>0</v>
      </c>
      <c r="K249" s="223">
        <v>0</v>
      </c>
      <c r="L249" s="223">
        <v>0</v>
      </c>
      <c r="M249" s="223">
        <v>0</v>
      </c>
      <c r="N249" s="223">
        <v>0.008547</v>
      </c>
      <c r="O249" s="223">
        <v>0.007855</v>
      </c>
      <c r="P249" s="223">
        <v>0</v>
      </c>
      <c r="Q249" s="223">
        <v>0</v>
      </c>
      <c r="R249" s="223">
        <v>0.12855553713967496</v>
      </c>
      <c r="S249" s="223">
        <v>2.0195024595555555</v>
      </c>
      <c r="T249" s="223">
        <v>0.01905534519566489</v>
      </c>
      <c r="U249" s="223">
        <v>0.09189979702866995</v>
      </c>
      <c r="V249" s="223">
        <v>0.1</v>
      </c>
      <c r="W249" s="223">
        <v>0</v>
      </c>
      <c r="X249" s="223">
        <v>0</v>
      </c>
      <c r="Y249" s="223">
        <v>0</v>
      </c>
      <c r="Z249" s="223">
        <v>0</v>
      </c>
      <c r="AA249" s="223">
        <v>0</v>
      </c>
      <c r="AB249" s="220">
        <v>0</v>
      </c>
      <c r="AC249" s="32"/>
      <c r="AD249" s="235">
        <v>25.48124704872138</v>
      </c>
      <c r="AF249" s="220">
        <v>11.240327955760987</v>
      </c>
      <c r="AG249" s="220"/>
      <c r="AH249" s="220">
        <v>10.161554177738</v>
      </c>
      <c r="AI249" s="220">
        <v>0.05918272311200015</v>
      </c>
      <c r="AJ249" s="220">
        <v>-0.024051</v>
      </c>
      <c r="AK249" s="220">
        <v>0</v>
      </c>
      <c r="AL249" s="220">
        <v>0</v>
      </c>
      <c r="AM249" s="220">
        <v>0</v>
      </c>
      <c r="AN249" s="220">
        <v>0</v>
      </c>
      <c r="AO249" s="220">
        <v>0.12855553713967496</v>
      </c>
      <c r="AP249" s="220">
        <v>0.12951796710084681</v>
      </c>
      <c r="AQ249" s="220">
        <v>2.354388432888889</v>
      </c>
      <c r="AR249" s="220">
        <v>0.04844799335566173</v>
      </c>
      <c r="AS249" s="220">
        <v>0</v>
      </c>
      <c r="AT249" s="220">
        <v>0</v>
      </c>
      <c r="AU249" s="220">
        <v>0</v>
      </c>
      <c r="AV249" s="220">
        <v>0</v>
      </c>
      <c r="AW249" s="220">
        <v>0</v>
      </c>
      <c r="AX249" s="32"/>
      <c r="AY249" s="220">
        <v>0</v>
      </c>
      <c r="AZ249" s="220">
        <v>0</v>
      </c>
      <c r="BA249" s="220">
        <v>0</v>
      </c>
      <c r="BB249" s="32"/>
      <c r="BC249" s="32">
        <v>24.097923787096057</v>
      </c>
      <c r="BD249" s="242">
        <v>-0.054287894896993864</v>
      </c>
    </row>
    <row r="250" spans="1:56" ht="12.75">
      <c r="A250" s="4" t="s">
        <v>623</v>
      </c>
      <c r="B250" s="4" t="s">
        <v>875</v>
      </c>
      <c r="C250" s="4" t="s">
        <v>876</v>
      </c>
      <c r="D250" s="225"/>
      <c r="E250" s="223">
        <v>270.31523915465465</v>
      </c>
      <c r="F250" s="223"/>
      <c r="G250" s="223">
        <v>144.688541578623</v>
      </c>
      <c r="H250" s="223">
        <v>0.6802976164660156</v>
      </c>
      <c r="I250" s="223">
        <v>0</v>
      </c>
      <c r="J250" s="223">
        <v>0</v>
      </c>
      <c r="K250" s="223">
        <v>0</v>
      </c>
      <c r="L250" s="223">
        <v>0</v>
      </c>
      <c r="M250" s="223">
        <v>0.16725000000000004</v>
      </c>
      <c r="N250" s="223">
        <v>0.008547</v>
      </c>
      <c r="O250" s="223">
        <v>0</v>
      </c>
      <c r="P250" s="223">
        <v>0.930136</v>
      </c>
      <c r="Q250" s="223">
        <v>0.2851673634198363</v>
      </c>
      <c r="R250" s="223">
        <v>2.9551649490984278</v>
      </c>
      <c r="S250" s="223">
        <v>2.3866136173333334</v>
      </c>
      <c r="T250" s="223">
        <v>0.21903868622141043</v>
      </c>
      <c r="U250" s="223">
        <v>0</v>
      </c>
      <c r="V250" s="223">
        <v>0</v>
      </c>
      <c r="W250" s="223">
        <v>0</v>
      </c>
      <c r="X250" s="223">
        <v>0</v>
      </c>
      <c r="Y250" s="223">
        <v>0.413873</v>
      </c>
      <c r="Z250" s="223">
        <v>26.085601369461877</v>
      </c>
      <c r="AA250" s="223">
        <v>2.7212209363636366</v>
      </c>
      <c r="AB250" s="220">
        <v>15.900045997118644</v>
      </c>
      <c r="AC250" s="32"/>
      <c r="AD250" s="235">
        <v>467.7567372687609</v>
      </c>
      <c r="AF250" s="220">
        <v>272.1942413748456</v>
      </c>
      <c r="AG250" s="220"/>
      <c r="AH250" s="220">
        <v>127.599559429069</v>
      </c>
      <c r="AI250" s="220">
        <v>0.6802976164660156</v>
      </c>
      <c r="AJ250" s="220">
        <v>0</v>
      </c>
      <c r="AK250" s="220">
        <v>0</v>
      </c>
      <c r="AL250" s="220">
        <v>0</v>
      </c>
      <c r="AM250" s="220">
        <v>0.11150000000000002</v>
      </c>
      <c r="AN250" s="220">
        <v>0.2904258658693109</v>
      </c>
      <c r="AO250" s="220">
        <v>2.9551649490984278</v>
      </c>
      <c r="AP250" s="220">
        <v>2.9757067488051376</v>
      </c>
      <c r="AQ250" s="220">
        <v>3.110933457333333</v>
      </c>
      <c r="AR250" s="220">
        <v>0.5569033101065001</v>
      </c>
      <c r="AS250" s="220">
        <v>0</v>
      </c>
      <c r="AT250" s="220">
        <v>0</v>
      </c>
      <c r="AU250" s="220">
        <v>0</v>
      </c>
      <c r="AV250" s="220">
        <v>0.413873</v>
      </c>
      <c r="AW250" s="220">
        <v>26.085601369461877</v>
      </c>
      <c r="AX250" s="32"/>
      <c r="AY250" s="220">
        <v>2.7212209363636366</v>
      </c>
      <c r="AZ250" s="220">
        <v>33.891</v>
      </c>
      <c r="BA250" s="220">
        <v>0</v>
      </c>
      <c r="BB250" s="32"/>
      <c r="BC250" s="32">
        <v>473.5864280574189</v>
      </c>
      <c r="BD250" s="242">
        <v>0.012463082461831915</v>
      </c>
    </row>
    <row r="251" spans="1:56" ht="12.75">
      <c r="A251" s="4" t="s">
        <v>541</v>
      </c>
      <c r="B251" s="4" t="s">
        <v>877</v>
      </c>
      <c r="C251" s="4" t="s">
        <v>878</v>
      </c>
      <c r="D251" s="225"/>
      <c r="E251" s="223">
        <v>5.224198562352631</v>
      </c>
      <c r="F251" s="223"/>
      <c r="G251" s="223">
        <v>7.738174727686</v>
      </c>
      <c r="H251" s="223">
        <v>0.03849242626199965</v>
      </c>
      <c r="I251" s="223">
        <v>-0.06946</v>
      </c>
      <c r="J251" s="223">
        <v>1.025538651431118</v>
      </c>
      <c r="K251" s="223">
        <v>0</v>
      </c>
      <c r="L251" s="223">
        <v>0</v>
      </c>
      <c r="M251" s="223">
        <v>0</v>
      </c>
      <c r="N251" s="223">
        <v>0.008547</v>
      </c>
      <c r="O251" s="223">
        <v>0.007855</v>
      </c>
      <c r="P251" s="223">
        <v>0</v>
      </c>
      <c r="Q251" s="223">
        <v>0</v>
      </c>
      <c r="R251" s="223">
        <v>0.062174016798390894</v>
      </c>
      <c r="S251" s="223">
        <v>0.7140705253333334</v>
      </c>
      <c r="T251" s="223">
        <v>0.012480288445805109</v>
      </c>
      <c r="U251" s="223">
        <v>0.0880991464688101</v>
      </c>
      <c r="V251" s="223">
        <v>0</v>
      </c>
      <c r="W251" s="223">
        <v>0</v>
      </c>
      <c r="X251" s="223">
        <v>0</v>
      </c>
      <c r="Y251" s="223">
        <v>0</v>
      </c>
      <c r="Z251" s="223">
        <v>0</v>
      </c>
      <c r="AA251" s="223">
        <v>0</v>
      </c>
      <c r="AB251" s="220">
        <v>0</v>
      </c>
      <c r="AC251" s="32"/>
      <c r="AD251" s="235">
        <v>14.850170344778089</v>
      </c>
      <c r="AF251" s="220">
        <v>5.2153919952316805</v>
      </c>
      <c r="AG251" s="220"/>
      <c r="AH251" s="220">
        <v>6.519369495265</v>
      </c>
      <c r="AI251" s="220">
        <v>0.03849242626199965</v>
      </c>
      <c r="AJ251" s="220">
        <v>-0.06946</v>
      </c>
      <c r="AK251" s="220">
        <v>0</v>
      </c>
      <c r="AL251" s="220">
        <v>0</v>
      </c>
      <c r="AM251" s="220">
        <v>0</v>
      </c>
      <c r="AN251" s="220">
        <v>0</v>
      </c>
      <c r="AO251" s="220">
        <v>0.062174016798390894</v>
      </c>
      <c r="AP251" s="220">
        <v>0.06206920844442443</v>
      </c>
      <c r="AQ251" s="220">
        <v>1.0555289786666668</v>
      </c>
      <c r="AR251" s="220">
        <v>0.031730988102837684</v>
      </c>
      <c r="AS251" s="220">
        <v>0</v>
      </c>
      <c r="AT251" s="220">
        <v>0</v>
      </c>
      <c r="AU251" s="220">
        <v>0</v>
      </c>
      <c r="AV251" s="220">
        <v>0</v>
      </c>
      <c r="AW251" s="220">
        <v>0</v>
      </c>
      <c r="AX251" s="32"/>
      <c r="AY251" s="220">
        <v>0</v>
      </c>
      <c r="AZ251" s="220">
        <v>0</v>
      </c>
      <c r="BA251" s="220">
        <v>1.025538651431118</v>
      </c>
      <c r="BB251" s="32"/>
      <c r="BC251" s="32">
        <v>13.940835760202118</v>
      </c>
      <c r="BD251" s="242">
        <v>-0.06123394974359532</v>
      </c>
    </row>
    <row r="252" spans="1:56" ht="12.75">
      <c r="A252" s="4" t="s">
        <v>574</v>
      </c>
      <c r="B252" s="4" t="s">
        <v>879</v>
      </c>
      <c r="C252" s="4" t="s">
        <v>880</v>
      </c>
      <c r="D252" s="225"/>
      <c r="E252" s="223">
        <v>57.26952379172393</v>
      </c>
      <c r="F252" s="223"/>
      <c r="G252" s="223">
        <v>83.377543645633</v>
      </c>
      <c r="H252" s="223">
        <v>0.39718901180300115</v>
      </c>
      <c r="I252" s="223">
        <v>-0.060881</v>
      </c>
      <c r="J252" s="223">
        <v>0</v>
      </c>
      <c r="K252" s="223">
        <v>0</v>
      </c>
      <c r="L252" s="223">
        <v>0</v>
      </c>
      <c r="M252" s="223">
        <v>0.030189999999999995</v>
      </c>
      <c r="N252" s="223">
        <v>0.008547</v>
      </c>
      <c r="O252" s="223">
        <v>0.007855</v>
      </c>
      <c r="P252" s="223">
        <v>0.792209</v>
      </c>
      <c r="Q252" s="223">
        <v>0</v>
      </c>
      <c r="R252" s="223">
        <v>0.6571844565846408</v>
      </c>
      <c r="S252" s="223">
        <v>4.743491247777777</v>
      </c>
      <c r="T252" s="223">
        <v>0.12878868685319408</v>
      </c>
      <c r="U252" s="223">
        <v>0.12114754633598818</v>
      </c>
      <c r="V252" s="223">
        <v>0</v>
      </c>
      <c r="W252" s="223">
        <v>0</v>
      </c>
      <c r="X252" s="223">
        <v>0</v>
      </c>
      <c r="Y252" s="223">
        <v>0.143342</v>
      </c>
      <c r="Z252" s="223">
        <v>9.290735228604321</v>
      </c>
      <c r="AA252" s="223">
        <v>0.9424727181818181</v>
      </c>
      <c r="AB252" s="220">
        <v>5.195812904915255</v>
      </c>
      <c r="AC252" s="32"/>
      <c r="AD252" s="235">
        <v>163.0451512384129</v>
      </c>
      <c r="AF252" s="220">
        <v>57.96760121188072</v>
      </c>
      <c r="AG252" s="220"/>
      <c r="AH252" s="220">
        <v>71.619843465651</v>
      </c>
      <c r="AI252" s="220">
        <v>0.39718901180300115</v>
      </c>
      <c r="AJ252" s="220">
        <v>-0.060881</v>
      </c>
      <c r="AK252" s="220">
        <v>0</v>
      </c>
      <c r="AL252" s="220">
        <v>0</v>
      </c>
      <c r="AM252" s="220">
        <v>0.020126666666666664</v>
      </c>
      <c r="AN252" s="220">
        <v>0</v>
      </c>
      <c r="AO252" s="220">
        <v>0.6571844565846408</v>
      </c>
      <c r="AP252" s="220">
        <v>0.6651950981902559</v>
      </c>
      <c r="AQ252" s="220">
        <v>6.0481759144444425</v>
      </c>
      <c r="AR252" s="220">
        <v>0.3274437372232675</v>
      </c>
      <c r="AS252" s="220">
        <v>0</v>
      </c>
      <c r="AT252" s="220">
        <v>0</v>
      </c>
      <c r="AU252" s="220">
        <v>0</v>
      </c>
      <c r="AV252" s="220">
        <v>0.143342</v>
      </c>
      <c r="AW252" s="220">
        <v>9.290735228604321</v>
      </c>
      <c r="AX252" s="32"/>
      <c r="AY252" s="220">
        <v>0.9424727181818181</v>
      </c>
      <c r="AZ252" s="220">
        <v>10.39</v>
      </c>
      <c r="BA252" s="220">
        <v>0</v>
      </c>
      <c r="BB252" s="32"/>
      <c r="BC252" s="32">
        <v>158.40842850923013</v>
      </c>
      <c r="BD252" s="242">
        <v>-0.02843827426920972</v>
      </c>
    </row>
    <row r="253" spans="1:56" ht="12.75">
      <c r="A253" s="4" t="s">
        <v>574</v>
      </c>
      <c r="B253" s="4" t="s">
        <v>881</v>
      </c>
      <c r="C253" s="4" t="s">
        <v>882</v>
      </c>
      <c r="D253" s="225"/>
      <c r="E253" s="223">
        <v>85.05074910382633</v>
      </c>
      <c r="F253" s="223"/>
      <c r="G253" s="223">
        <v>114.306837809607</v>
      </c>
      <c r="H253" s="223">
        <v>0.5515191468410044</v>
      </c>
      <c r="I253" s="223">
        <v>0</v>
      </c>
      <c r="J253" s="223">
        <v>0</v>
      </c>
      <c r="K253" s="223">
        <v>0</v>
      </c>
      <c r="L253" s="223">
        <v>0</v>
      </c>
      <c r="M253" s="223">
        <v>0.03446599999999998</v>
      </c>
      <c r="N253" s="223">
        <v>0.008547</v>
      </c>
      <c r="O253" s="223">
        <v>0.007855</v>
      </c>
      <c r="P253" s="223">
        <v>1.048567</v>
      </c>
      <c r="Q253" s="223">
        <v>0</v>
      </c>
      <c r="R253" s="223">
        <v>0.9769166077241266</v>
      </c>
      <c r="S253" s="223">
        <v>3.5947411155555558</v>
      </c>
      <c r="T253" s="223">
        <v>0.17757526474608587</v>
      </c>
      <c r="U253" s="223">
        <v>0.15689186633685553</v>
      </c>
      <c r="V253" s="223">
        <v>0.1</v>
      </c>
      <c r="W253" s="223">
        <v>0</v>
      </c>
      <c r="X253" s="223">
        <v>0</v>
      </c>
      <c r="Y253" s="223">
        <v>0.23192</v>
      </c>
      <c r="Z253" s="223">
        <v>12.275720247747545</v>
      </c>
      <c r="AA253" s="223">
        <v>1.5248741045454546</v>
      </c>
      <c r="AB253" s="220">
        <v>8.60536854940678</v>
      </c>
      <c r="AC253" s="32"/>
      <c r="AD253" s="235">
        <v>228.65254881633678</v>
      </c>
      <c r="AF253" s="220">
        <v>85.0949922107985</v>
      </c>
      <c r="AG253" s="220"/>
      <c r="AH253" s="220">
        <v>97.20026782068001</v>
      </c>
      <c r="AI253" s="220">
        <v>0.5515191468410044</v>
      </c>
      <c r="AJ253" s="220">
        <v>0</v>
      </c>
      <c r="AK253" s="220">
        <v>0</v>
      </c>
      <c r="AL253" s="220">
        <v>0</v>
      </c>
      <c r="AM253" s="220">
        <v>0.022977333333333325</v>
      </c>
      <c r="AN253" s="220">
        <v>0</v>
      </c>
      <c r="AO253" s="220">
        <v>0.9769166077241266</v>
      </c>
      <c r="AP253" s="220">
        <v>0.9774247963812972</v>
      </c>
      <c r="AQ253" s="220">
        <v>4.783499782222223</v>
      </c>
      <c r="AR253" s="220">
        <v>0.4514830436399268</v>
      </c>
      <c r="AS253" s="220">
        <v>0</v>
      </c>
      <c r="AT253" s="220">
        <v>0</v>
      </c>
      <c r="AU253" s="220">
        <v>0</v>
      </c>
      <c r="AV253" s="220">
        <v>0.23192</v>
      </c>
      <c r="AW253" s="220">
        <v>12.275720247747545</v>
      </c>
      <c r="AX253" s="32"/>
      <c r="AY253" s="220">
        <v>1.5248741045454546</v>
      </c>
      <c r="AZ253" s="220">
        <v>17.672</v>
      </c>
      <c r="BA253" s="220">
        <v>0</v>
      </c>
      <c r="BB253" s="32"/>
      <c r="BC253" s="32">
        <v>221.76359509391344</v>
      </c>
      <c r="BD253" s="242">
        <v>-0.03012847990580167</v>
      </c>
    </row>
    <row r="254" spans="1:56" ht="12.75">
      <c r="A254" s="4" t="s">
        <v>574</v>
      </c>
      <c r="B254" s="4" t="s">
        <v>883</v>
      </c>
      <c r="C254" s="4" t="s">
        <v>884</v>
      </c>
      <c r="D254" s="225"/>
      <c r="E254" s="223">
        <v>64.95872105434955</v>
      </c>
      <c r="F254" s="223"/>
      <c r="G254" s="223">
        <v>34.785360070374</v>
      </c>
      <c r="H254" s="223">
        <v>0.1640406134610027</v>
      </c>
      <c r="I254" s="223">
        <v>0</v>
      </c>
      <c r="J254" s="223">
        <v>0</v>
      </c>
      <c r="K254" s="223">
        <v>0</v>
      </c>
      <c r="L254" s="223">
        <v>0</v>
      </c>
      <c r="M254" s="223">
        <v>0.021939000000000014</v>
      </c>
      <c r="N254" s="223">
        <v>0.008547</v>
      </c>
      <c r="O254" s="223">
        <v>0.007855</v>
      </c>
      <c r="P254" s="223">
        <v>0.248523</v>
      </c>
      <c r="Q254" s="223">
        <v>0</v>
      </c>
      <c r="R254" s="223">
        <v>0.7381392910056214</v>
      </c>
      <c r="S254" s="223">
        <v>1.9352532711111112</v>
      </c>
      <c r="T254" s="223">
        <v>0.05383410951178732</v>
      </c>
      <c r="U254" s="223">
        <v>0.09058012541382375</v>
      </c>
      <c r="V254" s="223">
        <v>0</v>
      </c>
      <c r="W254" s="223">
        <v>0</v>
      </c>
      <c r="X254" s="223">
        <v>0</v>
      </c>
      <c r="Y254" s="223">
        <v>0.115147</v>
      </c>
      <c r="Z254" s="223">
        <v>6.0566830279866455</v>
      </c>
      <c r="AA254" s="223">
        <v>0.7570869545454546</v>
      </c>
      <c r="AB254" s="220">
        <v>4.594406604237288</v>
      </c>
      <c r="AC254" s="32"/>
      <c r="AD254" s="235">
        <v>114.53611612199629</v>
      </c>
      <c r="AF254" s="220">
        <v>65.6218063526774</v>
      </c>
      <c r="AG254" s="220"/>
      <c r="AH254" s="220">
        <v>29.843926311936</v>
      </c>
      <c r="AI254" s="220">
        <v>0.1640406134610027</v>
      </c>
      <c r="AJ254" s="220">
        <v>0</v>
      </c>
      <c r="AK254" s="220">
        <v>0</v>
      </c>
      <c r="AL254" s="220">
        <v>0</v>
      </c>
      <c r="AM254" s="220">
        <v>0.014626000000000009</v>
      </c>
      <c r="AN254" s="220">
        <v>0</v>
      </c>
      <c r="AO254" s="220">
        <v>0.7381392910056214</v>
      </c>
      <c r="AP254" s="220">
        <v>0.745674065459916</v>
      </c>
      <c r="AQ254" s="220">
        <v>2.4150983377777777</v>
      </c>
      <c r="AR254" s="220">
        <v>0.13687259680440722</v>
      </c>
      <c r="AS254" s="220">
        <v>0</v>
      </c>
      <c r="AT254" s="220">
        <v>0</v>
      </c>
      <c r="AU254" s="220">
        <v>0</v>
      </c>
      <c r="AV254" s="220">
        <v>0.115147</v>
      </c>
      <c r="AW254" s="220">
        <v>6.0566830279866455</v>
      </c>
      <c r="AX254" s="32"/>
      <c r="AY254" s="220">
        <v>0.7570869545454546</v>
      </c>
      <c r="AZ254" s="220">
        <v>10.169</v>
      </c>
      <c r="BA254" s="220">
        <v>0</v>
      </c>
      <c r="BB254" s="32"/>
      <c r="BC254" s="32">
        <v>116.77810055165423</v>
      </c>
      <c r="BD254" s="242">
        <v>0.01957447576858581</v>
      </c>
    </row>
    <row r="255" spans="1:56" ht="12.75">
      <c r="A255" s="4" t="s">
        <v>574</v>
      </c>
      <c r="B255" s="4" t="s">
        <v>885</v>
      </c>
      <c r="C255" s="4" t="s">
        <v>886</v>
      </c>
      <c r="D255" s="225"/>
      <c r="E255" s="223">
        <v>59.370544973606705</v>
      </c>
      <c r="F255" s="223"/>
      <c r="G255" s="223">
        <v>95.26357827950301</v>
      </c>
      <c r="H255" s="223">
        <v>0.4587353418740034</v>
      </c>
      <c r="I255" s="223">
        <v>0</v>
      </c>
      <c r="J255" s="223">
        <v>0</v>
      </c>
      <c r="K255" s="223">
        <v>0</v>
      </c>
      <c r="L255" s="223">
        <v>0</v>
      </c>
      <c r="M255" s="223">
        <v>0.06640499999999999</v>
      </c>
      <c r="N255" s="223">
        <v>0.008547</v>
      </c>
      <c r="O255" s="223">
        <v>0.007855</v>
      </c>
      <c r="P255" s="223">
        <v>0.715632</v>
      </c>
      <c r="Q255" s="223">
        <v>0</v>
      </c>
      <c r="R255" s="223">
        <v>0.7050699101738301</v>
      </c>
      <c r="S255" s="223">
        <v>2.0945468755555554</v>
      </c>
      <c r="T255" s="223">
        <v>0.14770121807770384</v>
      </c>
      <c r="U255" s="223">
        <v>0.12760682364270526</v>
      </c>
      <c r="V255" s="223">
        <v>0</v>
      </c>
      <c r="W255" s="223">
        <v>0</v>
      </c>
      <c r="X255" s="223">
        <v>0</v>
      </c>
      <c r="Y255" s="223">
        <v>0.160817</v>
      </c>
      <c r="Z255" s="223">
        <v>16.178091127892824</v>
      </c>
      <c r="AA255" s="223">
        <v>1.0573704681818183</v>
      </c>
      <c r="AB255" s="220">
        <v>6.151233057881356</v>
      </c>
      <c r="AC255" s="32"/>
      <c r="AD255" s="235">
        <v>182.51373407638954</v>
      </c>
      <c r="AF255" s="220">
        <v>59.57873242179742</v>
      </c>
      <c r="AG255" s="220"/>
      <c r="AH255" s="220">
        <v>81.70060645812701</v>
      </c>
      <c r="AI255" s="220">
        <v>0.4587353418740034</v>
      </c>
      <c r="AJ255" s="220">
        <v>0</v>
      </c>
      <c r="AK255" s="220">
        <v>0</v>
      </c>
      <c r="AL255" s="220">
        <v>0</v>
      </c>
      <c r="AM255" s="220">
        <v>0.04427</v>
      </c>
      <c r="AN255" s="220">
        <v>0</v>
      </c>
      <c r="AO255" s="220">
        <v>0.7050699101738301</v>
      </c>
      <c r="AP255" s="220">
        <v>0.7075422928252004</v>
      </c>
      <c r="AQ255" s="220">
        <v>2.416982342222222</v>
      </c>
      <c r="AR255" s="220">
        <v>0.3755286277196227</v>
      </c>
      <c r="AS255" s="220">
        <v>0</v>
      </c>
      <c r="AT255" s="220">
        <v>0</v>
      </c>
      <c r="AU255" s="220">
        <v>0</v>
      </c>
      <c r="AV255" s="220">
        <v>0.160817</v>
      </c>
      <c r="AW255" s="220">
        <v>16.178091127892824</v>
      </c>
      <c r="AX255" s="32"/>
      <c r="AY255" s="220">
        <v>1.0573704681818183</v>
      </c>
      <c r="AZ255" s="220">
        <v>13.052</v>
      </c>
      <c r="BA255" s="220">
        <v>0</v>
      </c>
      <c r="BB255" s="32"/>
      <c r="BC255" s="32">
        <v>176.43574599081396</v>
      </c>
      <c r="BD255" s="242">
        <v>-0.033301538190170905</v>
      </c>
    </row>
    <row r="256" spans="1:56" ht="12.75">
      <c r="A256" s="4" t="s">
        <v>541</v>
      </c>
      <c r="B256" s="4" t="s">
        <v>887</v>
      </c>
      <c r="C256" s="4" t="s">
        <v>888</v>
      </c>
      <c r="D256" s="225"/>
      <c r="E256" s="223">
        <v>9.415168727627552</v>
      </c>
      <c r="F256" s="223"/>
      <c r="G256" s="223">
        <v>10.491691743612</v>
      </c>
      <c r="H256" s="223">
        <v>0.05256239070499875</v>
      </c>
      <c r="I256" s="223">
        <v>-0.02398</v>
      </c>
      <c r="J256" s="223">
        <v>0</v>
      </c>
      <c r="K256" s="223">
        <v>0</v>
      </c>
      <c r="L256" s="223">
        <v>0</v>
      </c>
      <c r="M256" s="223">
        <v>0</v>
      </c>
      <c r="N256" s="223">
        <v>0.008547</v>
      </c>
      <c r="O256" s="223">
        <v>0.007855</v>
      </c>
      <c r="P256" s="223">
        <v>0</v>
      </c>
      <c r="Q256" s="223">
        <v>0</v>
      </c>
      <c r="R256" s="223">
        <v>0.1120741076834728</v>
      </c>
      <c r="S256" s="223">
        <v>0.8613293377777778</v>
      </c>
      <c r="T256" s="223">
        <v>0.016923765020056023</v>
      </c>
      <c r="U256" s="223">
        <v>0.10585447494309531</v>
      </c>
      <c r="V256" s="223">
        <v>0</v>
      </c>
      <c r="W256" s="223">
        <v>0</v>
      </c>
      <c r="X256" s="223">
        <v>0</v>
      </c>
      <c r="Y256" s="223">
        <v>0</v>
      </c>
      <c r="Z256" s="223">
        <v>0</v>
      </c>
      <c r="AA256" s="223">
        <v>0</v>
      </c>
      <c r="AB256" s="220">
        <v>0</v>
      </c>
      <c r="AC256" s="32"/>
      <c r="AD256" s="235">
        <v>21.048026547368952</v>
      </c>
      <c r="AF256" s="220">
        <v>9.45373680004281</v>
      </c>
      <c r="AG256" s="220"/>
      <c r="AH256" s="220">
        <v>8.837837732465001</v>
      </c>
      <c r="AI256" s="220">
        <v>0.05256239070499875</v>
      </c>
      <c r="AJ256" s="220">
        <v>-0.02398</v>
      </c>
      <c r="AK256" s="220">
        <v>0</v>
      </c>
      <c r="AL256" s="220">
        <v>0</v>
      </c>
      <c r="AM256" s="220">
        <v>0</v>
      </c>
      <c r="AN256" s="220">
        <v>0</v>
      </c>
      <c r="AO256" s="220">
        <v>0.1120741076834728</v>
      </c>
      <c r="AP256" s="220">
        <v>0.1125332053827342</v>
      </c>
      <c r="AQ256" s="220">
        <v>1.3246709911111112</v>
      </c>
      <c r="AR256" s="220">
        <v>0.043028475570780426</v>
      </c>
      <c r="AS256" s="220">
        <v>0</v>
      </c>
      <c r="AT256" s="220">
        <v>0</v>
      </c>
      <c r="AU256" s="220">
        <v>0</v>
      </c>
      <c r="AV256" s="220">
        <v>0</v>
      </c>
      <c r="AW256" s="220">
        <v>0</v>
      </c>
      <c r="AX256" s="32"/>
      <c r="AY256" s="220">
        <v>0</v>
      </c>
      <c r="AZ256" s="220">
        <v>0</v>
      </c>
      <c r="BA256" s="220">
        <v>0</v>
      </c>
      <c r="BB256" s="32"/>
      <c r="BC256" s="32">
        <v>19.912463702960906</v>
      </c>
      <c r="BD256" s="242">
        <v>-0.05395103630511116</v>
      </c>
    </row>
    <row r="257" spans="1:56" ht="12.75">
      <c r="A257" s="4" t="s">
        <v>541</v>
      </c>
      <c r="B257" s="4" t="s">
        <v>889</v>
      </c>
      <c r="C257" s="4" t="s">
        <v>890</v>
      </c>
      <c r="D257" s="225"/>
      <c r="E257" s="223">
        <v>3.0656983872978665</v>
      </c>
      <c r="F257" s="223"/>
      <c r="G257" s="223">
        <v>2.192662904023</v>
      </c>
      <c r="H257" s="223">
        <v>0.010926676878000145</v>
      </c>
      <c r="I257" s="223">
        <v>-0.11202</v>
      </c>
      <c r="J257" s="223">
        <v>0</v>
      </c>
      <c r="K257" s="223">
        <v>0</v>
      </c>
      <c r="L257" s="223">
        <v>0</v>
      </c>
      <c r="M257" s="223">
        <v>0</v>
      </c>
      <c r="N257" s="223">
        <v>0.008547</v>
      </c>
      <c r="O257" s="223">
        <v>0.007855</v>
      </c>
      <c r="P257" s="223">
        <v>0</v>
      </c>
      <c r="Q257" s="223">
        <v>0</v>
      </c>
      <c r="R257" s="223">
        <v>0.03401951966008867</v>
      </c>
      <c r="S257" s="223">
        <v>0.3455498666666667</v>
      </c>
      <c r="T257" s="223">
        <v>0.003527690676596018</v>
      </c>
      <c r="U257" s="223">
        <v>0.05919869625912838</v>
      </c>
      <c r="V257" s="223">
        <v>0</v>
      </c>
      <c r="W257" s="223">
        <v>0</v>
      </c>
      <c r="X257" s="223">
        <v>0</v>
      </c>
      <c r="Y257" s="223">
        <v>0</v>
      </c>
      <c r="Z257" s="223">
        <v>0</v>
      </c>
      <c r="AA257" s="223">
        <v>0</v>
      </c>
      <c r="AB257" s="220">
        <v>0</v>
      </c>
      <c r="AC257" s="32"/>
      <c r="AD257" s="235">
        <v>5.615965741461347</v>
      </c>
      <c r="AF257" s="220">
        <v>3.0898393889170035</v>
      </c>
      <c r="AG257" s="220"/>
      <c r="AH257" s="220">
        <v>1.854788492815</v>
      </c>
      <c r="AI257" s="220">
        <v>0.010926676878000145</v>
      </c>
      <c r="AJ257" s="220">
        <v>-0.11202</v>
      </c>
      <c r="AK257" s="220">
        <v>0</v>
      </c>
      <c r="AL257" s="220">
        <v>0</v>
      </c>
      <c r="AM257" s="220">
        <v>0</v>
      </c>
      <c r="AN257" s="220">
        <v>0</v>
      </c>
      <c r="AO257" s="220">
        <v>0.03401951966008867</v>
      </c>
      <c r="AP257" s="220">
        <v>0.03428740813946395</v>
      </c>
      <c r="AQ257" s="220">
        <v>0.42746880000000004</v>
      </c>
      <c r="AR257" s="220">
        <v>0.008969112482907727</v>
      </c>
      <c r="AS257" s="220">
        <v>0</v>
      </c>
      <c r="AT257" s="220">
        <v>0</v>
      </c>
      <c r="AU257" s="220">
        <v>0</v>
      </c>
      <c r="AV257" s="220">
        <v>0</v>
      </c>
      <c r="AW257" s="220">
        <v>0</v>
      </c>
      <c r="AX257" s="32"/>
      <c r="AY257" s="220">
        <v>0</v>
      </c>
      <c r="AZ257" s="220">
        <v>0</v>
      </c>
      <c r="BA257" s="220">
        <v>0</v>
      </c>
      <c r="BB257" s="32"/>
      <c r="BC257" s="32">
        <v>5.348279398892464</v>
      </c>
      <c r="BD257" s="242">
        <v>-0.04766523780453608</v>
      </c>
    </row>
    <row r="258" spans="1:56" ht="12.75">
      <c r="A258" s="4" t="s">
        <v>574</v>
      </c>
      <c r="B258" s="4" t="s">
        <v>891</v>
      </c>
      <c r="C258" s="4" t="s">
        <v>892</v>
      </c>
      <c r="D258" s="225"/>
      <c r="E258" s="223">
        <v>62.87578795652965</v>
      </c>
      <c r="F258" s="223"/>
      <c r="G258" s="223">
        <v>60.508219541218</v>
      </c>
      <c r="H258" s="223">
        <v>0.29020184572400154</v>
      </c>
      <c r="I258" s="223">
        <v>0</v>
      </c>
      <c r="J258" s="223">
        <v>0</v>
      </c>
      <c r="K258" s="223">
        <v>0</v>
      </c>
      <c r="L258" s="223">
        <v>0</v>
      </c>
      <c r="M258" s="223">
        <v>0.04935600000000001</v>
      </c>
      <c r="N258" s="223">
        <v>0.008547</v>
      </c>
      <c r="O258" s="223">
        <v>0.007855</v>
      </c>
      <c r="P258" s="223">
        <v>0.448054</v>
      </c>
      <c r="Q258" s="223">
        <v>0</v>
      </c>
      <c r="R258" s="223">
        <v>0.7094053419264668</v>
      </c>
      <c r="S258" s="223">
        <v>2.925527538888889</v>
      </c>
      <c r="T258" s="223">
        <v>0.09343768005043458</v>
      </c>
      <c r="U258" s="223">
        <v>0.10424899279216301</v>
      </c>
      <c r="V258" s="223">
        <v>0</v>
      </c>
      <c r="W258" s="223">
        <v>0</v>
      </c>
      <c r="X258" s="223">
        <v>0</v>
      </c>
      <c r="Y258" s="223">
        <v>0.102858</v>
      </c>
      <c r="Z258" s="223">
        <v>8.21208450195182</v>
      </c>
      <c r="AA258" s="223">
        <v>0.6762837545454545</v>
      </c>
      <c r="AB258" s="220">
        <v>4.090279727627118</v>
      </c>
      <c r="AC258" s="32"/>
      <c r="AD258" s="235">
        <v>141.102146881254</v>
      </c>
      <c r="AF258" s="220">
        <v>63.2273173357625</v>
      </c>
      <c r="AG258" s="220"/>
      <c r="AH258" s="220">
        <v>52.171469331689</v>
      </c>
      <c r="AI258" s="220">
        <v>0.29020184572400154</v>
      </c>
      <c r="AJ258" s="220">
        <v>0</v>
      </c>
      <c r="AK258" s="220">
        <v>0</v>
      </c>
      <c r="AL258" s="220">
        <v>0</v>
      </c>
      <c r="AM258" s="220">
        <v>0.03290400000000001</v>
      </c>
      <c r="AN258" s="220">
        <v>0</v>
      </c>
      <c r="AO258" s="220">
        <v>0.7094053419264668</v>
      </c>
      <c r="AP258" s="220">
        <v>0.7133715239430531</v>
      </c>
      <c r="AQ258" s="220">
        <v>3.783683138888889</v>
      </c>
      <c r="AR258" s="220">
        <v>0.2375642139131528</v>
      </c>
      <c r="AS258" s="220">
        <v>0</v>
      </c>
      <c r="AT258" s="220">
        <v>0</v>
      </c>
      <c r="AU258" s="220">
        <v>0</v>
      </c>
      <c r="AV258" s="220">
        <v>0.102858</v>
      </c>
      <c r="AW258" s="220">
        <v>8.21208450195182</v>
      </c>
      <c r="AX258" s="32"/>
      <c r="AY258" s="220">
        <v>0.6762837545454545</v>
      </c>
      <c r="AZ258" s="220">
        <v>9.024</v>
      </c>
      <c r="BA258" s="220">
        <v>0</v>
      </c>
      <c r="BB258" s="32"/>
      <c r="BC258" s="32">
        <v>139.18114298834433</v>
      </c>
      <c r="BD258" s="242">
        <v>-0.013614278275484313</v>
      </c>
    </row>
    <row r="259" spans="1:56" ht="12.75">
      <c r="A259" s="4" t="s">
        <v>558</v>
      </c>
      <c r="B259" s="4" t="s">
        <v>249</v>
      </c>
      <c r="C259" s="4" t="s">
        <v>250</v>
      </c>
      <c r="D259" s="225"/>
      <c r="E259" s="223">
        <v>86.02025517587245</v>
      </c>
      <c r="F259" s="223"/>
      <c r="G259" s="223">
        <v>105.63450079804001</v>
      </c>
      <c r="H259" s="223">
        <v>0.5052417476119995</v>
      </c>
      <c r="I259" s="223">
        <v>0</v>
      </c>
      <c r="J259" s="223">
        <v>0</v>
      </c>
      <c r="K259" s="223">
        <v>0</v>
      </c>
      <c r="L259" s="223">
        <v>0</v>
      </c>
      <c r="M259" s="223">
        <v>0.051319000000000004</v>
      </c>
      <c r="N259" s="223">
        <v>0.008547</v>
      </c>
      <c r="O259" s="223">
        <v>0.007855</v>
      </c>
      <c r="P259" s="223">
        <v>0.636499</v>
      </c>
      <c r="Q259" s="223">
        <v>0</v>
      </c>
      <c r="R259" s="223">
        <v>1.0339837776350203</v>
      </c>
      <c r="S259" s="223">
        <v>3.310163143333334</v>
      </c>
      <c r="T259" s="223">
        <v>0.16409804829416402</v>
      </c>
      <c r="U259" s="223">
        <v>0.14714425378693397</v>
      </c>
      <c r="V259" s="223">
        <v>0.09925</v>
      </c>
      <c r="W259" s="223">
        <v>0</v>
      </c>
      <c r="X259" s="223">
        <v>0</v>
      </c>
      <c r="Y259" s="223">
        <v>0.201555</v>
      </c>
      <c r="Z259" s="223">
        <v>11.411297160345589</v>
      </c>
      <c r="AA259" s="223">
        <v>1.325221759090909</v>
      </c>
      <c r="AB259" s="220">
        <v>7.634152678559322</v>
      </c>
      <c r="AC259" s="32"/>
      <c r="AD259" s="235">
        <v>218.19108354256977</v>
      </c>
      <c r="AF259" s="220">
        <v>87.01464508588597</v>
      </c>
      <c r="AG259" s="220"/>
      <c r="AH259" s="220">
        <v>90.20784271631899</v>
      </c>
      <c r="AI259" s="220">
        <v>0.5052417476119995</v>
      </c>
      <c r="AJ259" s="220">
        <v>0</v>
      </c>
      <c r="AK259" s="220">
        <v>0</v>
      </c>
      <c r="AL259" s="220">
        <v>0</v>
      </c>
      <c r="AM259" s="220">
        <v>0.03421266666666667</v>
      </c>
      <c r="AN259" s="220">
        <v>0</v>
      </c>
      <c r="AO259" s="220">
        <v>1.0339837776350203</v>
      </c>
      <c r="AP259" s="220">
        <v>1.045936579140849</v>
      </c>
      <c r="AQ259" s="220">
        <v>3.8295127433333342</v>
      </c>
      <c r="AR259" s="220">
        <v>0.41721737768578454</v>
      </c>
      <c r="AS259" s="220">
        <v>0</v>
      </c>
      <c r="AT259" s="220">
        <v>0</v>
      </c>
      <c r="AU259" s="220">
        <v>0</v>
      </c>
      <c r="AV259" s="220">
        <v>0.201555</v>
      </c>
      <c r="AW259" s="220">
        <v>11.411297160345589</v>
      </c>
      <c r="AX259" s="32"/>
      <c r="AY259" s="220">
        <v>1.325221759090909</v>
      </c>
      <c r="AZ259" s="220">
        <v>16.032</v>
      </c>
      <c r="BA259" s="220">
        <v>0</v>
      </c>
      <c r="BB259" s="32"/>
      <c r="BC259" s="32">
        <v>213.05866661371513</v>
      </c>
      <c r="BD259" s="242">
        <v>-0.02352257867518811</v>
      </c>
    </row>
    <row r="260" spans="1:56" ht="12.75">
      <c r="A260" s="4" t="s">
        <v>574</v>
      </c>
      <c r="B260" s="4" t="s">
        <v>251</v>
      </c>
      <c r="C260" s="4" t="s">
        <v>252</v>
      </c>
      <c r="D260" s="225"/>
      <c r="E260" s="223">
        <v>48.71547769907379</v>
      </c>
      <c r="F260" s="223"/>
      <c r="G260" s="223">
        <v>70.736955709852</v>
      </c>
      <c r="H260" s="223">
        <v>0.3408842773670107</v>
      </c>
      <c r="I260" s="223">
        <v>-0.100334</v>
      </c>
      <c r="J260" s="223">
        <v>0</v>
      </c>
      <c r="K260" s="223">
        <v>0</v>
      </c>
      <c r="L260" s="223">
        <v>0.006777</v>
      </c>
      <c r="M260" s="223">
        <v>0.02607799999999999</v>
      </c>
      <c r="N260" s="223">
        <v>0.008547</v>
      </c>
      <c r="O260" s="223">
        <v>0.007855</v>
      </c>
      <c r="P260" s="223">
        <v>0.753575</v>
      </c>
      <c r="Q260" s="223">
        <v>0</v>
      </c>
      <c r="R260" s="223">
        <v>0.6072737518723936</v>
      </c>
      <c r="S260" s="223">
        <v>1.3793694922222222</v>
      </c>
      <c r="T260" s="223">
        <v>0.10975614563470917</v>
      </c>
      <c r="U260" s="223">
        <v>0.11479106908472834</v>
      </c>
      <c r="V260" s="223">
        <v>0</v>
      </c>
      <c r="W260" s="223">
        <v>0</v>
      </c>
      <c r="X260" s="223">
        <v>0</v>
      </c>
      <c r="Y260" s="223">
        <v>0.130079</v>
      </c>
      <c r="Z260" s="223">
        <v>10.917052300540819</v>
      </c>
      <c r="AA260" s="223">
        <v>0.8552671227272727</v>
      </c>
      <c r="AB260" s="220">
        <v>4.971976642966102</v>
      </c>
      <c r="AC260" s="32"/>
      <c r="AD260" s="235">
        <v>139.58138121134104</v>
      </c>
      <c r="AF260" s="220">
        <v>48.95129340587494</v>
      </c>
      <c r="AG260" s="220"/>
      <c r="AH260" s="220">
        <v>60.265478486932004</v>
      </c>
      <c r="AI260" s="220">
        <v>0.3408842773670107</v>
      </c>
      <c r="AJ260" s="220">
        <v>-0.100334</v>
      </c>
      <c r="AK260" s="220">
        <v>0</v>
      </c>
      <c r="AL260" s="220">
        <v>0.006777</v>
      </c>
      <c r="AM260" s="220">
        <v>0.017385333333333326</v>
      </c>
      <c r="AN260" s="220">
        <v>0</v>
      </c>
      <c r="AO260" s="220">
        <v>0.6072737518723936</v>
      </c>
      <c r="AP260" s="220">
        <v>0.6102133656416393</v>
      </c>
      <c r="AQ260" s="220">
        <v>1.809423358888889</v>
      </c>
      <c r="AR260" s="220">
        <v>0.27905372271414747</v>
      </c>
      <c r="AS260" s="220">
        <v>0</v>
      </c>
      <c r="AT260" s="220">
        <v>0</v>
      </c>
      <c r="AU260" s="220">
        <v>0</v>
      </c>
      <c r="AV260" s="220">
        <v>0.130079</v>
      </c>
      <c r="AW260" s="220">
        <v>10.917052300540819</v>
      </c>
      <c r="AX260" s="32"/>
      <c r="AY260" s="220">
        <v>0.8552671227272727</v>
      </c>
      <c r="AZ260" s="220">
        <v>10.542</v>
      </c>
      <c r="BA260" s="220">
        <v>0</v>
      </c>
      <c r="BB260" s="32"/>
      <c r="BC260" s="32">
        <v>135.23184712589244</v>
      </c>
      <c r="BD260" s="242">
        <v>-0.031161277010598853</v>
      </c>
    </row>
    <row r="261" spans="1:56" ht="12.75">
      <c r="A261" s="4" t="s">
        <v>541</v>
      </c>
      <c r="B261" s="4" t="s">
        <v>253</v>
      </c>
      <c r="C261" s="4" t="s">
        <v>254</v>
      </c>
      <c r="D261" s="225"/>
      <c r="E261" s="223">
        <v>5.000787873732486</v>
      </c>
      <c r="F261" s="223"/>
      <c r="G261" s="223">
        <v>4.231858764596001</v>
      </c>
      <c r="H261" s="223">
        <v>0.020859957696999422</v>
      </c>
      <c r="I261" s="223">
        <v>-0.001155</v>
      </c>
      <c r="J261" s="223">
        <v>0</v>
      </c>
      <c r="K261" s="223">
        <v>0</v>
      </c>
      <c r="L261" s="223">
        <v>0</v>
      </c>
      <c r="M261" s="223">
        <v>0</v>
      </c>
      <c r="N261" s="223">
        <v>0.008547</v>
      </c>
      <c r="O261" s="223">
        <v>0.007855</v>
      </c>
      <c r="P261" s="223">
        <v>0</v>
      </c>
      <c r="Q261" s="223">
        <v>0</v>
      </c>
      <c r="R261" s="223">
        <v>0.058480863630643004</v>
      </c>
      <c r="S261" s="223">
        <v>0.6737156728888889</v>
      </c>
      <c r="T261" s="223">
        <v>0.0067973871548215135</v>
      </c>
      <c r="U261" s="223">
        <v>0.07747639312178427</v>
      </c>
      <c r="V261" s="223">
        <v>0</v>
      </c>
      <c r="W261" s="223">
        <v>0</v>
      </c>
      <c r="X261" s="223">
        <v>0</v>
      </c>
      <c r="Y261" s="223">
        <v>0</v>
      </c>
      <c r="Z261" s="223">
        <v>0</v>
      </c>
      <c r="AA261" s="223">
        <v>0</v>
      </c>
      <c r="AB261" s="220">
        <v>0</v>
      </c>
      <c r="AC261" s="32"/>
      <c r="AD261" s="235">
        <v>10.085223912821622</v>
      </c>
      <c r="AF261" s="220">
        <v>5.025737607736932</v>
      </c>
      <c r="AG261" s="220"/>
      <c r="AH261" s="220">
        <v>3.58587928462</v>
      </c>
      <c r="AI261" s="220">
        <v>0.020859957696999422</v>
      </c>
      <c r="AJ261" s="220">
        <v>-0.001155</v>
      </c>
      <c r="AK261" s="220">
        <v>0</v>
      </c>
      <c r="AL261" s="220">
        <v>0</v>
      </c>
      <c r="AM261" s="220">
        <v>0</v>
      </c>
      <c r="AN261" s="220">
        <v>0</v>
      </c>
      <c r="AO261" s="220">
        <v>0.058480863630643004</v>
      </c>
      <c r="AP261" s="220">
        <v>0.05877263405337956</v>
      </c>
      <c r="AQ261" s="220">
        <v>0.9339425528888888</v>
      </c>
      <c r="AR261" s="220">
        <v>0.0172822777195122</v>
      </c>
      <c r="AS261" s="220">
        <v>0</v>
      </c>
      <c r="AT261" s="220">
        <v>0</v>
      </c>
      <c r="AU261" s="220">
        <v>0</v>
      </c>
      <c r="AV261" s="220">
        <v>0</v>
      </c>
      <c r="AW261" s="220">
        <v>0</v>
      </c>
      <c r="AX261" s="32"/>
      <c r="AY261" s="220">
        <v>0</v>
      </c>
      <c r="AZ261" s="220">
        <v>0</v>
      </c>
      <c r="BA261" s="220">
        <v>0</v>
      </c>
      <c r="BB261" s="32"/>
      <c r="BC261" s="32">
        <v>9.699800178346354</v>
      </c>
      <c r="BD261" s="242">
        <v>-0.03821667598131042</v>
      </c>
    </row>
    <row r="262" spans="1:56" ht="12.75">
      <c r="A262" s="4" t="s">
        <v>541</v>
      </c>
      <c r="B262" s="4" t="s">
        <v>255</v>
      </c>
      <c r="C262" s="4" t="s">
        <v>256</v>
      </c>
      <c r="D262" s="225"/>
      <c r="E262" s="223">
        <v>11.301579638037156</v>
      </c>
      <c r="F262" s="223"/>
      <c r="G262" s="223">
        <v>4.524219467341</v>
      </c>
      <c r="H262" s="223">
        <v>0.022553972095999866</v>
      </c>
      <c r="I262" s="223">
        <v>-0.021835</v>
      </c>
      <c r="J262" s="223">
        <v>0</v>
      </c>
      <c r="K262" s="223">
        <v>0</v>
      </c>
      <c r="L262" s="223">
        <v>0</v>
      </c>
      <c r="M262" s="223">
        <v>0</v>
      </c>
      <c r="N262" s="223">
        <v>0.008547</v>
      </c>
      <c r="O262" s="223">
        <v>0.007855</v>
      </c>
      <c r="P262" s="223">
        <v>0</v>
      </c>
      <c r="Q262" s="223">
        <v>0</v>
      </c>
      <c r="R262" s="223">
        <v>0.11940623392394</v>
      </c>
      <c r="S262" s="223">
        <v>2.1443018631111115</v>
      </c>
      <c r="T262" s="223">
        <v>0.007261810562514184</v>
      </c>
      <c r="U262" s="223">
        <v>0.0746980953649468</v>
      </c>
      <c r="V262" s="223">
        <v>0</v>
      </c>
      <c r="W262" s="223">
        <v>0</v>
      </c>
      <c r="X262" s="223">
        <v>0</v>
      </c>
      <c r="Y262" s="223">
        <v>0</v>
      </c>
      <c r="Z262" s="223">
        <v>0</v>
      </c>
      <c r="AA262" s="223">
        <v>0</v>
      </c>
      <c r="AB262" s="220">
        <v>0</v>
      </c>
      <c r="AC262" s="32"/>
      <c r="AD262" s="235">
        <v>18.18858808043667</v>
      </c>
      <c r="AF262" s="220">
        <v>11.394926978292174</v>
      </c>
      <c r="AG262" s="220"/>
      <c r="AH262" s="220">
        <v>3.83696863971</v>
      </c>
      <c r="AI262" s="220">
        <v>0.022553972095999866</v>
      </c>
      <c r="AJ262" s="220">
        <v>-0.021835</v>
      </c>
      <c r="AK262" s="220">
        <v>0</v>
      </c>
      <c r="AL262" s="220">
        <v>0</v>
      </c>
      <c r="AM262" s="220">
        <v>0</v>
      </c>
      <c r="AN262" s="220">
        <v>0</v>
      </c>
      <c r="AO262" s="220">
        <v>0.11940623392394</v>
      </c>
      <c r="AP262" s="220">
        <v>0.12039249024417631</v>
      </c>
      <c r="AQ262" s="220">
        <v>2.7268339164444444</v>
      </c>
      <c r="AR262" s="220">
        <v>0.018463068827679955</v>
      </c>
      <c r="AS262" s="220">
        <v>0</v>
      </c>
      <c r="AT262" s="220">
        <v>0</v>
      </c>
      <c r="AU262" s="220">
        <v>0</v>
      </c>
      <c r="AV262" s="220">
        <v>0</v>
      </c>
      <c r="AW262" s="220">
        <v>0</v>
      </c>
      <c r="AX262" s="32"/>
      <c r="AY262" s="220">
        <v>0</v>
      </c>
      <c r="AZ262" s="220">
        <v>0</v>
      </c>
      <c r="BA262" s="220">
        <v>0</v>
      </c>
      <c r="BB262" s="32"/>
      <c r="BC262" s="32">
        <v>18.217710299538414</v>
      </c>
      <c r="BD262" s="242">
        <v>0.0016011258803022377</v>
      </c>
    </row>
    <row r="263" spans="1:56" ht="12.75">
      <c r="A263" s="4" t="s">
        <v>541</v>
      </c>
      <c r="B263" s="4" t="s">
        <v>257</v>
      </c>
      <c r="C263" s="4" t="s">
        <v>258</v>
      </c>
      <c r="D263" s="225"/>
      <c r="E263" s="223">
        <v>2.962873168240855</v>
      </c>
      <c r="F263" s="223"/>
      <c r="G263" s="223">
        <v>2.603415688766</v>
      </c>
      <c r="H263" s="223">
        <v>0.012804939174000173</v>
      </c>
      <c r="I263" s="223">
        <v>-0.023063</v>
      </c>
      <c r="J263" s="223">
        <v>0</v>
      </c>
      <c r="K263" s="223">
        <v>0</v>
      </c>
      <c r="L263" s="223">
        <v>0</v>
      </c>
      <c r="M263" s="223">
        <v>0</v>
      </c>
      <c r="N263" s="223">
        <v>0.008547</v>
      </c>
      <c r="O263" s="223">
        <v>0.007855</v>
      </c>
      <c r="P263" s="223">
        <v>0</v>
      </c>
      <c r="Q263" s="223">
        <v>0</v>
      </c>
      <c r="R263" s="223">
        <v>0.03148213424659135</v>
      </c>
      <c r="S263" s="223">
        <v>0.5765629253333334</v>
      </c>
      <c r="T263" s="223">
        <v>0.00418046220657723</v>
      </c>
      <c r="U263" s="223">
        <v>0.05655255075468536</v>
      </c>
      <c r="V263" s="223">
        <v>0</v>
      </c>
      <c r="W263" s="223">
        <v>0</v>
      </c>
      <c r="X263" s="223">
        <v>0</v>
      </c>
      <c r="Y263" s="223">
        <v>0</v>
      </c>
      <c r="Z263" s="223">
        <v>0</v>
      </c>
      <c r="AA263" s="223">
        <v>0</v>
      </c>
      <c r="AB263" s="220">
        <v>0</v>
      </c>
      <c r="AC263" s="32"/>
      <c r="AD263" s="235">
        <v>6.2412108687220424</v>
      </c>
      <c r="AF263" s="220">
        <v>2.9637996260843296</v>
      </c>
      <c r="AG263" s="220"/>
      <c r="AH263" s="220">
        <v>2.20401163426</v>
      </c>
      <c r="AI263" s="220">
        <v>0.012804939174000173</v>
      </c>
      <c r="AJ263" s="220">
        <v>-0.023063</v>
      </c>
      <c r="AK263" s="220">
        <v>0</v>
      </c>
      <c r="AL263" s="220">
        <v>0</v>
      </c>
      <c r="AM263" s="220">
        <v>0</v>
      </c>
      <c r="AN263" s="220">
        <v>0</v>
      </c>
      <c r="AO263" s="220">
        <v>0.03148213424659135</v>
      </c>
      <c r="AP263" s="220">
        <v>0.03149197836361759</v>
      </c>
      <c r="AQ263" s="220">
        <v>0.7854283120000002</v>
      </c>
      <c r="AR263" s="220">
        <v>0.010628776499620988</v>
      </c>
      <c r="AS263" s="220">
        <v>0</v>
      </c>
      <c r="AT263" s="220">
        <v>0</v>
      </c>
      <c r="AU263" s="220">
        <v>0</v>
      </c>
      <c r="AV263" s="220">
        <v>0</v>
      </c>
      <c r="AW263" s="220">
        <v>0</v>
      </c>
      <c r="AX263" s="32"/>
      <c r="AY263" s="220">
        <v>0</v>
      </c>
      <c r="AZ263" s="220">
        <v>0</v>
      </c>
      <c r="BA263" s="220">
        <v>0</v>
      </c>
      <c r="BB263" s="32"/>
      <c r="BC263" s="32">
        <v>6.01658440062816</v>
      </c>
      <c r="BD263" s="242">
        <v>-0.03599084742026627</v>
      </c>
    </row>
    <row r="264" spans="1:56" ht="12.75">
      <c r="A264" s="4" t="s">
        <v>558</v>
      </c>
      <c r="B264" s="4" t="s">
        <v>259</v>
      </c>
      <c r="C264" s="4" t="s">
        <v>260</v>
      </c>
      <c r="D264" s="225"/>
      <c r="E264" s="223">
        <v>108.4371912948071</v>
      </c>
      <c r="F264" s="223"/>
      <c r="G264" s="223">
        <v>45.884315892207</v>
      </c>
      <c r="H264" s="223">
        <v>0.21342139762500673</v>
      </c>
      <c r="I264" s="223">
        <v>0</v>
      </c>
      <c r="J264" s="223">
        <v>0</v>
      </c>
      <c r="K264" s="223">
        <v>0</v>
      </c>
      <c r="L264" s="223">
        <v>0</v>
      </c>
      <c r="M264" s="223">
        <v>0.071221</v>
      </c>
      <c r="N264" s="223">
        <v>0.008547</v>
      </c>
      <c r="O264" s="223">
        <v>0.007855</v>
      </c>
      <c r="P264" s="223">
        <v>0.394926</v>
      </c>
      <c r="Q264" s="223">
        <v>0</v>
      </c>
      <c r="R264" s="223">
        <v>1.1866952125454457</v>
      </c>
      <c r="S264" s="223">
        <v>2.4398130055555556</v>
      </c>
      <c r="T264" s="223">
        <v>0.07035405418986919</v>
      </c>
      <c r="U264" s="223">
        <v>0.08737282322205685</v>
      </c>
      <c r="V264" s="223">
        <v>0.1</v>
      </c>
      <c r="W264" s="223">
        <v>0</v>
      </c>
      <c r="X264" s="223">
        <v>0</v>
      </c>
      <c r="Y264" s="223">
        <v>0.119353</v>
      </c>
      <c r="Z264" s="223">
        <v>7.890915692472061</v>
      </c>
      <c r="AA264" s="223">
        <v>0.7847498318181818</v>
      </c>
      <c r="AB264" s="220">
        <v>4.796533910423729</v>
      </c>
      <c r="AC264" s="32"/>
      <c r="AD264" s="235">
        <v>172.493265114866</v>
      </c>
      <c r="AF264" s="220">
        <v>109.37950062702055</v>
      </c>
      <c r="AG264" s="220"/>
      <c r="AH264" s="220">
        <v>41.031219663308</v>
      </c>
      <c r="AI264" s="220">
        <v>0.21342139762500673</v>
      </c>
      <c r="AJ264" s="220">
        <v>0</v>
      </c>
      <c r="AK264" s="220">
        <v>0</v>
      </c>
      <c r="AL264" s="220">
        <v>0</v>
      </c>
      <c r="AM264" s="220">
        <v>0.047480666666666664</v>
      </c>
      <c r="AN264" s="220">
        <v>0</v>
      </c>
      <c r="AO264" s="220">
        <v>1.1866952125454457</v>
      </c>
      <c r="AP264" s="220">
        <v>1.197007486036876</v>
      </c>
      <c r="AQ264" s="220">
        <v>2.837773005555556</v>
      </c>
      <c r="AR264" s="220">
        <v>0.1788743638561892</v>
      </c>
      <c r="AS264" s="220">
        <v>0</v>
      </c>
      <c r="AT264" s="220">
        <v>0</v>
      </c>
      <c r="AU264" s="220">
        <v>0</v>
      </c>
      <c r="AV264" s="220">
        <v>0.119353</v>
      </c>
      <c r="AW264" s="220">
        <v>7.890915692472061</v>
      </c>
      <c r="AX264" s="32"/>
      <c r="AY264" s="220">
        <v>0.7847498318181818</v>
      </c>
      <c r="AZ264" s="220">
        <v>10.689</v>
      </c>
      <c r="BA264" s="220">
        <v>0</v>
      </c>
      <c r="BB264" s="32"/>
      <c r="BC264" s="32">
        <v>175.55599094690453</v>
      </c>
      <c r="BD264" s="242">
        <v>0.017755625589202025</v>
      </c>
    </row>
    <row r="265" spans="1:56" ht="12.75">
      <c r="A265" s="4" t="s">
        <v>541</v>
      </c>
      <c r="B265" s="4" t="s">
        <v>261</v>
      </c>
      <c r="C265" s="4" t="s">
        <v>262</v>
      </c>
      <c r="D265" s="225"/>
      <c r="E265" s="223">
        <v>3.619396066504421</v>
      </c>
      <c r="F265" s="223"/>
      <c r="G265" s="223">
        <v>2.888358764851</v>
      </c>
      <c r="H265" s="223">
        <v>0.014221769103999716</v>
      </c>
      <c r="I265" s="223">
        <v>-0.038317</v>
      </c>
      <c r="J265" s="223">
        <v>0</v>
      </c>
      <c r="K265" s="223">
        <v>0</v>
      </c>
      <c r="L265" s="223">
        <v>0</v>
      </c>
      <c r="M265" s="223">
        <v>0</v>
      </c>
      <c r="N265" s="223">
        <v>0.008547</v>
      </c>
      <c r="O265" s="223">
        <v>0.007855</v>
      </c>
      <c r="P265" s="223">
        <v>0</v>
      </c>
      <c r="Q265" s="223">
        <v>0</v>
      </c>
      <c r="R265" s="223">
        <v>0.039353531199636936</v>
      </c>
      <c r="S265" s="223">
        <v>0.5436198968888889</v>
      </c>
      <c r="T265" s="223">
        <v>0.004630572088823925</v>
      </c>
      <c r="U265" s="223">
        <v>0.058043574234012144</v>
      </c>
      <c r="V265" s="223">
        <v>0</v>
      </c>
      <c r="W265" s="223">
        <v>0</v>
      </c>
      <c r="X265" s="223">
        <v>0</v>
      </c>
      <c r="Y265" s="223">
        <v>0</v>
      </c>
      <c r="Z265" s="223">
        <v>0</v>
      </c>
      <c r="AA265" s="223">
        <v>0</v>
      </c>
      <c r="AB265" s="220">
        <v>0</v>
      </c>
      <c r="AC265" s="32"/>
      <c r="AD265" s="235">
        <v>7.145709174870784</v>
      </c>
      <c r="AF265" s="220">
        <v>3.6490521499215944</v>
      </c>
      <c r="AG265" s="220"/>
      <c r="AH265" s="220">
        <v>2.448482309687</v>
      </c>
      <c r="AI265" s="220">
        <v>0.014221769103999716</v>
      </c>
      <c r="AJ265" s="220">
        <v>-0.038317</v>
      </c>
      <c r="AK265" s="220">
        <v>0</v>
      </c>
      <c r="AL265" s="220">
        <v>0</v>
      </c>
      <c r="AM265" s="220">
        <v>0</v>
      </c>
      <c r="AN265" s="220">
        <v>0</v>
      </c>
      <c r="AO265" s="220">
        <v>0.039353531199636936</v>
      </c>
      <c r="AP265" s="220">
        <v>0.039675980465363164</v>
      </c>
      <c r="AQ265" s="220">
        <v>0.6617903502222223</v>
      </c>
      <c r="AR265" s="220">
        <v>0.01177317563595186</v>
      </c>
      <c r="AS265" s="220">
        <v>0</v>
      </c>
      <c r="AT265" s="220">
        <v>0</v>
      </c>
      <c r="AU265" s="220">
        <v>0</v>
      </c>
      <c r="AV265" s="220">
        <v>0</v>
      </c>
      <c r="AW265" s="220">
        <v>0</v>
      </c>
      <c r="AX265" s="32"/>
      <c r="AY265" s="220">
        <v>0</v>
      </c>
      <c r="AZ265" s="220">
        <v>0</v>
      </c>
      <c r="BA265" s="220">
        <v>0</v>
      </c>
      <c r="BB265" s="32"/>
      <c r="BC265" s="32">
        <v>6.826032266235769</v>
      </c>
      <c r="BD265" s="242">
        <v>-0.04473690445718362</v>
      </c>
    </row>
    <row r="266" spans="1:56" ht="12.75">
      <c r="A266" s="4" t="s">
        <v>563</v>
      </c>
      <c r="B266" s="4" t="s">
        <v>263</v>
      </c>
      <c r="C266" s="4" t="s">
        <v>264</v>
      </c>
      <c r="D266" s="225"/>
      <c r="E266" s="223">
        <v>66.54627910028351</v>
      </c>
      <c r="F266" s="223"/>
      <c r="G266" s="223">
        <v>120.88016413145299</v>
      </c>
      <c r="H266" s="223">
        <v>0.5800975950910002</v>
      </c>
      <c r="I266" s="223">
        <v>0</v>
      </c>
      <c r="J266" s="223">
        <v>0</v>
      </c>
      <c r="K266" s="223">
        <v>0</v>
      </c>
      <c r="L266" s="223">
        <v>0</v>
      </c>
      <c r="M266" s="223">
        <v>0.050016000000000005</v>
      </c>
      <c r="N266" s="223">
        <v>0.008547</v>
      </c>
      <c r="O266" s="223">
        <v>0.007855</v>
      </c>
      <c r="P266" s="223">
        <v>0.962278</v>
      </c>
      <c r="Q266" s="223">
        <v>0</v>
      </c>
      <c r="R266" s="223">
        <v>0.8052420826064818</v>
      </c>
      <c r="S266" s="223">
        <v>2.6303344922222225</v>
      </c>
      <c r="T266" s="223">
        <v>0.18677680478873157</v>
      </c>
      <c r="U266" s="223">
        <v>0.1554030100555052</v>
      </c>
      <c r="V266" s="223">
        <v>0</v>
      </c>
      <c r="W266" s="223">
        <v>0</v>
      </c>
      <c r="X266" s="223">
        <v>0</v>
      </c>
      <c r="Y266" s="223">
        <v>0.200178</v>
      </c>
      <c r="Z266" s="223">
        <v>14.777309012370038</v>
      </c>
      <c r="AA266" s="223">
        <v>1.3161756</v>
      </c>
      <c r="AB266" s="220">
        <v>7.3979929789830505</v>
      </c>
      <c r="AC266" s="32"/>
      <c r="AD266" s="235">
        <v>216.5046488078535</v>
      </c>
      <c r="AF266" s="220">
        <v>66.36485715465729</v>
      </c>
      <c r="AG266" s="220"/>
      <c r="AH266" s="220">
        <v>103.60461896662099</v>
      </c>
      <c r="AI266" s="220">
        <v>0.5800975950910002</v>
      </c>
      <c r="AJ266" s="220">
        <v>0</v>
      </c>
      <c r="AK266" s="220">
        <v>0</v>
      </c>
      <c r="AL266" s="220">
        <v>0</v>
      </c>
      <c r="AM266" s="220">
        <v>0.033344000000000006</v>
      </c>
      <c r="AN266" s="220">
        <v>0</v>
      </c>
      <c r="AO266" s="220">
        <v>0.8052420826064818</v>
      </c>
      <c r="AP266" s="220">
        <v>0.8030467895367305</v>
      </c>
      <c r="AQ266" s="220">
        <v>3.6992906255555558</v>
      </c>
      <c r="AR266" s="220">
        <v>0.47487785209238004</v>
      </c>
      <c r="AS266" s="220">
        <v>0</v>
      </c>
      <c r="AT266" s="220">
        <v>0</v>
      </c>
      <c r="AU266" s="220">
        <v>0</v>
      </c>
      <c r="AV266" s="220">
        <v>0.200178</v>
      </c>
      <c r="AW266" s="220">
        <v>14.777309012370038</v>
      </c>
      <c r="AX266" s="32"/>
      <c r="AY266" s="220">
        <v>1.3161756</v>
      </c>
      <c r="AZ266" s="220">
        <v>15.125</v>
      </c>
      <c r="BA266" s="220">
        <v>0</v>
      </c>
      <c r="BB266" s="32"/>
      <c r="BC266" s="32">
        <v>207.78403767853044</v>
      </c>
      <c r="BD266" s="242">
        <v>-0.040279094131888814</v>
      </c>
    </row>
    <row r="267" spans="1:56" ht="12.75">
      <c r="A267" s="4" t="s">
        <v>541</v>
      </c>
      <c r="B267" s="4" t="s">
        <v>265</v>
      </c>
      <c r="C267" s="4" t="s">
        <v>266</v>
      </c>
      <c r="D267" s="225"/>
      <c r="E267" s="223">
        <v>5.883864619991046</v>
      </c>
      <c r="F267" s="223"/>
      <c r="G267" s="223">
        <v>3.289846708382</v>
      </c>
      <c r="H267" s="223">
        <v>0.016429847146999556</v>
      </c>
      <c r="I267" s="223">
        <v>-0.108099</v>
      </c>
      <c r="J267" s="223">
        <v>0</v>
      </c>
      <c r="K267" s="223">
        <v>0</v>
      </c>
      <c r="L267" s="223">
        <v>0</v>
      </c>
      <c r="M267" s="223">
        <v>0</v>
      </c>
      <c r="N267" s="223">
        <v>0.008547</v>
      </c>
      <c r="O267" s="223">
        <v>0.007855</v>
      </c>
      <c r="P267" s="223">
        <v>0</v>
      </c>
      <c r="Q267" s="223">
        <v>0</v>
      </c>
      <c r="R267" s="223">
        <v>0.06482367535600894</v>
      </c>
      <c r="S267" s="223">
        <v>0.5957541964444445</v>
      </c>
      <c r="T267" s="223">
        <v>0.005289996682277373</v>
      </c>
      <c r="U267" s="223">
        <v>0.06466884072642447</v>
      </c>
      <c r="V267" s="223">
        <v>0</v>
      </c>
      <c r="W267" s="223">
        <v>0</v>
      </c>
      <c r="X267" s="223">
        <v>0</v>
      </c>
      <c r="Y267" s="223">
        <v>0</v>
      </c>
      <c r="Z267" s="223">
        <v>0</v>
      </c>
      <c r="AA267" s="223">
        <v>0</v>
      </c>
      <c r="AB267" s="220">
        <v>0</v>
      </c>
      <c r="AC267" s="32"/>
      <c r="AD267" s="235">
        <v>9.8289808847292</v>
      </c>
      <c r="AF267" s="220">
        <v>5.898099595885281</v>
      </c>
      <c r="AG267" s="220"/>
      <c r="AH267" s="220">
        <v>2.783340672144</v>
      </c>
      <c r="AI267" s="220">
        <v>0.016429847146999556</v>
      </c>
      <c r="AJ267" s="220">
        <v>-0.108099</v>
      </c>
      <c r="AK267" s="220">
        <v>0</v>
      </c>
      <c r="AL267" s="220">
        <v>0</v>
      </c>
      <c r="AM267" s="220">
        <v>0</v>
      </c>
      <c r="AN267" s="220">
        <v>0</v>
      </c>
      <c r="AO267" s="220">
        <v>0.06482367535600894</v>
      </c>
      <c r="AP267" s="220">
        <v>0.06498050484065299</v>
      </c>
      <c r="AQ267" s="220">
        <v>0.7510353697777779</v>
      </c>
      <c r="AR267" s="220">
        <v>0.013449754989101588</v>
      </c>
      <c r="AS267" s="220">
        <v>0</v>
      </c>
      <c r="AT267" s="220">
        <v>0</v>
      </c>
      <c r="AU267" s="220">
        <v>0</v>
      </c>
      <c r="AV267" s="220">
        <v>0</v>
      </c>
      <c r="AW267" s="220">
        <v>0</v>
      </c>
      <c r="AX267" s="32"/>
      <c r="AY267" s="220">
        <v>0</v>
      </c>
      <c r="AZ267" s="220">
        <v>0</v>
      </c>
      <c r="BA267" s="220">
        <v>0</v>
      </c>
      <c r="BB267" s="32"/>
      <c r="BC267" s="32">
        <v>9.484060420139823</v>
      </c>
      <c r="BD267" s="242">
        <v>-0.03509218998739357</v>
      </c>
    </row>
    <row r="268" spans="1:56" ht="12.75">
      <c r="A268" s="4" t="s">
        <v>541</v>
      </c>
      <c r="B268" s="4" t="s">
        <v>267</v>
      </c>
      <c r="C268" s="4" t="s">
        <v>268</v>
      </c>
      <c r="D268" s="225"/>
      <c r="E268" s="223">
        <v>4.576394524381903</v>
      </c>
      <c r="F268" s="223"/>
      <c r="G268" s="223">
        <v>4.17535396344</v>
      </c>
      <c r="H268" s="223">
        <v>0.020606352888999507</v>
      </c>
      <c r="I268" s="223">
        <v>-0.008329</v>
      </c>
      <c r="J268" s="223">
        <v>0</v>
      </c>
      <c r="K268" s="223">
        <v>0</v>
      </c>
      <c r="L268" s="223">
        <v>0</v>
      </c>
      <c r="M268" s="223">
        <v>0</v>
      </c>
      <c r="N268" s="223">
        <v>0.008547</v>
      </c>
      <c r="O268" s="223">
        <v>0.007855</v>
      </c>
      <c r="P268" s="223">
        <v>0</v>
      </c>
      <c r="Q268" s="223">
        <v>0</v>
      </c>
      <c r="R268" s="223">
        <v>0.054686244201718366</v>
      </c>
      <c r="S268" s="223">
        <v>0.5383901768888889</v>
      </c>
      <c r="T268" s="223">
        <v>0.006710909241019895</v>
      </c>
      <c r="U268" s="223">
        <v>0.07347720569848305</v>
      </c>
      <c r="V268" s="223">
        <v>0</v>
      </c>
      <c r="W268" s="223">
        <v>0</v>
      </c>
      <c r="X268" s="223">
        <v>0</v>
      </c>
      <c r="Y268" s="223">
        <v>0</v>
      </c>
      <c r="Z268" s="223">
        <v>0</v>
      </c>
      <c r="AA268" s="223">
        <v>0</v>
      </c>
      <c r="AB268" s="220">
        <v>0</v>
      </c>
      <c r="AC268" s="32"/>
      <c r="AD268" s="235">
        <v>9.453692376741012</v>
      </c>
      <c r="AF268" s="220">
        <v>4.573093431661359</v>
      </c>
      <c r="AG268" s="220"/>
      <c r="AH268" s="220">
        <v>3.534774699587</v>
      </c>
      <c r="AI268" s="220">
        <v>0.020606352888999507</v>
      </c>
      <c r="AJ268" s="220">
        <v>-0.008329</v>
      </c>
      <c r="AK268" s="220">
        <v>0</v>
      </c>
      <c r="AL268" s="220">
        <v>0</v>
      </c>
      <c r="AM268" s="220">
        <v>0</v>
      </c>
      <c r="AN268" s="220">
        <v>0</v>
      </c>
      <c r="AO268" s="220">
        <v>0.054686244201718366</v>
      </c>
      <c r="AP268" s="220">
        <v>0.054646797348592735</v>
      </c>
      <c r="AQ268" s="220">
        <v>0.786584096888889</v>
      </c>
      <c r="AR268" s="220">
        <v>0.017062408630274944</v>
      </c>
      <c r="AS268" s="220">
        <v>0</v>
      </c>
      <c r="AT268" s="220">
        <v>0</v>
      </c>
      <c r="AU268" s="220">
        <v>0</v>
      </c>
      <c r="AV268" s="220">
        <v>0</v>
      </c>
      <c r="AW268" s="220">
        <v>0</v>
      </c>
      <c r="AX268" s="32"/>
      <c r="AY268" s="220">
        <v>0</v>
      </c>
      <c r="AZ268" s="220">
        <v>0</v>
      </c>
      <c r="BA268" s="220">
        <v>0</v>
      </c>
      <c r="BB268" s="32"/>
      <c r="BC268" s="32">
        <v>9.033125031206835</v>
      </c>
      <c r="BD268" s="242">
        <v>-0.04448709866727865</v>
      </c>
    </row>
    <row r="269" spans="1:56" ht="12.75">
      <c r="A269" s="4" t="s">
        <v>541</v>
      </c>
      <c r="B269" s="4" t="s">
        <v>269</v>
      </c>
      <c r="C269" s="4" t="s">
        <v>270</v>
      </c>
      <c r="D269" s="225"/>
      <c r="E269" s="223">
        <v>6.393267323039528</v>
      </c>
      <c r="F269" s="223"/>
      <c r="G269" s="223">
        <v>4.577170923106</v>
      </c>
      <c r="H269" s="223">
        <v>0.02245796874100063</v>
      </c>
      <c r="I269" s="223">
        <v>-0.125379</v>
      </c>
      <c r="J269" s="223">
        <v>0</v>
      </c>
      <c r="K269" s="223">
        <v>0</v>
      </c>
      <c r="L269" s="223">
        <v>0</v>
      </c>
      <c r="M269" s="223">
        <v>0</v>
      </c>
      <c r="N269" s="223">
        <v>0.008547</v>
      </c>
      <c r="O269" s="223">
        <v>0.007855</v>
      </c>
      <c r="P269" s="223">
        <v>0</v>
      </c>
      <c r="Q269" s="223">
        <v>0</v>
      </c>
      <c r="R269" s="223">
        <v>0.07309445861515187</v>
      </c>
      <c r="S269" s="223">
        <v>1.0248044373333334</v>
      </c>
      <c r="T269" s="223">
        <v>0.007342429182607967</v>
      </c>
      <c r="U269" s="223">
        <v>0.07515252891399347</v>
      </c>
      <c r="V269" s="223">
        <v>0</v>
      </c>
      <c r="W269" s="223">
        <v>0</v>
      </c>
      <c r="X269" s="223">
        <v>0</v>
      </c>
      <c r="Y269" s="223">
        <v>0</v>
      </c>
      <c r="Z269" s="223">
        <v>0</v>
      </c>
      <c r="AA269" s="223">
        <v>0</v>
      </c>
      <c r="AB269" s="220">
        <v>0</v>
      </c>
      <c r="AC269" s="32"/>
      <c r="AD269" s="235">
        <v>12.064313068931614</v>
      </c>
      <c r="AF269" s="220">
        <v>6.44056701626771</v>
      </c>
      <c r="AG269" s="220"/>
      <c r="AH269" s="220">
        <v>3.8849283138970003</v>
      </c>
      <c r="AI269" s="220">
        <v>0.02245796874100063</v>
      </c>
      <c r="AJ269" s="220">
        <v>-0.125379</v>
      </c>
      <c r="AK269" s="220">
        <v>0</v>
      </c>
      <c r="AL269" s="220">
        <v>0</v>
      </c>
      <c r="AM269" s="220">
        <v>0</v>
      </c>
      <c r="AN269" s="220">
        <v>0</v>
      </c>
      <c r="AO269" s="220">
        <v>0.07309445861515187</v>
      </c>
      <c r="AP269" s="220">
        <v>0.07363523773394726</v>
      </c>
      <c r="AQ269" s="220">
        <v>1.2794970239999999</v>
      </c>
      <c r="AR269" s="220">
        <v>0.01866804073086725</v>
      </c>
      <c r="AS269" s="220">
        <v>0</v>
      </c>
      <c r="AT269" s="220">
        <v>0</v>
      </c>
      <c r="AU269" s="220">
        <v>0</v>
      </c>
      <c r="AV269" s="220">
        <v>0</v>
      </c>
      <c r="AW269" s="220">
        <v>0</v>
      </c>
      <c r="AX269" s="32"/>
      <c r="AY269" s="220">
        <v>0</v>
      </c>
      <c r="AZ269" s="220">
        <v>0</v>
      </c>
      <c r="BA269" s="220">
        <v>0</v>
      </c>
      <c r="BB269" s="32"/>
      <c r="BC269" s="32">
        <v>11.667469059985677</v>
      </c>
      <c r="BD269" s="242">
        <v>-0.03289404101820781</v>
      </c>
    </row>
    <row r="270" spans="1:56" ht="12.75">
      <c r="A270" s="4" t="s">
        <v>563</v>
      </c>
      <c r="B270" s="4" t="s">
        <v>271</v>
      </c>
      <c r="C270" s="4" t="s">
        <v>272</v>
      </c>
      <c r="D270" s="225"/>
      <c r="E270" s="223">
        <v>79.2083112869959</v>
      </c>
      <c r="F270" s="223"/>
      <c r="G270" s="223">
        <v>127.271296435921</v>
      </c>
      <c r="H270" s="223">
        <v>0.6069689233810007</v>
      </c>
      <c r="I270" s="223">
        <v>-0.41306</v>
      </c>
      <c r="J270" s="223">
        <v>0</v>
      </c>
      <c r="K270" s="223">
        <v>0</v>
      </c>
      <c r="L270" s="223">
        <v>0</v>
      </c>
      <c r="M270" s="223">
        <v>0.036057000000000006</v>
      </c>
      <c r="N270" s="223">
        <v>0.008547</v>
      </c>
      <c r="O270" s="223">
        <v>0.007855</v>
      </c>
      <c r="P270" s="223">
        <v>0.923229</v>
      </c>
      <c r="Q270" s="223">
        <v>0</v>
      </c>
      <c r="R270" s="223">
        <v>0.9763041579900761</v>
      </c>
      <c r="S270" s="223">
        <v>3.9647983399999998</v>
      </c>
      <c r="T270" s="223">
        <v>0.19677166412595373</v>
      </c>
      <c r="U270" s="223">
        <v>0.1564535208241649</v>
      </c>
      <c r="V270" s="223">
        <v>0</v>
      </c>
      <c r="W270" s="223">
        <v>0</v>
      </c>
      <c r="X270" s="223">
        <v>0</v>
      </c>
      <c r="Y270" s="223">
        <v>0.242969</v>
      </c>
      <c r="Z270" s="223">
        <v>14.176442492539577</v>
      </c>
      <c r="AA270" s="223">
        <v>1.5975283772727271</v>
      </c>
      <c r="AB270" s="220">
        <v>8.97753518838983</v>
      </c>
      <c r="AC270" s="32"/>
      <c r="AD270" s="235">
        <v>237.9380073874402</v>
      </c>
      <c r="AF270" s="220">
        <v>80.1593254526611</v>
      </c>
      <c r="AG270" s="220"/>
      <c r="AH270" s="220">
        <v>108.893154590959</v>
      </c>
      <c r="AI270" s="220">
        <v>0.6069689233810007</v>
      </c>
      <c r="AJ270" s="220">
        <v>-0.41306</v>
      </c>
      <c r="AK270" s="220">
        <v>0</v>
      </c>
      <c r="AL270" s="220">
        <v>0</v>
      </c>
      <c r="AM270" s="220">
        <v>0.024038000000000004</v>
      </c>
      <c r="AN270" s="220">
        <v>0</v>
      </c>
      <c r="AO270" s="220">
        <v>0.9763041579900761</v>
      </c>
      <c r="AP270" s="220">
        <v>0.9880261486392926</v>
      </c>
      <c r="AQ270" s="220">
        <v>5.18105434</v>
      </c>
      <c r="AR270" s="220">
        <v>0.5002896656170532</v>
      </c>
      <c r="AS270" s="220">
        <v>0</v>
      </c>
      <c r="AT270" s="220">
        <v>0</v>
      </c>
      <c r="AU270" s="220">
        <v>0</v>
      </c>
      <c r="AV270" s="220">
        <v>0.242969</v>
      </c>
      <c r="AW270" s="220">
        <v>14.176442492539577</v>
      </c>
      <c r="AX270" s="32"/>
      <c r="AY270" s="220">
        <v>1.5975283772727271</v>
      </c>
      <c r="AZ270" s="220">
        <v>18.35</v>
      </c>
      <c r="BA270" s="220">
        <v>0</v>
      </c>
      <c r="BB270" s="32"/>
      <c r="BC270" s="32">
        <v>231.28304114905984</v>
      </c>
      <c r="BD270" s="242">
        <v>-0.027969328277780824</v>
      </c>
    </row>
    <row r="271" spans="1:56" ht="12.75">
      <c r="A271" s="4" t="s">
        <v>541</v>
      </c>
      <c r="B271" s="4" t="s">
        <v>273</v>
      </c>
      <c r="C271" s="4" t="s">
        <v>274</v>
      </c>
      <c r="D271" s="225"/>
      <c r="E271" s="223">
        <v>5.563278848279769</v>
      </c>
      <c r="F271" s="223"/>
      <c r="G271" s="223">
        <v>4.622744097151</v>
      </c>
      <c r="H271" s="223">
        <v>0.022826252611000093</v>
      </c>
      <c r="I271" s="223">
        <v>-0.06484</v>
      </c>
      <c r="J271" s="223">
        <v>0</v>
      </c>
      <c r="K271" s="223">
        <v>0</v>
      </c>
      <c r="L271" s="223">
        <v>0</v>
      </c>
      <c r="M271" s="223">
        <v>0</v>
      </c>
      <c r="N271" s="223">
        <v>0.008547</v>
      </c>
      <c r="O271" s="223">
        <v>0.007855</v>
      </c>
      <c r="P271" s="223">
        <v>0</v>
      </c>
      <c r="Q271" s="223">
        <v>0</v>
      </c>
      <c r="R271" s="223">
        <v>0.061809009886374916</v>
      </c>
      <c r="S271" s="223">
        <v>1.7977722808888887</v>
      </c>
      <c r="T271" s="223">
        <v>0.007434915549530534</v>
      </c>
      <c r="U271" s="223">
        <v>0.07486991385871622</v>
      </c>
      <c r="V271" s="223">
        <v>0</v>
      </c>
      <c r="W271" s="223">
        <v>0</v>
      </c>
      <c r="X271" s="223">
        <v>0</v>
      </c>
      <c r="Y271" s="223">
        <v>0</v>
      </c>
      <c r="Z271" s="223">
        <v>0</v>
      </c>
      <c r="AA271" s="223">
        <v>0</v>
      </c>
      <c r="AB271" s="220">
        <v>0</v>
      </c>
      <c r="AC271" s="32"/>
      <c r="AD271" s="235">
        <v>12.102297318225279</v>
      </c>
      <c r="AF271" s="220">
        <v>5.614647673730235</v>
      </c>
      <c r="AG271" s="220"/>
      <c r="AH271" s="220">
        <v>3.90971526857</v>
      </c>
      <c r="AI271" s="220">
        <v>0.022826252611000093</v>
      </c>
      <c r="AJ271" s="220">
        <v>-0.06484</v>
      </c>
      <c r="AK271" s="220">
        <v>0</v>
      </c>
      <c r="AL271" s="220">
        <v>0</v>
      </c>
      <c r="AM271" s="220">
        <v>0</v>
      </c>
      <c r="AN271" s="220">
        <v>0</v>
      </c>
      <c r="AO271" s="220">
        <v>0.061809009886374916</v>
      </c>
      <c r="AP271" s="220">
        <v>0.06237972660338813</v>
      </c>
      <c r="AQ271" s="220">
        <v>2.312592654222222</v>
      </c>
      <c r="AR271" s="220">
        <v>0.018903186242226085</v>
      </c>
      <c r="AS271" s="220">
        <v>0</v>
      </c>
      <c r="AT271" s="220">
        <v>0</v>
      </c>
      <c r="AU271" s="220">
        <v>0</v>
      </c>
      <c r="AV271" s="220">
        <v>0</v>
      </c>
      <c r="AW271" s="220">
        <v>0</v>
      </c>
      <c r="AX271" s="32"/>
      <c r="AY271" s="220">
        <v>0</v>
      </c>
      <c r="AZ271" s="220">
        <v>0</v>
      </c>
      <c r="BA271" s="220">
        <v>0</v>
      </c>
      <c r="BB271" s="32"/>
      <c r="BC271" s="32">
        <v>11.938033771865447</v>
      </c>
      <c r="BD271" s="242">
        <v>-0.013572922730336643</v>
      </c>
    </row>
    <row r="272" spans="1:56" ht="12.75">
      <c r="A272" s="4" t="s">
        <v>541</v>
      </c>
      <c r="B272" s="4" t="s">
        <v>275</v>
      </c>
      <c r="C272" s="4" t="s">
        <v>276</v>
      </c>
      <c r="D272" s="225"/>
      <c r="E272" s="223">
        <v>4.415734102536728</v>
      </c>
      <c r="F272" s="223"/>
      <c r="G272" s="223">
        <v>3.505567683095</v>
      </c>
      <c r="H272" s="223">
        <v>0.017523695958999917</v>
      </c>
      <c r="I272" s="223">
        <v>0</v>
      </c>
      <c r="J272" s="223">
        <v>0</v>
      </c>
      <c r="K272" s="223">
        <v>0</v>
      </c>
      <c r="L272" s="223">
        <v>0</v>
      </c>
      <c r="M272" s="223">
        <v>0</v>
      </c>
      <c r="N272" s="223">
        <v>0.008547</v>
      </c>
      <c r="O272" s="223">
        <v>0.007855</v>
      </c>
      <c r="P272" s="223">
        <v>0</v>
      </c>
      <c r="Q272" s="223">
        <v>0</v>
      </c>
      <c r="R272" s="223">
        <v>0.04726843938771549</v>
      </c>
      <c r="S272" s="223">
        <v>1.2939943528888889</v>
      </c>
      <c r="T272" s="223">
        <v>0.005642188430064384</v>
      </c>
      <c r="U272" s="223">
        <v>0.0627884790535432</v>
      </c>
      <c r="V272" s="223">
        <v>0</v>
      </c>
      <c r="W272" s="223">
        <v>0</v>
      </c>
      <c r="X272" s="223">
        <v>0</v>
      </c>
      <c r="Y272" s="223">
        <v>0</v>
      </c>
      <c r="Z272" s="223">
        <v>0</v>
      </c>
      <c r="AA272" s="223">
        <v>0</v>
      </c>
      <c r="AB272" s="220">
        <v>0</v>
      </c>
      <c r="AC272" s="32"/>
      <c r="AD272" s="235">
        <v>9.36492094135094</v>
      </c>
      <c r="AF272" s="220">
        <v>4.423893253298479</v>
      </c>
      <c r="AG272" s="220"/>
      <c r="AH272" s="220">
        <v>2.9623390279549997</v>
      </c>
      <c r="AI272" s="220">
        <v>0.017523695958999917</v>
      </c>
      <c r="AJ272" s="220">
        <v>0</v>
      </c>
      <c r="AK272" s="220">
        <v>0</v>
      </c>
      <c r="AL272" s="220">
        <v>0</v>
      </c>
      <c r="AM272" s="220">
        <v>0</v>
      </c>
      <c r="AN272" s="220">
        <v>0</v>
      </c>
      <c r="AO272" s="220">
        <v>0.04726843938771549</v>
      </c>
      <c r="AP272" s="220">
        <v>0.04735577941188395</v>
      </c>
      <c r="AQ272" s="220">
        <v>1.5263019795555557</v>
      </c>
      <c r="AR272" s="220">
        <v>0.014345198408336302</v>
      </c>
      <c r="AS272" s="220">
        <v>0</v>
      </c>
      <c r="AT272" s="220">
        <v>0</v>
      </c>
      <c r="AU272" s="220">
        <v>0</v>
      </c>
      <c r="AV272" s="220">
        <v>0</v>
      </c>
      <c r="AW272" s="220">
        <v>0</v>
      </c>
      <c r="AX272" s="32"/>
      <c r="AY272" s="220">
        <v>0</v>
      </c>
      <c r="AZ272" s="220">
        <v>0</v>
      </c>
      <c r="BA272" s="220">
        <v>0</v>
      </c>
      <c r="BB272" s="32"/>
      <c r="BC272" s="32">
        <v>9.03902737397597</v>
      </c>
      <c r="BD272" s="242">
        <v>-0.03479939333347526</v>
      </c>
    </row>
    <row r="273" spans="1:56" ht="12.75">
      <c r="A273" s="4" t="s">
        <v>541</v>
      </c>
      <c r="B273" s="4" t="s">
        <v>277</v>
      </c>
      <c r="C273" s="4" t="s">
        <v>278</v>
      </c>
      <c r="D273" s="225"/>
      <c r="E273" s="223">
        <v>5.3509651757712</v>
      </c>
      <c r="F273" s="223"/>
      <c r="G273" s="223">
        <v>4.500201277049</v>
      </c>
      <c r="H273" s="223">
        <v>0.022542281238999217</v>
      </c>
      <c r="I273" s="223">
        <v>-0.128103</v>
      </c>
      <c r="J273" s="223">
        <v>0</v>
      </c>
      <c r="K273" s="223">
        <v>0</v>
      </c>
      <c r="L273" s="223">
        <v>0</v>
      </c>
      <c r="M273" s="223">
        <v>0</v>
      </c>
      <c r="N273" s="223">
        <v>0.008547</v>
      </c>
      <c r="O273" s="223">
        <v>0.007855</v>
      </c>
      <c r="P273" s="223">
        <v>0</v>
      </c>
      <c r="Q273" s="223">
        <v>0</v>
      </c>
      <c r="R273" s="223">
        <v>0.05810302287762523</v>
      </c>
      <c r="S273" s="223">
        <v>1.467214800888889</v>
      </c>
      <c r="T273" s="223">
        <v>0.007258046401104443</v>
      </c>
      <c r="U273" s="223">
        <v>0.06731606982985573</v>
      </c>
      <c r="V273" s="223">
        <v>0</v>
      </c>
      <c r="W273" s="223">
        <v>0</v>
      </c>
      <c r="X273" s="223">
        <v>0</v>
      </c>
      <c r="Y273" s="223">
        <v>0</v>
      </c>
      <c r="Z273" s="223">
        <v>0</v>
      </c>
      <c r="AA273" s="223">
        <v>0</v>
      </c>
      <c r="AB273" s="220">
        <v>0</v>
      </c>
      <c r="AC273" s="32"/>
      <c r="AD273" s="235">
        <v>11.361899674056675</v>
      </c>
      <c r="AF273" s="220">
        <v>5.399259322761807</v>
      </c>
      <c r="AG273" s="220"/>
      <c r="AH273" s="220">
        <v>3.791367609669</v>
      </c>
      <c r="AI273" s="220">
        <v>0.022542281238999217</v>
      </c>
      <c r="AJ273" s="220">
        <v>-0.128103</v>
      </c>
      <c r="AK273" s="220">
        <v>0</v>
      </c>
      <c r="AL273" s="220">
        <v>0</v>
      </c>
      <c r="AM273" s="220">
        <v>0</v>
      </c>
      <c r="AN273" s="220">
        <v>0</v>
      </c>
      <c r="AO273" s="220">
        <v>0.05810302287762523</v>
      </c>
      <c r="AP273" s="220">
        <v>0.05862742096942299</v>
      </c>
      <c r="AQ273" s="220">
        <v>1.9778453075555555</v>
      </c>
      <c r="AR273" s="220">
        <v>0.01845349849111055</v>
      </c>
      <c r="AS273" s="220">
        <v>0</v>
      </c>
      <c r="AT273" s="220">
        <v>0</v>
      </c>
      <c r="AU273" s="220">
        <v>0</v>
      </c>
      <c r="AV273" s="220">
        <v>0</v>
      </c>
      <c r="AW273" s="220">
        <v>0</v>
      </c>
      <c r="AX273" s="32"/>
      <c r="AY273" s="220">
        <v>0</v>
      </c>
      <c r="AZ273" s="220">
        <v>0</v>
      </c>
      <c r="BA273" s="220">
        <v>0</v>
      </c>
      <c r="BB273" s="32"/>
      <c r="BC273" s="32">
        <v>11.19809546356352</v>
      </c>
      <c r="BD273" s="242">
        <v>-0.014416973850524182</v>
      </c>
    </row>
    <row r="274" spans="1:56" ht="12.75">
      <c r="A274" s="4" t="s">
        <v>541</v>
      </c>
      <c r="B274" s="4" t="s">
        <v>279</v>
      </c>
      <c r="C274" s="4" t="s">
        <v>280</v>
      </c>
      <c r="D274" s="225"/>
      <c r="E274" s="223">
        <v>5.338777199171005</v>
      </c>
      <c r="F274" s="223"/>
      <c r="G274" s="223">
        <v>4.560551851921</v>
      </c>
      <c r="H274" s="223">
        <v>0.02251025973200053</v>
      </c>
      <c r="I274" s="223">
        <v>0</v>
      </c>
      <c r="J274" s="223">
        <v>0</v>
      </c>
      <c r="K274" s="223">
        <v>0</v>
      </c>
      <c r="L274" s="223">
        <v>0</v>
      </c>
      <c r="M274" s="223">
        <v>0</v>
      </c>
      <c r="N274" s="223">
        <v>0.008547</v>
      </c>
      <c r="O274" s="223">
        <v>0.007855</v>
      </c>
      <c r="P274" s="223">
        <v>0</v>
      </c>
      <c r="Q274" s="223">
        <v>0</v>
      </c>
      <c r="R274" s="223">
        <v>0.05947140133298338</v>
      </c>
      <c r="S274" s="223">
        <v>1.4011083493333334</v>
      </c>
      <c r="T274" s="223">
        <v>0.007329940004236531</v>
      </c>
      <c r="U274" s="223">
        <v>0.07165936086998459</v>
      </c>
      <c r="V274" s="223">
        <v>0</v>
      </c>
      <c r="W274" s="223">
        <v>0</v>
      </c>
      <c r="X274" s="223">
        <v>0</v>
      </c>
      <c r="Y274" s="223">
        <v>0</v>
      </c>
      <c r="Z274" s="223">
        <v>0</v>
      </c>
      <c r="AA274" s="223">
        <v>0</v>
      </c>
      <c r="AB274" s="220">
        <v>0</v>
      </c>
      <c r="AC274" s="32"/>
      <c r="AD274" s="235">
        <v>11.477810362364542</v>
      </c>
      <c r="AF274" s="220">
        <v>5.37675768593447</v>
      </c>
      <c r="AG274" s="220"/>
      <c r="AH274" s="220">
        <v>3.8610032403509997</v>
      </c>
      <c r="AI274" s="220">
        <v>0.02251025973200053</v>
      </c>
      <c r="AJ274" s="220">
        <v>0</v>
      </c>
      <c r="AK274" s="220">
        <v>0</v>
      </c>
      <c r="AL274" s="220">
        <v>0</v>
      </c>
      <c r="AM274" s="220">
        <v>0</v>
      </c>
      <c r="AN274" s="220">
        <v>0</v>
      </c>
      <c r="AO274" s="220">
        <v>0.05947140133298338</v>
      </c>
      <c r="AP274" s="220">
        <v>0.05989448562492251</v>
      </c>
      <c r="AQ274" s="220">
        <v>1.7828565093333333</v>
      </c>
      <c r="AR274" s="220">
        <v>0.01863628714023197</v>
      </c>
      <c r="AS274" s="220">
        <v>0</v>
      </c>
      <c r="AT274" s="220">
        <v>0</v>
      </c>
      <c r="AU274" s="220">
        <v>0</v>
      </c>
      <c r="AV274" s="220">
        <v>0</v>
      </c>
      <c r="AW274" s="220">
        <v>0</v>
      </c>
      <c r="AX274" s="32"/>
      <c r="AY274" s="220">
        <v>0</v>
      </c>
      <c r="AZ274" s="220">
        <v>0</v>
      </c>
      <c r="BA274" s="220">
        <v>0</v>
      </c>
      <c r="BB274" s="32"/>
      <c r="BC274" s="32">
        <v>11.181129869448942</v>
      </c>
      <c r="BD274" s="242">
        <v>-0.02584817866379882</v>
      </c>
    </row>
    <row r="275" spans="1:56" ht="12.75">
      <c r="A275" s="4" t="s">
        <v>574</v>
      </c>
      <c r="B275" s="4" t="s">
        <v>281</v>
      </c>
      <c r="C275" s="4" t="s">
        <v>282</v>
      </c>
      <c r="D275" s="225"/>
      <c r="E275" s="223">
        <v>19.790618362143235</v>
      </c>
      <c r="F275" s="223"/>
      <c r="G275" s="223">
        <v>9.063081573808999</v>
      </c>
      <c r="H275" s="223">
        <v>0.042114064891999585</v>
      </c>
      <c r="I275" s="223">
        <v>-0.037568</v>
      </c>
      <c r="J275" s="223">
        <v>0</v>
      </c>
      <c r="K275" s="223">
        <v>0</v>
      </c>
      <c r="L275" s="223">
        <v>0</v>
      </c>
      <c r="M275" s="223">
        <v>0.008706000000000005</v>
      </c>
      <c r="N275" s="223">
        <v>0.008547</v>
      </c>
      <c r="O275" s="223">
        <v>0.007855</v>
      </c>
      <c r="P275" s="223">
        <v>0.027593</v>
      </c>
      <c r="Q275" s="223">
        <v>0</v>
      </c>
      <c r="R275" s="223">
        <v>0.21154018629775367</v>
      </c>
      <c r="S275" s="223">
        <v>0.5243683133333332</v>
      </c>
      <c r="T275" s="223">
        <v>0.013984597111292806</v>
      </c>
      <c r="U275" s="223">
        <v>0.054609877893987795</v>
      </c>
      <c r="V275" s="223">
        <v>0</v>
      </c>
      <c r="W275" s="223">
        <v>0</v>
      </c>
      <c r="X275" s="223">
        <v>0</v>
      </c>
      <c r="Y275" s="223">
        <v>0.027002</v>
      </c>
      <c r="Z275" s="223">
        <v>1.0727823990203513</v>
      </c>
      <c r="AA275" s="223">
        <v>0.1611677590909091</v>
      </c>
      <c r="AB275" s="220">
        <v>0.9547990616101695</v>
      </c>
      <c r="AC275" s="32"/>
      <c r="AD275" s="235">
        <v>31.931201195202032</v>
      </c>
      <c r="AF275" s="220">
        <v>19.89609590494628</v>
      </c>
      <c r="AG275" s="220"/>
      <c r="AH275" s="220">
        <v>7.850452964712001</v>
      </c>
      <c r="AI275" s="220">
        <v>0.042114064891999585</v>
      </c>
      <c r="AJ275" s="220">
        <v>-0.037568</v>
      </c>
      <c r="AK275" s="220">
        <v>0</v>
      </c>
      <c r="AL275" s="220">
        <v>0</v>
      </c>
      <c r="AM275" s="220">
        <v>0.005804000000000004</v>
      </c>
      <c r="AN275" s="220">
        <v>0</v>
      </c>
      <c r="AO275" s="220">
        <v>0.21154018629775367</v>
      </c>
      <c r="AP275" s="220">
        <v>0.21266762651445079</v>
      </c>
      <c r="AQ275" s="220">
        <v>0.6652809799999999</v>
      </c>
      <c r="AR275" s="220">
        <v>0.035555675374679546</v>
      </c>
      <c r="AS275" s="220">
        <v>0</v>
      </c>
      <c r="AT275" s="220">
        <v>0</v>
      </c>
      <c r="AU275" s="220">
        <v>0</v>
      </c>
      <c r="AV275" s="220">
        <v>0.027002</v>
      </c>
      <c r="AW275" s="220">
        <v>1.0727823990203513</v>
      </c>
      <c r="AX275" s="32"/>
      <c r="AY275" s="220">
        <v>0.1611677590909091</v>
      </c>
      <c r="AZ275" s="220">
        <v>2.064</v>
      </c>
      <c r="BA275" s="220">
        <v>0</v>
      </c>
      <c r="BB275" s="32"/>
      <c r="BC275" s="32">
        <v>32.20689556084842</v>
      </c>
      <c r="BD275" s="242">
        <v>0.008634011729186585</v>
      </c>
    </row>
    <row r="276" spans="1:56" ht="12.75">
      <c r="A276" s="4" t="s">
        <v>541</v>
      </c>
      <c r="B276" s="4" t="s">
        <v>283</v>
      </c>
      <c r="C276" s="4" t="s">
        <v>284</v>
      </c>
      <c r="D276" s="225"/>
      <c r="E276" s="223">
        <v>3.469715783139701</v>
      </c>
      <c r="F276" s="223"/>
      <c r="G276" s="223">
        <v>3.204545876723</v>
      </c>
      <c r="H276" s="223">
        <v>0.015492269737000111</v>
      </c>
      <c r="I276" s="223">
        <v>-0.06097</v>
      </c>
      <c r="J276" s="223">
        <v>0</v>
      </c>
      <c r="K276" s="223">
        <v>0</v>
      </c>
      <c r="L276" s="223">
        <v>0</v>
      </c>
      <c r="M276" s="223">
        <v>0</v>
      </c>
      <c r="N276" s="223">
        <v>0.008547</v>
      </c>
      <c r="O276" s="223">
        <v>0.007855</v>
      </c>
      <c r="P276" s="223">
        <v>0</v>
      </c>
      <c r="Q276" s="223">
        <v>0</v>
      </c>
      <c r="R276" s="223">
        <v>0.038217968270235825</v>
      </c>
      <c r="S276" s="223">
        <v>1.127251417777778</v>
      </c>
      <c r="T276" s="223">
        <v>0.005126810541813524</v>
      </c>
      <c r="U276" s="223">
        <v>0.059284063706518966</v>
      </c>
      <c r="V276" s="223">
        <v>0</v>
      </c>
      <c r="W276" s="223">
        <v>0</v>
      </c>
      <c r="X276" s="223">
        <v>0</v>
      </c>
      <c r="Y276" s="223">
        <v>0</v>
      </c>
      <c r="Z276" s="223">
        <v>0</v>
      </c>
      <c r="AA276" s="223">
        <v>0</v>
      </c>
      <c r="AB276" s="220">
        <v>0</v>
      </c>
      <c r="AC276" s="32"/>
      <c r="AD276" s="235">
        <v>7.875066189896048</v>
      </c>
      <c r="AF276" s="220">
        <v>3.4859198901804844</v>
      </c>
      <c r="AG276" s="220"/>
      <c r="AH276" s="220">
        <v>2.724599920889</v>
      </c>
      <c r="AI276" s="220">
        <v>0.015492269737000111</v>
      </c>
      <c r="AJ276" s="220">
        <v>-0.06097</v>
      </c>
      <c r="AK276" s="220">
        <v>0</v>
      </c>
      <c r="AL276" s="220">
        <v>0</v>
      </c>
      <c r="AM276" s="220">
        <v>0</v>
      </c>
      <c r="AN276" s="220">
        <v>0</v>
      </c>
      <c r="AO276" s="220">
        <v>0.038217968270235825</v>
      </c>
      <c r="AP276" s="220">
        <v>0.038396452067595094</v>
      </c>
      <c r="AQ276" s="220">
        <v>1.546561177777778</v>
      </c>
      <c r="AR276" s="220">
        <v>0.013034856126459765</v>
      </c>
      <c r="AS276" s="220">
        <v>0</v>
      </c>
      <c r="AT276" s="220">
        <v>0</v>
      </c>
      <c r="AU276" s="220">
        <v>0</v>
      </c>
      <c r="AV276" s="220">
        <v>0</v>
      </c>
      <c r="AW276" s="220">
        <v>0</v>
      </c>
      <c r="AX276" s="32"/>
      <c r="AY276" s="220">
        <v>0</v>
      </c>
      <c r="AZ276" s="220">
        <v>0</v>
      </c>
      <c r="BA276" s="220">
        <v>0</v>
      </c>
      <c r="BB276" s="32"/>
      <c r="BC276" s="32">
        <v>7.801252535048554</v>
      </c>
      <c r="BD276" s="242">
        <v>-0.009373083738927694</v>
      </c>
    </row>
    <row r="277" spans="1:56" ht="12.75">
      <c r="A277" s="4" t="s">
        <v>563</v>
      </c>
      <c r="B277" s="4" t="s">
        <v>285</v>
      </c>
      <c r="C277" s="4" t="s">
        <v>286</v>
      </c>
      <c r="D277" s="225"/>
      <c r="E277" s="223">
        <v>74.64212596752364</v>
      </c>
      <c r="F277" s="223"/>
      <c r="G277" s="223">
        <v>143.683004128942</v>
      </c>
      <c r="H277" s="223">
        <v>0.6866950398159921</v>
      </c>
      <c r="I277" s="223">
        <v>0</v>
      </c>
      <c r="J277" s="223">
        <v>0</v>
      </c>
      <c r="K277" s="223">
        <v>0</v>
      </c>
      <c r="L277" s="223">
        <v>0</v>
      </c>
      <c r="M277" s="223">
        <v>0.044211</v>
      </c>
      <c r="N277" s="223">
        <v>0.008547</v>
      </c>
      <c r="O277" s="223">
        <v>0.007855</v>
      </c>
      <c r="P277" s="223">
        <v>1.414795</v>
      </c>
      <c r="Q277" s="223">
        <v>0</v>
      </c>
      <c r="R277" s="223">
        <v>0.9537267902420713</v>
      </c>
      <c r="S277" s="223">
        <v>7.629732588888889</v>
      </c>
      <c r="T277" s="223">
        <v>0.22241186161083548</v>
      </c>
      <c r="U277" s="223">
        <v>0.17979051792926515</v>
      </c>
      <c r="V277" s="223">
        <v>0</v>
      </c>
      <c r="W277" s="223">
        <v>0</v>
      </c>
      <c r="X277" s="223">
        <v>0</v>
      </c>
      <c r="Y277" s="223">
        <v>0.237982</v>
      </c>
      <c r="Z277" s="223">
        <v>18.776638684564983</v>
      </c>
      <c r="AA277" s="223">
        <v>1.5647308363636365</v>
      </c>
      <c r="AB277" s="220">
        <v>8.817853815593221</v>
      </c>
      <c r="AC277" s="32"/>
      <c r="AD277" s="235">
        <v>258.87010023147445</v>
      </c>
      <c r="AF277" s="220">
        <v>75.45467196985179</v>
      </c>
      <c r="AG277" s="220"/>
      <c r="AH277" s="220">
        <v>122.75567191554501</v>
      </c>
      <c r="AI277" s="220">
        <v>0.6866950398159921</v>
      </c>
      <c r="AJ277" s="220">
        <v>0</v>
      </c>
      <c r="AK277" s="220">
        <v>0</v>
      </c>
      <c r="AL277" s="220">
        <v>0</v>
      </c>
      <c r="AM277" s="220">
        <v>0.029474</v>
      </c>
      <c r="AN277" s="220">
        <v>0</v>
      </c>
      <c r="AO277" s="220">
        <v>0.9537267902420713</v>
      </c>
      <c r="AP277" s="220">
        <v>0.9641089555499246</v>
      </c>
      <c r="AQ277" s="220">
        <v>8.874841522222223</v>
      </c>
      <c r="AR277" s="220">
        <v>0.5654795692703343</v>
      </c>
      <c r="AS277" s="220">
        <v>0</v>
      </c>
      <c r="AT277" s="220">
        <v>0</v>
      </c>
      <c r="AU277" s="220">
        <v>0</v>
      </c>
      <c r="AV277" s="220">
        <v>0.237982</v>
      </c>
      <c r="AW277" s="220">
        <v>18.776638684564983</v>
      </c>
      <c r="AX277" s="32"/>
      <c r="AY277" s="220">
        <v>1.5647308363636365</v>
      </c>
      <c r="AZ277" s="220">
        <v>18.08</v>
      </c>
      <c r="BA277" s="220">
        <v>0</v>
      </c>
      <c r="BB277" s="32"/>
      <c r="BC277" s="32">
        <v>248.9440212834259</v>
      </c>
      <c r="BD277" s="242">
        <v>-0.038343860257221356</v>
      </c>
    </row>
    <row r="278" spans="1:56" ht="12.75">
      <c r="A278" s="4" t="s">
        <v>563</v>
      </c>
      <c r="B278" s="4" t="s">
        <v>287</v>
      </c>
      <c r="C278" s="4" t="s">
        <v>288</v>
      </c>
      <c r="D278" s="225"/>
      <c r="E278" s="223">
        <v>77.77015927612129</v>
      </c>
      <c r="F278" s="223"/>
      <c r="G278" s="223">
        <v>201.43313483689698</v>
      </c>
      <c r="H278" s="223">
        <v>0.9620861907930076</v>
      </c>
      <c r="I278" s="223">
        <v>0</v>
      </c>
      <c r="J278" s="223">
        <v>0</v>
      </c>
      <c r="K278" s="223">
        <v>0</v>
      </c>
      <c r="L278" s="223">
        <v>0</v>
      </c>
      <c r="M278" s="223">
        <v>0.05463000000000001</v>
      </c>
      <c r="N278" s="223">
        <v>0.008547</v>
      </c>
      <c r="O278" s="223">
        <v>0.007855</v>
      </c>
      <c r="P278" s="223">
        <v>1.5928</v>
      </c>
      <c r="Q278" s="223">
        <v>0</v>
      </c>
      <c r="R278" s="223">
        <v>1.048651057596959</v>
      </c>
      <c r="S278" s="223">
        <v>3.9384732244444445</v>
      </c>
      <c r="T278" s="223">
        <v>0.31121233232584633</v>
      </c>
      <c r="U278" s="223">
        <v>0.2056961236490009</v>
      </c>
      <c r="V278" s="223">
        <v>0</v>
      </c>
      <c r="W278" s="223">
        <v>0</v>
      </c>
      <c r="X278" s="223">
        <v>0</v>
      </c>
      <c r="Y278" s="223">
        <v>0.333751</v>
      </c>
      <c r="Z278" s="223">
        <v>21.80462109229671</v>
      </c>
      <c r="AA278" s="223">
        <v>2.1944145</v>
      </c>
      <c r="AB278" s="220">
        <v>11.790652338135592</v>
      </c>
      <c r="AC278" s="32"/>
      <c r="AD278" s="235">
        <v>323.45668397225984</v>
      </c>
      <c r="AF278" s="220">
        <v>78.5764072100809</v>
      </c>
      <c r="AG278" s="220"/>
      <c r="AH278" s="220">
        <v>172.508801819816</v>
      </c>
      <c r="AI278" s="220">
        <v>0.9620861907930076</v>
      </c>
      <c r="AJ278" s="220">
        <v>0</v>
      </c>
      <c r="AK278" s="220">
        <v>0</v>
      </c>
      <c r="AL278" s="220">
        <v>0</v>
      </c>
      <c r="AM278" s="220">
        <v>0.03642000000000001</v>
      </c>
      <c r="AN278" s="220">
        <v>0</v>
      </c>
      <c r="AO278" s="220">
        <v>1.048651057596959</v>
      </c>
      <c r="AP278" s="220">
        <v>1.059522486387921</v>
      </c>
      <c r="AQ278" s="220">
        <v>5.241244957777778</v>
      </c>
      <c r="AR278" s="220">
        <v>0.7912537324253128</v>
      </c>
      <c r="AS278" s="220">
        <v>0</v>
      </c>
      <c r="AT278" s="220">
        <v>0</v>
      </c>
      <c r="AU278" s="220">
        <v>0</v>
      </c>
      <c r="AV278" s="220">
        <v>0.333751</v>
      </c>
      <c r="AW278" s="220">
        <v>21.80462109229671</v>
      </c>
      <c r="AX278" s="32"/>
      <c r="AY278" s="220">
        <v>2.1944145</v>
      </c>
      <c r="AZ278" s="220">
        <v>22.861</v>
      </c>
      <c r="BA278" s="220">
        <v>0</v>
      </c>
      <c r="BB278" s="32"/>
      <c r="BC278" s="32">
        <v>307.4181740471746</v>
      </c>
      <c r="BD278" s="242">
        <v>-0.04958472252952647</v>
      </c>
    </row>
    <row r="279" spans="1:56" ht="12.75">
      <c r="A279" s="4" t="s">
        <v>541</v>
      </c>
      <c r="B279" s="4" t="s">
        <v>289</v>
      </c>
      <c r="C279" s="4" t="s">
        <v>290</v>
      </c>
      <c r="D279" s="225"/>
      <c r="E279" s="223">
        <v>7.53022515936667</v>
      </c>
      <c r="F279" s="223"/>
      <c r="G279" s="223">
        <v>8.175482879075</v>
      </c>
      <c r="H279" s="223">
        <v>0.040522092458999716</v>
      </c>
      <c r="I279" s="223">
        <v>-0.113258</v>
      </c>
      <c r="J279" s="223">
        <v>0</v>
      </c>
      <c r="K279" s="223">
        <v>0</v>
      </c>
      <c r="L279" s="223">
        <v>0</v>
      </c>
      <c r="M279" s="223">
        <v>0</v>
      </c>
      <c r="N279" s="223">
        <v>0.008547</v>
      </c>
      <c r="O279" s="223">
        <v>0.007855</v>
      </c>
      <c r="P279" s="223">
        <v>0</v>
      </c>
      <c r="Q279" s="223">
        <v>0</v>
      </c>
      <c r="R279" s="223">
        <v>0.09055315267616362</v>
      </c>
      <c r="S279" s="223">
        <v>0.820691408</v>
      </c>
      <c r="T279" s="223">
        <v>0.013177398106420405</v>
      </c>
      <c r="U279" s="223">
        <v>0.09266552554407584</v>
      </c>
      <c r="V279" s="223">
        <v>0</v>
      </c>
      <c r="W279" s="223">
        <v>0</v>
      </c>
      <c r="X279" s="223">
        <v>0</v>
      </c>
      <c r="Y279" s="223">
        <v>0</v>
      </c>
      <c r="Z279" s="223">
        <v>0</v>
      </c>
      <c r="AA279" s="223">
        <v>0</v>
      </c>
      <c r="AB279" s="220">
        <v>0</v>
      </c>
      <c r="AC279" s="32"/>
      <c r="AD279" s="235">
        <v>16.666461615227327</v>
      </c>
      <c r="AF279" s="220">
        <v>7.581294331273319</v>
      </c>
      <c r="AG279" s="220"/>
      <c r="AH279" s="220">
        <v>6.894495441185001</v>
      </c>
      <c r="AI279" s="220">
        <v>0.040522092458999716</v>
      </c>
      <c r="AJ279" s="220">
        <v>-0.113258</v>
      </c>
      <c r="AK279" s="220">
        <v>0</v>
      </c>
      <c r="AL279" s="220">
        <v>0</v>
      </c>
      <c r="AM279" s="220">
        <v>0</v>
      </c>
      <c r="AN279" s="220">
        <v>0</v>
      </c>
      <c r="AO279" s="220">
        <v>0.09055315267616362</v>
      </c>
      <c r="AP279" s="220">
        <v>0.09116727435550753</v>
      </c>
      <c r="AQ279" s="220">
        <v>1.086417168</v>
      </c>
      <c r="AR279" s="220">
        <v>0.033503381300592036</v>
      </c>
      <c r="AS279" s="220">
        <v>0</v>
      </c>
      <c r="AT279" s="220">
        <v>0</v>
      </c>
      <c r="AU279" s="220">
        <v>0</v>
      </c>
      <c r="AV279" s="220">
        <v>0</v>
      </c>
      <c r="AW279" s="220">
        <v>0</v>
      </c>
      <c r="AX279" s="32"/>
      <c r="AY279" s="220">
        <v>0</v>
      </c>
      <c r="AZ279" s="220">
        <v>0</v>
      </c>
      <c r="BA279" s="220">
        <v>0</v>
      </c>
      <c r="BB279" s="32"/>
      <c r="BC279" s="32">
        <v>15.704694841249584</v>
      </c>
      <c r="BD279" s="242">
        <v>-0.057706716409380146</v>
      </c>
    </row>
    <row r="280" spans="1:56" ht="12.75">
      <c r="A280" s="4" t="s">
        <v>541</v>
      </c>
      <c r="B280" s="4" t="s">
        <v>291</v>
      </c>
      <c r="C280" s="4" t="s">
        <v>292</v>
      </c>
      <c r="D280" s="225"/>
      <c r="E280" s="223">
        <v>4.958486286847306</v>
      </c>
      <c r="F280" s="223"/>
      <c r="G280" s="223">
        <v>6.701696110058999</v>
      </c>
      <c r="H280" s="223">
        <v>0.03359009989800025</v>
      </c>
      <c r="I280" s="223">
        <v>-0.253572</v>
      </c>
      <c r="J280" s="223">
        <v>0</v>
      </c>
      <c r="K280" s="223">
        <v>0</v>
      </c>
      <c r="L280" s="223">
        <v>0</v>
      </c>
      <c r="M280" s="223">
        <v>0</v>
      </c>
      <c r="N280" s="223">
        <v>0.008547</v>
      </c>
      <c r="O280" s="223">
        <v>0.007855</v>
      </c>
      <c r="P280" s="223">
        <v>0</v>
      </c>
      <c r="Q280" s="223">
        <v>0</v>
      </c>
      <c r="R280" s="223">
        <v>0.05659622543609781</v>
      </c>
      <c r="S280" s="223">
        <v>2.976128572444445</v>
      </c>
      <c r="T280" s="223">
        <v>0.010817692184718869</v>
      </c>
      <c r="U280" s="223">
        <v>0.08540059250785557</v>
      </c>
      <c r="V280" s="223">
        <v>0</v>
      </c>
      <c r="W280" s="223">
        <v>0</v>
      </c>
      <c r="X280" s="223">
        <v>0</v>
      </c>
      <c r="Y280" s="223">
        <v>0</v>
      </c>
      <c r="Z280" s="223">
        <v>0</v>
      </c>
      <c r="AA280" s="223">
        <v>0</v>
      </c>
      <c r="AB280" s="220">
        <v>0</v>
      </c>
      <c r="AC280" s="32"/>
      <c r="AD280" s="235">
        <v>14.58554557937742</v>
      </c>
      <c r="AF280" s="220">
        <v>5.024307877907444</v>
      </c>
      <c r="AG280" s="220"/>
      <c r="AH280" s="220">
        <v>5.641888506817</v>
      </c>
      <c r="AI280" s="220">
        <v>0.03359009989800025</v>
      </c>
      <c r="AJ280" s="220">
        <v>-0.253572</v>
      </c>
      <c r="AK280" s="220">
        <v>0</v>
      </c>
      <c r="AL280" s="220">
        <v>0</v>
      </c>
      <c r="AM280" s="220">
        <v>0</v>
      </c>
      <c r="AN280" s="220">
        <v>0</v>
      </c>
      <c r="AO280" s="220">
        <v>0.05659622543609781</v>
      </c>
      <c r="AP280" s="220">
        <v>0.057347513912196606</v>
      </c>
      <c r="AQ280" s="220">
        <v>3.5970094257777787</v>
      </c>
      <c r="AR280" s="220">
        <v>0.02750385646165497</v>
      </c>
      <c r="AS280" s="220">
        <v>0</v>
      </c>
      <c r="AT280" s="220">
        <v>0</v>
      </c>
      <c r="AU280" s="220">
        <v>0</v>
      </c>
      <c r="AV280" s="220">
        <v>0</v>
      </c>
      <c r="AW280" s="220">
        <v>0</v>
      </c>
      <c r="AX280" s="32"/>
      <c r="AY280" s="220">
        <v>0</v>
      </c>
      <c r="AZ280" s="220">
        <v>0</v>
      </c>
      <c r="BA280" s="220">
        <v>0</v>
      </c>
      <c r="BB280" s="32"/>
      <c r="BC280" s="32">
        <v>14.18467150621017</v>
      </c>
      <c r="BD280" s="242">
        <v>-0.02748433858614435</v>
      </c>
    </row>
    <row r="281" spans="1:56" ht="12.75">
      <c r="A281" s="4" t="s">
        <v>563</v>
      </c>
      <c r="B281" s="4" t="s">
        <v>293</v>
      </c>
      <c r="C281" s="4" t="s">
        <v>294</v>
      </c>
      <c r="D281" s="225"/>
      <c r="E281" s="223">
        <v>96.82779097196266</v>
      </c>
      <c r="F281" s="223"/>
      <c r="G281" s="223">
        <v>128.549073087279</v>
      </c>
      <c r="H281" s="223">
        <v>0.6139633652649968</v>
      </c>
      <c r="I281" s="223">
        <v>-0.165289</v>
      </c>
      <c r="J281" s="223">
        <v>0</v>
      </c>
      <c r="K281" s="223">
        <v>0</v>
      </c>
      <c r="L281" s="223">
        <v>0.013859</v>
      </c>
      <c r="M281" s="223">
        <v>0.03754600000000001</v>
      </c>
      <c r="N281" s="223">
        <v>0.008547</v>
      </c>
      <c r="O281" s="223">
        <v>0.007855</v>
      </c>
      <c r="P281" s="223">
        <v>1.140513</v>
      </c>
      <c r="Q281" s="223">
        <v>0</v>
      </c>
      <c r="R281" s="223">
        <v>1.1716542654880118</v>
      </c>
      <c r="S281" s="223">
        <v>2.6165809255555557</v>
      </c>
      <c r="T281" s="223">
        <v>0.19931334544410415</v>
      </c>
      <c r="U281" s="223">
        <v>0.16341618368290894</v>
      </c>
      <c r="V281" s="223">
        <v>0</v>
      </c>
      <c r="W281" s="223">
        <v>0</v>
      </c>
      <c r="X281" s="223">
        <v>0</v>
      </c>
      <c r="Y281" s="223">
        <v>0.275406</v>
      </c>
      <c r="Z281" s="223">
        <v>19.951833410279487</v>
      </c>
      <c r="AA281" s="223">
        <v>1.8108011318181818</v>
      </c>
      <c r="AB281" s="220">
        <v>10.275797151610169</v>
      </c>
      <c r="AC281" s="32"/>
      <c r="AD281" s="235">
        <v>263.49866083838504</v>
      </c>
      <c r="AF281" s="220">
        <v>96.73413262428654</v>
      </c>
      <c r="AG281" s="220"/>
      <c r="AH281" s="220">
        <v>109.640196875455</v>
      </c>
      <c r="AI281" s="220">
        <v>0.6139633652649968</v>
      </c>
      <c r="AJ281" s="220">
        <v>-0.165289</v>
      </c>
      <c r="AK281" s="220">
        <v>0</v>
      </c>
      <c r="AL281" s="220">
        <v>0.013859</v>
      </c>
      <c r="AM281" s="220">
        <v>0.025030666666666677</v>
      </c>
      <c r="AN281" s="220">
        <v>0</v>
      </c>
      <c r="AO281" s="220">
        <v>1.1716542654880118</v>
      </c>
      <c r="AP281" s="220">
        <v>1.1705209627300766</v>
      </c>
      <c r="AQ281" s="220">
        <v>2.8427103922222225</v>
      </c>
      <c r="AR281" s="220">
        <v>0.5067518607832671</v>
      </c>
      <c r="AS281" s="220">
        <v>0</v>
      </c>
      <c r="AT281" s="220">
        <v>0</v>
      </c>
      <c r="AU281" s="220">
        <v>0</v>
      </c>
      <c r="AV281" s="220">
        <v>0.275406</v>
      </c>
      <c r="AW281" s="220">
        <v>19.951833410279487</v>
      </c>
      <c r="AX281" s="32"/>
      <c r="AY281" s="220">
        <v>1.8108011318181818</v>
      </c>
      <c r="AZ281" s="220">
        <v>21.232</v>
      </c>
      <c r="BA281" s="220">
        <v>0</v>
      </c>
      <c r="BB281" s="32"/>
      <c r="BC281" s="32">
        <v>255.82357155499443</v>
      </c>
      <c r="BD281" s="242">
        <v>-0.029127621593864814</v>
      </c>
    </row>
    <row r="282" spans="1:56" ht="12.75">
      <c r="A282" s="4" t="s">
        <v>541</v>
      </c>
      <c r="B282" s="4" t="s">
        <v>295</v>
      </c>
      <c r="C282" s="4" t="s">
        <v>296</v>
      </c>
      <c r="D282" s="225"/>
      <c r="E282" s="223">
        <v>4.4539931659397105</v>
      </c>
      <c r="F282" s="223"/>
      <c r="G282" s="223">
        <v>4.709582596513</v>
      </c>
      <c r="H282" s="223">
        <v>0.023245805865000004</v>
      </c>
      <c r="I282" s="223">
        <v>-0.130553</v>
      </c>
      <c r="J282" s="223">
        <v>0</v>
      </c>
      <c r="K282" s="223">
        <v>0</v>
      </c>
      <c r="L282" s="223">
        <v>0</v>
      </c>
      <c r="M282" s="223">
        <v>0</v>
      </c>
      <c r="N282" s="223">
        <v>0.008547</v>
      </c>
      <c r="O282" s="223">
        <v>0.007855</v>
      </c>
      <c r="P282" s="223">
        <v>0</v>
      </c>
      <c r="Q282" s="223">
        <v>0</v>
      </c>
      <c r="R282" s="223">
        <v>0.048490952822356194</v>
      </c>
      <c r="S282" s="223">
        <v>1.7251096915555555</v>
      </c>
      <c r="T282" s="223">
        <v>0.007570091607937012</v>
      </c>
      <c r="U282" s="223">
        <v>0.06731952628338692</v>
      </c>
      <c r="V282" s="223">
        <v>0</v>
      </c>
      <c r="W282" s="223">
        <v>0</v>
      </c>
      <c r="X282" s="223">
        <v>0</v>
      </c>
      <c r="Y282" s="223">
        <v>0</v>
      </c>
      <c r="Z282" s="223">
        <v>0</v>
      </c>
      <c r="AA282" s="223">
        <v>0</v>
      </c>
      <c r="AB282" s="220">
        <v>0</v>
      </c>
      <c r="AC282" s="32"/>
      <c r="AD282" s="235">
        <v>10.921160830586944</v>
      </c>
      <c r="AF282" s="220">
        <v>4.487617265139364</v>
      </c>
      <c r="AG282" s="220"/>
      <c r="AH282" s="220">
        <v>3.984281147816</v>
      </c>
      <c r="AI282" s="220">
        <v>0.023245805865000004</v>
      </c>
      <c r="AJ282" s="220">
        <v>-0.130553</v>
      </c>
      <c r="AK282" s="220">
        <v>0</v>
      </c>
      <c r="AL282" s="220">
        <v>0</v>
      </c>
      <c r="AM282" s="220">
        <v>0</v>
      </c>
      <c r="AN282" s="220">
        <v>0</v>
      </c>
      <c r="AO282" s="220">
        <v>0.048490952822356194</v>
      </c>
      <c r="AP282" s="220">
        <v>0.0488570208757275</v>
      </c>
      <c r="AQ282" s="220">
        <v>2.2670325715555553</v>
      </c>
      <c r="AR282" s="220">
        <v>0.019246869797274538</v>
      </c>
      <c r="AS282" s="220">
        <v>0</v>
      </c>
      <c r="AT282" s="220">
        <v>0</v>
      </c>
      <c r="AU282" s="220">
        <v>0</v>
      </c>
      <c r="AV282" s="220">
        <v>0</v>
      </c>
      <c r="AW282" s="220">
        <v>0</v>
      </c>
      <c r="AX282" s="32"/>
      <c r="AY282" s="220">
        <v>0</v>
      </c>
      <c r="AZ282" s="220">
        <v>0</v>
      </c>
      <c r="BA282" s="220">
        <v>0</v>
      </c>
      <c r="BB282" s="32"/>
      <c r="BC282" s="32">
        <v>10.748218633871277</v>
      </c>
      <c r="BD282" s="242">
        <v>-0.015835514136126154</v>
      </c>
    </row>
    <row r="283" spans="1:56" ht="12.75">
      <c r="A283" s="4" t="s">
        <v>541</v>
      </c>
      <c r="B283" s="4" t="s">
        <v>297</v>
      </c>
      <c r="C283" s="4" t="s">
        <v>298</v>
      </c>
      <c r="D283" s="225"/>
      <c r="E283" s="223">
        <v>8.781715588628916</v>
      </c>
      <c r="F283" s="223"/>
      <c r="G283" s="223">
        <v>4.368320741805</v>
      </c>
      <c r="H283" s="223">
        <v>0.021785194500999524</v>
      </c>
      <c r="I283" s="223">
        <v>-0.271049</v>
      </c>
      <c r="J283" s="223">
        <v>0</v>
      </c>
      <c r="K283" s="223">
        <v>0</v>
      </c>
      <c r="L283" s="223">
        <v>0</v>
      </c>
      <c r="M283" s="223">
        <v>0</v>
      </c>
      <c r="N283" s="223">
        <v>0.008547</v>
      </c>
      <c r="O283" s="223">
        <v>0.007855</v>
      </c>
      <c r="P283" s="223">
        <v>0</v>
      </c>
      <c r="Q283" s="223">
        <v>0</v>
      </c>
      <c r="R283" s="223">
        <v>0.09568347631288346</v>
      </c>
      <c r="S283" s="223">
        <v>1.3889736871111111</v>
      </c>
      <c r="T283" s="223">
        <v>0.007014283553534952</v>
      </c>
      <c r="U283" s="223">
        <v>0.0712251440966804</v>
      </c>
      <c r="V283" s="223">
        <v>0</v>
      </c>
      <c r="W283" s="223">
        <v>0</v>
      </c>
      <c r="X283" s="223">
        <v>0</v>
      </c>
      <c r="Y283" s="223">
        <v>0</v>
      </c>
      <c r="Z283" s="223">
        <v>0</v>
      </c>
      <c r="AA283" s="223">
        <v>0</v>
      </c>
      <c r="AB283" s="220">
        <v>0</v>
      </c>
      <c r="AC283" s="32"/>
      <c r="AD283" s="235">
        <v>14.480071116009125</v>
      </c>
      <c r="AF283" s="220">
        <v>8.835924755207802</v>
      </c>
      <c r="AG283" s="220"/>
      <c r="AH283" s="220">
        <v>3.7031840969600003</v>
      </c>
      <c r="AI283" s="220">
        <v>0.021785194500999524</v>
      </c>
      <c r="AJ283" s="220">
        <v>-0.271049</v>
      </c>
      <c r="AK283" s="220">
        <v>0</v>
      </c>
      <c r="AL283" s="220">
        <v>0</v>
      </c>
      <c r="AM283" s="220">
        <v>0</v>
      </c>
      <c r="AN283" s="220">
        <v>0</v>
      </c>
      <c r="AO283" s="220">
        <v>0.09568347631288346</v>
      </c>
      <c r="AP283" s="220">
        <v>0.09627412644883278</v>
      </c>
      <c r="AQ283" s="220">
        <v>1.8023751804444446</v>
      </c>
      <c r="AR283" s="220">
        <v>0.01783373428856592</v>
      </c>
      <c r="AS283" s="220">
        <v>0</v>
      </c>
      <c r="AT283" s="220">
        <v>0</v>
      </c>
      <c r="AU283" s="220">
        <v>0</v>
      </c>
      <c r="AV283" s="220">
        <v>0</v>
      </c>
      <c r="AW283" s="220">
        <v>0</v>
      </c>
      <c r="AX283" s="32"/>
      <c r="AY283" s="220">
        <v>0</v>
      </c>
      <c r="AZ283" s="220">
        <v>0</v>
      </c>
      <c r="BA283" s="220">
        <v>0</v>
      </c>
      <c r="BB283" s="32"/>
      <c r="BC283" s="32">
        <v>14.30201156416353</v>
      </c>
      <c r="BD283" s="242">
        <v>-0.012296869982132351</v>
      </c>
    </row>
    <row r="284" spans="1:56" ht="12.75">
      <c r="A284" s="4" t="s">
        <v>563</v>
      </c>
      <c r="B284" s="4" t="s">
        <v>299</v>
      </c>
      <c r="C284" s="4" t="s">
        <v>300</v>
      </c>
      <c r="D284" s="225"/>
      <c r="E284" s="223">
        <v>163.4645556032932</v>
      </c>
      <c r="F284" s="223"/>
      <c r="G284" s="223">
        <v>286.35765428544005</v>
      </c>
      <c r="H284" s="223">
        <v>1.3687425512079596</v>
      </c>
      <c r="I284" s="223">
        <v>-0.085228</v>
      </c>
      <c r="J284" s="223">
        <v>0</v>
      </c>
      <c r="K284" s="223">
        <v>0</v>
      </c>
      <c r="L284" s="223">
        <v>0</v>
      </c>
      <c r="M284" s="223">
        <v>0.086479</v>
      </c>
      <c r="N284" s="223">
        <v>0.008547</v>
      </c>
      <c r="O284" s="223">
        <v>0.007855</v>
      </c>
      <c r="P284" s="223">
        <v>2.472241</v>
      </c>
      <c r="Q284" s="223">
        <v>0</v>
      </c>
      <c r="R284" s="223">
        <v>1.9044139260904354</v>
      </c>
      <c r="S284" s="223">
        <v>5.953965868888888</v>
      </c>
      <c r="T284" s="223">
        <v>0.4433645298020627</v>
      </c>
      <c r="U284" s="223">
        <v>0.27006296919720274</v>
      </c>
      <c r="V284" s="223">
        <v>0</v>
      </c>
      <c r="W284" s="223">
        <v>0</v>
      </c>
      <c r="X284" s="223">
        <v>0</v>
      </c>
      <c r="Y284" s="223">
        <v>0.488591</v>
      </c>
      <c r="Z284" s="223">
        <v>30.74785233947687</v>
      </c>
      <c r="AA284" s="223">
        <v>3.2125003090909092</v>
      </c>
      <c r="AB284" s="220">
        <v>18.25677606338983</v>
      </c>
      <c r="AC284" s="32"/>
      <c r="AD284" s="235">
        <v>514.9583734458774</v>
      </c>
      <c r="AF284" s="220">
        <v>162.67733370057078</v>
      </c>
      <c r="AG284" s="220"/>
      <c r="AH284" s="220">
        <v>244.58270100305</v>
      </c>
      <c r="AI284" s="220">
        <v>1.3687425512079596</v>
      </c>
      <c r="AJ284" s="220">
        <v>-0.085228</v>
      </c>
      <c r="AK284" s="220">
        <v>0</v>
      </c>
      <c r="AL284" s="220">
        <v>0</v>
      </c>
      <c r="AM284" s="220">
        <v>0.057652666666666665</v>
      </c>
      <c r="AN284" s="220">
        <v>0</v>
      </c>
      <c r="AO284" s="220">
        <v>1.9044139260904354</v>
      </c>
      <c r="AP284" s="220">
        <v>1.8952425412055904</v>
      </c>
      <c r="AQ284" s="220">
        <v>7.312912402222222</v>
      </c>
      <c r="AR284" s="220">
        <v>1.1272491562563336</v>
      </c>
      <c r="AS284" s="220">
        <v>0</v>
      </c>
      <c r="AT284" s="220">
        <v>0</v>
      </c>
      <c r="AU284" s="220">
        <v>0</v>
      </c>
      <c r="AV284" s="220">
        <v>0.488591</v>
      </c>
      <c r="AW284" s="220">
        <v>30.74785233947687</v>
      </c>
      <c r="AX284" s="32"/>
      <c r="AY284" s="220">
        <v>3.2125003090909092</v>
      </c>
      <c r="AZ284" s="220">
        <v>37.783</v>
      </c>
      <c r="BA284" s="220">
        <v>0</v>
      </c>
      <c r="BB284" s="32"/>
      <c r="BC284" s="32">
        <v>493.07296359583785</v>
      </c>
      <c r="BD284" s="242">
        <v>-0.04249937660706816</v>
      </c>
    </row>
    <row r="285" spans="1:56" ht="12.75">
      <c r="A285" s="4" t="s">
        <v>541</v>
      </c>
      <c r="B285" s="4" t="s">
        <v>301</v>
      </c>
      <c r="C285" s="4" t="s">
        <v>302</v>
      </c>
      <c r="D285" s="225"/>
      <c r="E285" s="223">
        <v>8.29100216221786</v>
      </c>
      <c r="F285" s="223"/>
      <c r="G285" s="223">
        <v>7.152245382362</v>
      </c>
      <c r="H285" s="223">
        <v>0.03528891398300044</v>
      </c>
      <c r="I285" s="223">
        <v>-0.226427</v>
      </c>
      <c r="J285" s="223">
        <v>0</v>
      </c>
      <c r="K285" s="223">
        <v>0</v>
      </c>
      <c r="L285" s="223">
        <v>0</v>
      </c>
      <c r="M285" s="223">
        <v>0</v>
      </c>
      <c r="N285" s="223">
        <v>0.008547</v>
      </c>
      <c r="O285" s="223">
        <v>0.007855</v>
      </c>
      <c r="P285" s="223">
        <v>0</v>
      </c>
      <c r="Q285" s="223">
        <v>0</v>
      </c>
      <c r="R285" s="223">
        <v>0.09905463203494458</v>
      </c>
      <c r="S285" s="223">
        <v>1.2903529982222224</v>
      </c>
      <c r="T285" s="223">
        <v>0.011499380485209624</v>
      </c>
      <c r="U285" s="223">
        <v>0.09092077257712024</v>
      </c>
      <c r="V285" s="223">
        <v>0</v>
      </c>
      <c r="W285" s="223">
        <v>0</v>
      </c>
      <c r="X285" s="223">
        <v>0</v>
      </c>
      <c r="Y285" s="223">
        <v>0</v>
      </c>
      <c r="Z285" s="223">
        <v>0</v>
      </c>
      <c r="AA285" s="223">
        <v>0</v>
      </c>
      <c r="AB285" s="220">
        <v>0</v>
      </c>
      <c r="AC285" s="32"/>
      <c r="AD285" s="235">
        <v>16.760339241882356</v>
      </c>
      <c r="AF285" s="220">
        <v>8.330420849575452</v>
      </c>
      <c r="AG285" s="220"/>
      <c r="AH285" s="220">
        <v>6.051841065308</v>
      </c>
      <c r="AI285" s="220">
        <v>0.03528891398300044</v>
      </c>
      <c r="AJ285" s="220">
        <v>-0.226427</v>
      </c>
      <c r="AK285" s="220">
        <v>0</v>
      </c>
      <c r="AL285" s="220">
        <v>0</v>
      </c>
      <c r="AM285" s="220">
        <v>0</v>
      </c>
      <c r="AN285" s="220">
        <v>0</v>
      </c>
      <c r="AO285" s="220">
        <v>0.09905463203494458</v>
      </c>
      <c r="AP285" s="220">
        <v>0.09952557674043509</v>
      </c>
      <c r="AQ285" s="220">
        <v>1.543932624888889</v>
      </c>
      <c r="AR285" s="220">
        <v>0.02923704103079738</v>
      </c>
      <c r="AS285" s="220">
        <v>0</v>
      </c>
      <c r="AT285" s="220">
        <v>0</v>
      </c>
      <c r="AU285" s="220">
        <v>0</v>
      </c>
      <c r="AV285" s="220">
        <v>0</v>
      </c>
      <c r="AW285" s="220">
        <v>0</v>
      </c>
      <c r="AX285" s="32"/>
      <c r="AY285" s="220">
        <v>0</v>
      </c>
      <c r="AZ285" s="220">
        <v>0</v>
      </c>
      <c r="BA285" s="220">
        <v>0</v>
      </c>
      <c r="BB285" s="32"/>
      <c r="BC285" s="32">
        <v>15.962873703561518</v>
      </c>
      <c r="BD285" s="242">
        <v>-0.047580512948571685</v>
      </c>
    </row>
    <row r="286" spans="1:56" ht="12.75">
      <c r="A286" s="4" t="s">
        <v>574</v>
      </c>
      <c r="B286" s="4" t="s">
        <v>303</v>
      </c>
      <c r="C286" s="4" t="s">
        <v>304</v>
      </c>
      <c r="D286" s="225"/>
      <c r="E286" s="223">
        <v>116.77434306120529</v>
      </c>
      <c r="F286" s="223"/>
      <c r="G286" s="223">
        <v>102.536501749547</v>
      </c>
      <c r="H286" s="223">
        <v>0.4829274732169956</v>
      </c>
      <c r="I286" s="223">
        <v>-0.648</v>
      </c>
      <c r="J286" s="223">
        <v>0</v>
      </c>
      <c r="K286" s="223">
        <v>0</v>
      </c>
      <c r="L286" s="223">
        <v>0</v>
      </c>
      <c r="M286" s="223">
        <v>0.08926300000000001</v>
      </c>
      <c r="N286" s="223">
        <v>0.008547</v>
      </c>
      <c r="O286" s="223">
        <v>0.007855</v>
      </c>
      <c r="P286" s="223">
        <v>0.558636</v>
      </c>
      <c r="Q286" s="223">
        <v>0</v>
      </c>
      <c r="R286" s="223">
        <v>1.3089524788376161</v>
      </c>
      <c r="S286" s="223">
        <v>5.757947636666667</v>
      </c>
      <c r="T286" s="223">
        <v>0.15820525214327186</v>
      </c>
      <c r="U286" s="223">
        <v>0.12262293280019078</v>
      </c>
      <c r="V286" s="223">
        <v>0</v>
      </c>
      <c r="W286" s="223">
        <v>0</v>
      </c>
      <c r="X286" s="223">
        <v>0</v>
      </c>
      <c r="Y286" s="223">
        <v>0.251735</v>
      </c>
      <c r="Z286" s="223">
        <v>9.843028699615877</v>
      </c>
      <c r="AA286" s="223">
        <v>1.6551652227272726</v>
      </c>
      <c r="AB286" s="220">
        <v>9.366959702457628</v>
      </c>
      <c r="AC286" s="32"/>
      <c r="AD286" s="235">
        <v>248.2746902092178</v>
      </c>
      <c r="AF286" s="220">
        <v>117.92695774508842</v>
      </c>
      <c r="AG286" s="220"/>
      <c r="AH286" s="220">
        <v>88.115788484138</v>
      </c>
      <c r="AI286" s="220">
        <v>0.4829274732169956</v>
      </c>
      <c r="AJ286" s="220">
        <v>-0.648</v>
      </c>
      <c r="AK286" s="220">
        <v>0</v>
      </c>
      <c r="AL286" s="220">
        <v>0</v>
      </c>
      <c r="AM286" s="220">
        <v>0.05950866666666667</v>
      </c>
      <c r="AN286" s="220">
        <v>0</v>
      </c>
      <c r="AO286" s="220">
        <v>1.3089524788376161</v>
      </c>
      <c r="AP286" s="220">
        <v>1.3218724217639717</v>
      </c>
      <c r="AQ286" s="220">
        <v>7.312520703333333</v>
      </c>
      <c r="AR286" s="220">
        <v>0.4022350120643188</v>
      </c>
      <c r="AS286" s="220">
        <v>0</v>
      </c>
      <c r="AT286" s="220">
        <v>0</v>
      </c>
      <c r="AU286" s="220">
        <v>0</v>
      </c>
      <c r="AV286" s="220">
        <v>0.251735</v>
      </c>
      <c r="AW286" s="220">
        <v>9.843028699615877</v>
      </c>
      <c r="AX286" s="32"/>
      <c r="AY286" s="220">
        <v>1.6551652227272726</v>
      </c>
      <c r="AZ286" s="220">
        <v>19.296</v>
      </c>
      <c r="BA286" s="220">
        <v>0</v>
      </c>
      <c r="BB286" s="32"/>
      <c r="BC286" s="32">
        <v>247.32869190745242</v>
      </c>
      <c r="BD286" s="242">
        <v>-0.003810288922194167</v>
      </c>
    </row>
    <row r="287" spans="1:56" ht="12.75">
      <c r="A287" s="4" t="s">
        <v>490</v>
      </c>
      <c r="B287" s="4" t="s">
        <v>535</v>
      </c>
      <c r="C287" s="4" t="s">
        <v>536</v>
      </c>
      <c r="D287" s="225"/>
      <c r="E287" s="223">
        <v>12.741352814228888</v>
      </c>
      <c r="F287" s="223"/>
      <c r="G287" s="223">
        <v>7.9762991286350005</v>
      </c>
      <c r="H287" s="223">
        <v>0.03707495852999948</v>
      </c>
      <c r="I287" s="223">
        <v>0</v>
      </c>
      <c r="J287" s="223">
        <v>0</v>
      </c>
      <c r="K287" s="223">
        <v>0</v>
      </c>
      <c r="L287" s="223">
        <v>0</v>
      </c>
      <c r="M287" s="223">
        <v>0</v>
      </c>
      <c r="N287" s="223">
        <v>0</v>
      </c>
      <c r="O287" s="223">
        <v>0</v>
      </c>
      <c r="P287" s="223">
        <v>0</v>
      </c>
      <c r="Q287" s="223">
        <v>0.048</v>
      </c>
      <c r="R287" s="223">
        <v>0.14545150235328785</v>
      </c>
      <c r="S287" s="223">
        <v>0</v>
      </c>
      <c r="T287" s="223">
        <v>0</v>
      </c>
      <c r="U287" s="223">
        <v>0</v>
      </c>
      <c r="V287" s="223">
        <v>0</v>
      </c>
      <c r="W287" s="223">
        <v>0</v>
      </c>
      <c r="X287" s="223">
        <v>0</v>
      </c>
      <c r="Y287" s="223">
        <v>0</v>
      </c>
      <c r="Z287" s="223">
        <v>0</v>
      </c>
      <c r="AA287" s="223">
        <v>0</v>
      </c>
      <c r="AB287" s="220">
        <v>0</v>
      </c>
      <c r="AC287" s="32"/>
      <c r="AD287" s="235">
        <v>20.948178403747175</v>
      </c>
      <c r="AF287" s="220">
        <v>12.849895485050327</v>
      </c>
      <c r="AG287" s="220"/>
      <c r="AH287" s="220">
        <v>7.315811645959</v>
      </c>
      <c r="AI287" s="220">
        <v>0.03707495852999948</v>
      </c>
      <c r="AJ287" s="220">
        <v>0</v>
      </c>
      <c r="AK287" s="220">
        <v>0</v>
      </c>
      <c r="AL287" s="220">
        <v>0</v>
      </c>
      <c r="AM287" s="220">
        <v>0</v>
      </c>
      <c r="AN287" s="220">
        <v>0.049</v>
      </c>
      <c r="AO287" s="220">
        <v>0.14545150235328785</v>
      </c>
      <c r="AP287" s="220">
        <v>0.14669059327013195</v>
      </c>
      <c r="AQ287" s="220">
        <v>0</v>
      </c>
      <c r="AR287" s="220">
        <v>0</v>
      </c>
      <c r="AS287" s="220">
        <v>0</v>
      </c>
      <c r="AT287" s="220">
        <v>0</v>
      </c>
      <c r="AU287" s="220">
        <v>0</v>
      </c>
      <c r="AV287" s="220">
        <v>0</v>
      </c>
      <c r="AW287" s="220">
        <v>0</v>
      </c>
      <c r="AX287" s="32"/>
      <c r="AY287" s="220">
        <v>0</v>
      </c>
      <c r="AZ287" s="220">
        <v>0</v>
      </c>
      <c r="BA287" s="220">
        <v>0</v>
      </c>
      <c r="BB287" s="32"/>
      <c r="BC287" s="32">
        <v>20.543924185162748</v>
      </c>
      <c r="BD287" s="242">
        <v>-0.019297822025046082</v>
      </c>
    </row>
    <row r="288" spans="1:56" ht="12.75">
      <c r="A288" s="4" t="s">
        <v>574</v>
      </c>
      <c r="B288" s="4" t="s">
        <v>305</v>
      </c>
      <c r="C288" s="4" t="s">
        <v>306</v>
      </c>
      <c r="D288" s="225"/>
      <c r="E288" s="223">
        <v>42.67483857312767</v>
      </c>
      <c r="F288" s="223"/>
      <c r="G288" s="223">
        <v>59.437819736445</v>
      </c>
      <c r="H288" s="223">
        <v>0.2862921548599973</v>
      </c>
      <c r="I288" s="223">
        <v>-0.044753</v>
      </c>
      <c r="J288" s="223">
        <v>0</v>
      </c>
      <c r="K288" s="223">
        <v>0</v>
      </c>
      <c r="L288" s="223">
        <v>0</v>
      </c>
      <c r="M288" s="223">
        <v>0.03953100000000001</v>
      </c>
      <c r="N288" s="223">
        <v>0.008547</v>
      </c>
      <c r="O288" s="223">
        <v>0.007855</v>
      </c>
      <c r="P288" s="223">
        <v>0.324683</v>
      </c>
      <c r="Q288" s="223">
        <v>0</v>
      </c>
      <c r="R288" s="223">
        <v>0.5010760259216924</v>
      </c>
      <c r="S288" s="223">
        <v>2.0110953977777775</v>
      </c>
      <c r="T288" s="223">
        <v>0.09217885813227861</v>
      </c>
      <c r="U288" s="223">
        <v>0.09777656195717649</v>
      </c>
      <c r="V288" s="223">
        <v>0</v>
      </c>
      <c r="W288" s="223">
        <v>0</v>
      </c>
      <c r="X288" s="223">
        <v>0</v>
      </c>
      <c r="Y288" s="223">
        <v>0.093095</v>
      </c>
      <c r="Z288" s="223">
        <v>5.486504224261242</v>
      </c>
      <c r="AA288" s="223">
        <v>0.6121004590909092</v>
      </c>
      <c r="AB288" s="220">
        <v>3.6791112678813556</v>
      </c>
      <c r="AC288" s="32"/>
      <c r="AD288" s="235">
        <v>115.30775125945509</v>
      </c>
      <c r="AF288" s="220">
        <v>43.065710773220324</v>
      </c>
      <c r="AG288" s="220"/>
      <c r="AH288" s="220">
        <v>50.909033969826</v>
      </c>
      <c r="AI288" s="220">
        <v>0.2862921548599973</v>
      </c>
      <c r="AJ288" s="220">
        <v>-0.044753</v>
      </c>
      <c r="AK288" s="220">
        <v>0</v>
      </c>
      <c r="AL288" s="220">
        <v>0</v>
      </c>
      <c r="AM288" s="220">
        <v>0.026354000000000006</v>
      </c>
      <c r="AN288" s="220">
        <v>0</v>
      </c>
      <c r="AO288" s="220">
        <v>0.5010760259216924</v>
      </c>
      <c r="AP288" s="220">
        <v>0.5056655380373639</v>
      </c>
      <c r="AQ288" s="220">
        <v>2.2630379311111106</v>
      </c>
      <c r="AR288" s="220">
        <v>0.23436367383893483</v>
      </c>
      <c r="AS288" s="220">
        <v>0</v>
      </c>
      <c r="AT288" s="220">
        <v>0</v>
      </c>
      <c r="AU288" s="220">
        <v>0</v>
      </c>
      <c r="AV288" s="220">
        <v>0.093095</v>
      </c>
      <c r="AW288" s="220">
        <v>5.486504224261242</v>
      </c>
      <c r="AX288" s="32"/>
      <c r="AY288" s="220">
        <v>0.6121004590909092</v>
      </c>
      <c r="AZ288" s="220">
        <v>8.068</v>
      </c>
      <c r="BA288" s="220">
        <v>0</v>
      </c>
      <c r="BB288" s="32"/>
      <c r="BC288" s="32">
        <v>112.00648075016757</v>
      </c>
      <c r="BD288" s="242">
        <v>-0.028630083175061653</v>
      </c>
    </row>
    <row r="289" spans="1:56" ht="12.75">
      <c r="A289" s="4" t="s">
        <v>563</v>
      </c>
      <c r="B289" s="4" t="s">
        <v>307</v>
      </c>
      <c r="C289" s="4" t="s">
        <v>308</v>
      </c>
      <c r="D289" s="225"/>
      <c r="E289" s="223">
        <v>83.14921570213203</v>
      </c>
      <c r="F289" s="223"/>
      <c r="G289" s="223">
        <v>60.796520724994</v>
      </c>
      <c r="H289" s="223">
        <v>0.28564762955800443</v>
      </c>
      <c r="I289" s="223">
        <v>-0.150875</v>
      </c>
      <c r="J289" s="223">
        <v>0</v>
      </c>
      <c r="K289" s="223">
        <v>0</v>
      </c>
      <c r="L289" s="223">
        <v>0</v>
      </c>
      <c r="M289" s="223">
        <v>0.031020000000000006</v>
      </c>
      <c r="N289" s="223">
        <v>0.008547</v>
      </c>
      <c r="O289" s="223">
        <v>0.007855</v>
      </c>
      <c r="P289" s="223">
        <v>0.557628</v>
      </c>
      <c r="Q289" s="223">
        <v>0</v>
      </c>
      <c r="R289" s="223">
        <v>0.952502223716779</v>
      </c>
      <c r="S289" s="223">
        <v>2.070899821111111</v>
      </c>
      <c r="T289" s="223">
        <v>0.09329086349639089</v>
      </c>
      <c r="U289" s="223">
        <v>0.10863596818074164</v>
      </c>
      <c r="V289" s="223">
        <v>0</v>
      </c>
      <c r="W289" s="223">
        <v>0</v>
      </c>
      <c r="X289" s="223">
        <v>0</v>
      </c>
      <c r="Y289" s="223">
        <v>0.157193</v>
      </c>
      <c r="Z289" s="223">
        <v>9.905251116035306</v>
      </c>
      <c r="AA289" s="223">
        <v>1.0335478363636363</v>
      </c>
      <c r="AB289" s="220">
        <v>6.234422725762712</v>
      </c>
      <c r="AC289" s="32"/>
      <c r="AD289" s="235">
        <v>165.24130261135068</v>
      </c>
      <c r="AF289" s="220">
        <v>83.55455478143693</v>
      </c>
      <c r="AG289" s="220"/>
      <c r="AH289" s="220">
        <v>52.790033633354</v>
      </c>
      <c r="AI289" s="220">
        <v>0.28564762955800443</v>
      </c>
      <c r="AJ289" s="220">
        <v>-0.150875</v>
      </c>
      <c r="AK289" s="220">
        <v>0</v>
      </c>
      <c r="AL289" s="220">
        <v>0</v>
      </c>
      <c r="AM289" s="220">
        <v>0.02068</v>
      </c>
      <c r="AN289" s="220">
        <v>0</v>
      </c>
      <c r="AO289" s="220">
        <v>0.952502223716779</v>
      </c>
      <c r="AP289" s="220">
        <v>0.9571455191602419</v>
      </c>
      <c r="AQ289" s="220">
        <v>2.266977287777778</v>
      </c>
      <c r="AR289" s="220">
        <v>0.23719093453344214</v>
      </c>
      <c r="AS289" s="220">
        <v>0</v>
      </c>
      <c r="AT289" s="220">
        <v>0</v>
      </c>
      <c r="AU289" s="220">
        <v>0</v>
      </c>
      <c r="AV289" s="220">
        <v>0.157193</v>
      </c>
      <c r="AW289" s="220">
        <v>9.905251116035306</v>
      </c>
      <c r="AX289" s="32"/>
      <c r="AY289" s="220">
        <v>1.0335478363636363</v>
      </c>
      <c r="AZ289" s="220">
        <v>13.719</v>
      </c>
      <c r="BA289" s="220">
        <v>0</v>
      </c>
      <c r="BB289" s="32"/>
      <c r="BC289" s="32">
        <v>165.7288489619361</v>
      </c>
      <c r="BD289" s="242">
        <v>0.002950511421058856</v>
      </c>
    </row>
    <row r="290" spans="1:56" ht="12.75">
      <c r="A290" s="4" t="s">
        <v>623</v>
      </c>
      <c r="B290" s="4" t="s">
        <v>309</v>
      </c>
      <c r="C290" s="4" t="s">
        <v>310</v>
      </c>
      <c r="D290" s="225"/>
      <c r="E290" s="223">
        <v>183.7371037505152</v>
      </c>
      <c r="F290" s="223"/>
      <c r="G290" s="223">
        <v>136.953456477845</v>
      </c>
      <c r="H290" s="223">
        <v>0.6457553799849749</v>
      </c>
      <c r="I290" s="223">
        <v>0</v>
      </c>
      <c r="J290" s="223">
        <v>0</v>
      </c>
      <c r="K290" s="223">
        <v>0</v>
      </c>
      <c r="L290" s="223">
        <v>0.133952</v>
      </c>
      <c r="M290" s="223">
        <v>0.273065</v>
      </c>
      <c r="N290" s="223">
        <v>0.008547</v>
      </c>
      <c r="O290" s="223">
        <v>0</v>
      </c>
      <c r="P290" s="223">
        <v>1.088858</v>
      </c>
      <c r="Q290" s="223">
        <v>0</v>
      </c>
      <c r="R290" s="223">
        <v>2.054402698448623</v>
      </c>
      <c r="S290" s="223">
        <v>2.817856156444445</v>
      </c>
      <c r="T290" s="223">
        <v>0.21108639729529327</v>
      </c>
      <c r="U290" s="223">
        <v>0</v>
      </c>
      <c r="V290" s="223">
        <v>0</v>
      </c>
      <c r="W290" s="223">
        <v>0</v>
      </c>
      <c r="X290" s="223">
        <v>0</v>
      </c>
      <c r="Y290" s="223">
        <v>0.451081</v>
      </c>
      <c r="Z290" s="223">
        <v>15.51328089017012</v>
      </c>
      <c r="AA290" s="223">
        <v>2.96586105</v>
      </c>
      <c r="AB290" s="220">
        <v>16.897756024661017</v>
      </c>
      <c r="AC290" s="32"/>
      <c r="AD290" s="235">
        <v>363.75206182536465</v>
      </c>
      <c r="AF290" s="220">
        <v>184.893641823975</v>
      </c>
      <c r="AG290" s="220"/>
      <c r="AH290" s="220">
        <v>116.95532437231299</v>
      </c>
      <c r="AI290" s="220">
        <v>0.6457553799849749</v>
      </c>
      <c r="AJ290" s="220">
        <v>0</v>
      </c>
      <c r="AK290" s="220">
        <v>0</v>
      </c>
      <c r="AL290" s="220">
        <v>0.133952</v>
      </c>
      <c r="AM290" s="220">
        <v>0.1820433333333333</v>
      </c>
      <c r="AN290" s="220">
        <v>0</v>
      </c>
      <c r="AO290" s="220">
        <v>2.054402698448623</v>
      </c>
      <c r="AP290" s="220">
        <v>2.06733419073012</v>
      </c>
      <c r="AQ290" s="220">
        <v>3.563850769777778</v>
      </c>
      <c r="AR290" s="220">
        <v>0.5366847080765313</v>
      </c>
      <c r="AS290" s="220">
        <v>0</v>
      </c>
      <c r="AT290" s="220">
        <v>0</v>
      </c>
      <c r="AU290" s="220">
        <v>0</v>
      </c>
      <c r="AV290" s="220">
        <v>0.451081</v>
      </c>
      <c r="AW290" s="220">
        <v>15.51328089017012</v>
      </c>
      <c r="AX290" s="32"/>
      <c r="AY290" s="220">
        <v>2.96586105</v>
      </c>
      <c r="AZ290" s="220">
        <v>35.067</v>
      </c>
      <c r="BA290" s="220">
        <v>0</v>
      </c>
      <c r="BB290" s="32"/>
      <c r="BC290" s="32">
        <v>365.0302122168094</v>
      </c>
      <c r="BD290" s="242">
        <v>0.0035137955920601016</v>
      </c>
    </row>
    <row r="291" spans="1:56" ht="12.75">
      <c r="A291" s="4" t="s">
        <v>541</v>
      </c>
      <c r="B291" s="4" t="s">
        <v>311</v>
      </c>
      <c r="C291" s="4" t="s">
        <v>312</v>
      </c>
      <c r="D291" s="225"/>
      <c r="E291" s="223">
        <v>4.4785165870258945</v>
      </c>
      <c r="F291" s="223"/>
      <c r="G291" s="223">
        <v>2.146015547091</v>
      </c>
      <c r="H291" s="223">
        <v>0.01045356071400037</v>
      </c>
      <c r="I291" s="223">
        <v>-0.10663</v>
      </c>
      <c r="J291" s="223">
        <v>0</v>
      </c>
      <c r="K291" s="223">
        <v>0</v>
      </c>
      <c r="L291" s="223">
        <v>0</v>
      </c>
      <c r="M291" s="223">
        <v>0</v>
      </c>
      <c r="N291" s="223">
        <v>0.008547</v>
      </c>
      <c r="O291" s="223">
        <v>0.007855</v>
      </c>
      <c r="P291" s="223">
        <v>0</v>
      </c>
      <c r="Q291" s="223">
        <v>0</v>
      </c>
      <c r="R291" s="223">
        <v>0.04750458019230712</v>
      </c>
      <c r="S291" s="223">
        <v>1.0821727475555558</v>
      </c>
      <c r="T291" s="223">
        <v>0.0034315727823010476</v>
      </c>
      <c r="U291" s="223">
        <v>0.05820569565304327</v>
      </c>
      <c r="V291" s="223">
        <v>0</v>
      </c>
      <c r="W291" s="223">
        <v>0</v>
      </c>
      <c r="X291" s="223">
        <v>0</v>
      </c>
      <c r="Y291" s="223">
        <v>0</v>
      </c>
      <c r="Z291" s="223">
        <v>0</v>
      </c>
      <c r="AA291" s="223">
        <v>0</v>
      </c>
      <c r="AB291" s="220">
        <v>0</v>
      </c>
      <c r="AC291" s="32"/>
      <c r="AD291" s="235">
        <v>7.736072291014103</v>
      </c>
      <c r="AF291" s="220">
        <v>4.501654095741052</v>
      </c>
      <c r="AG291" s="220"/>
      <c r="AH291" s="220">
        <v>1.829642529048</v>
      </c>
      <c r="AI291" s="220">
        <v>0.01045356071400037</v>
      </c>
      <c r="AJ291" s="220">
        <v>-0.10663</v>
      </c>
      <c r="AK291" s="220">
        <v>0</v>
      </c>
      <c r="AL291" s="220">
        <v>0</v>
      </c>
      <c r="AM291" s="220">
        <v>0</v>
      </c>
      <c r="AN291" s="220">
        <v>0</v>
      </c>
      <c r="AO291" s="220">
        <v>0.04750458019230712</v>
      </c>
      <c r="AP291" s="220">
        <v>0.04775000467982461</v>
      </c>
      <c r="AQ291" s="220">
        <v>1.4697373342222224</v>
      </c>
      <c r="AR291" s="220">
        <v>0.00872473385547555</v>
      </c>
      <c r="AS291" s="220">
        <v>0</v>
      </c>
      <c r="AT291" s="220">
        <v>0</v>
      </c>
      <c r="AU291" s="220">
        <v>0</v>
      </c>
      <c r="AV291" s="220">
        <v>0</v>
      </c>
      <c r="AW291" s="220">
        <v>0</v>
      </c>
      <c r="AX291" s="32"/>
      <c r="AY291" s="220">
        <v>0</v>
      </c>
      <c r="AZ291" s="220">
        <v>0</v>
      </c>
      <c r="BA291" s="220">
        <v>0</v>
      </c>
      <c r="BB291" s="32"/>
      <c r="BC291" s="32">
        <v>7.808836838452883</v>
      </c>
      <c r="BD291" s="242">
        <v>0.009405877388620084</v>
      </c>
    </row>
    <row r="292" spans="1:56" ht="12.75">
      <c r="A292" s="4" t="s">
        <v>541</v>
      </c>
      <c r="B292" s="4" t="s">
        <v>313</v>
      </c>
      <c r="C292" s="4" t="s">
        <v>314</v>
      </c>
      <c r="D292" s="225"/>
      <c r="E292" s="223">
        <v>7.020063907420949</v>
      </c>
      <c r="F292" s="223"/>
      <c r="G292" s="223">
        <v>5.014080578680001</v>
      </c>
      <c r="H292" s="223">
        <v>0.02502722693399992</v>
      </c>
      <c r="I292" s="223">
        <v>-0.245725</v>
      </c>
      <c r="J292" s="223">
        <v>0</v>
      </c>
      <c r="K292" s="223">
        <v>0</v>
      </c>
      <c r="L292" s="223">
        <v>0</v>
      </c>
      <c r="M292" s="223">
        <v>0</v>
      </c>
      <c r="N292" s="223">
        <v>0.008547</v>
      </c>
      <c r="O292" s="223">
        <v>0.007855</v>
      </c>
      <c r="P292" s="223">
        <v>0</v>
      </c>
      <c r="Q292" s="223">
        <v>0</v>
      </c>
      <c r="R292" s="223">
        <v>0.07465186333136063</v>
      </c>
      <c r="S292" s="223">
        <v>3.193103556444445</v>
      </c>
      <c r="T292" s="223">
        <v>0.008078915863848464</v>
      </c>
      <c r="U292" s="223">
        <v>0.07058052618722008</v>
      </c>
      <c r="V292" s="223">
        <v>0</v>
      </c>
      <c r="W292" s="223">
        <v>0</v>
      </c>
      <c r="X292" s="223">
        <v>0</v>
      </c>
      <c r="Y292" s="223">
        <v>0</v>
      </c>
      <c r="Z292" s="223">
        <v>0</v>
      </c>
      <c r="AA292" s="223">
        <v>0</v>
      </c>
      <c r="AB292" s="220">
        <v>0</v>
      </c>
      <c r="AC292" s="32"/>
      <c r="AD292" s="235">
        <v>15.176263574861823</v>
      </c>
      <c r="AF292" s="220">
        <v>7.107513786205367</v>
      </c>
      <c r="AG292" s="220"/>
      <c r="AH292" s="220">
        <v>4.229550225032</v>
      </c>
      <c r="AI292" s="220">
        <v>0.02502722693399992</v>
      </c>
      <c r="AJ292" s="220">
        <v>-0.245725</v>
      </c>
      <c r="AK292" s="220">
        <v>0</v>
      </c>
      <c r="AL292" s="220">
        <v>0</v>
      </c>
      <c r="AM292" s="220">
        <v>0</v>
      </c>
      <c r="AN292" s="220">
        <v>0</v>
      </c>
      <c r="AO292" s="220">
        <v>0.07465186333136063</v>
      </c>
      <c r="AP292" s="220">
        <v>0.07558181161750903</v>
      </c>
      <c r="AQ292" s="220">
        <v>3.739908676444445</v>
      </c>
      <c r="AR292" s="220">
        <v>0.020540549545212446</v>
      </c>
      <c r="AS292" s="220">
        <v>0</v>
      </c>
      <c r="AT292" s="220">
        <v>0</v>
      </c>
      <c r="AU292" s="220">
        <v>0</v>
      </c>
      <c r="AV292" s="220">
        <v>0</v>
      </c>
      <c r="AW292" s="220">
        <v>0</v>
      </c>
      <c r="AX292" s="32"/>
      <c r="AY292" s="220">
        <v>0</v>
      </c>
      <c r="AZ292" s="220">
        <v>0</v>
      </c>
      <c r="BA292" s="220">
        <v>0</v>
      </c>
      <c r="BB292" s="32"/>
      <c r="BC292" s="32">
        <v>15.027049139109893</v>
      </c>
      <c r="BD292" s="242">
        <v>-0.009832093058734845</v>
      </c>
    </row>
    <row r="293" spans="1:56" ht="12.75">
      <c r="A293" s="4" t="s">
        <v>541</v>
      </c>
      <c r="B293" s="4" t="s">
        <v>315</v>
      </c>
      <c r="C293" s="4" t="s">
        <v>316</v>
      </c>
      <c r="D293" s="225"/>
      <c r="E293" s="223">
        <v>4.479183733082649</v>
      </c>
      <c r="F293" s="223"/>
      <c r="G293" s="223">
        <v>4.810531871101</v>
      </c>
      <c r="H293" s="223">
        <v>0.023860981241999195</v>
      </c>
      <c r="I293" s="223">
        <v>-0.054805</v>
      </c>
      <c r="J293" s="223">
        <v>0</v>
      </c>
      <c r="K293" s="223">
        <v>0</v>
      </c>
      <c r="L293" s="223">
        <v>0</v>
      </c>
      <c r="M293" s="223">
        <v>0</v>
      </c>
      <c r="N293" s="223">
        <v>0.008547</v>
      </c>
      <c r="O293" s="223">
        <v>0.007855</v>
      </c>
      <c r="P293" s="223">
        <v>0</v>
      </c>
      <c r="Q293" s="223">
        <v>0</v>
      </c>
      <c r="R293" s="223">
        <v>0.049698294447546226</v>
      </c>
      <c r="S293" s="223">
        <v>1.779757081777778</v>
      </c>
      <c r="T293" s="223">
        <v>0.0077507685337217915</v>
      </c>
      <c r="U293" s="223">
        <v>0.07112533386546561</v>
      </c>
      <c r="V293" s="223">
        <v>0</v>
      </c>
      <c r="W293" s="223">
        <v>0</v>
      </c>
      <c r="X293" s="223">
        <v>0</v>
      </c>
      <c r="Y293" s="223">
        <v>0</v>
      </c>
      <c r="Z293" s="223">
        <v>0</v>
      </c>
      <c r="AA293" s="223">
        <v>0</v>
      </c>
      <c r="AB293" s="220">
        <v>0</v>
      </c>
      <c r="AC293" s="32"/>
      <c r="AD293" s="235">
        <v>11.183505064050157</v>
      </c>
      <c r="AF293" s="220">
        <v>4.548225516178675</v>
      </c>
      <c r="AG293" s="220"/>
      <c r="AH293" s="220">
        <v>4.058463532469</v>
      </c>
      <c r="AI293" s="220">
        <v>0.023860981241999195</v>
      </c>
      <c r="AJ293" s="220">
        <v>-0.054805</v>
      </c>
      <c r="AK293" s="220">
        <v>0</v>
      </c>
      <c r="AL293" s="220">
        <v>0</v>
      </c>
      <c r="AM293" s="220">
        <v>0</v>
      </c>
      <c r="AN293" s="220">
        <v>0</v>
      </c>
      <c r="AO293" s="220">
        <v>0.049698294447546226</v>
      </c>
      <c r="AP293" s="220">
        <v>0.050464340019677395</v>
      </c>
      <c r="AQ293" s="220">
        <v>2.212514948444445</v>
      </c>
      <c r="AR293" s="220">
        <v>0.019706238778001994</v>
      </c>
      <c r="AS293" s="220">
        <v>0</v>
      </c>
      <c r="AT293" s="220">
        <v>0</v>
      </c>
      <c r="AU293" s="220">
        <v>0</v>
      </c>
      <c r="AV293" s="220">
        <v>0</v>
      </c>
      <c r="AW293" s="220">
        <v>0</v>
      </c>
      <c r="AX293" s="32"/>
      <c r="AY293" s="220">
        <v>0</v>
      </c>
      <c r="AZ293" s="220">
        <v>0</v>
      </c>
      <c r="BA293" s="220">
        <v>0</v>
      </c>
      <c r="BB293" s="32"/>
      <c r="BC293" s="32">
        <v>10.908128851579345</v>
      </c>
      <c r="BD293" s="242">
        <v>-0.024623426277690024</v>
      </c>
    </row>
    <row r="294" spans="1:56" ht="12.75">
      <c r="A294" s="4" t="s">
        <v>574</v>
      </c>
      <c r="B294" s="4" t="s">
        <v>317</v>
      </c>
      <c r="C294" s="4" t="s">
        <v>318</v>
      </c>
      <c r="D294" s="225"/>
      <c r="E294" s="223">
        <v>104.22781282744697</v>
      </c>
      <c r="F294" s="223"/>
      <c r="G294" s="223">
        <v>76.70692806939401</v>
      </c>
      <c r="H294" s="223">
        <v>0.3561089951609969</v>
      </c>
      <c r="I294" s="223">
        <v>-0.454658</v>
      </c>
      <c r="J294" s="223">
        <v>0</v>
      </c>
      <c r="K294" s="223">
        <v>0</v>
      </c>
      <c r="L294" s="223">
        <v>0.03811</v>
      </c>
      <c r="M294" s="223">
        <v>0.051671999999999996</v>
      </c>
      <c r="N294" s="223">
        <v>0.008547</v>
      </c>
      <c r="O294" s="223">
        <v>0.007855</v>
      </c>
      <c r="P294" s="223">
        <v>0.410688</v>
      </c>
      <c r="Q294" s="223">
        <v>0</v>
      </c>
      <c r="R294" s="223">
        <v>1.1724856005917832</v>
      </c>
      <c r="S294" s="223">
        <v>4.758970156666666</v>
      </c>
      <c r="T294" s="223">
        <v>0.11627401976482525</v>
      </c>
      <c r="U294" s="223">
        <v>0.10410254809635498</v>
      </c>
      <c r="V294" s="223">
        <v>0</v>
      </c>
      <c r="W294" s="223">
        <v>0</v>
      </c>
      <c r="X294" s="223">
        <v>0</v>
      </c>
      <c r="Y294" s="223">
        <v>0.168877</v>
      </c>
      <c r="Z294" s="223">
        <v>7.345092793620137</v>
      </c>
      <c r="AA294" s="223">
        <v>1.1103664772727273</v>
      </c>
      <c r="AB294" s="220">
        <v>6.417728230932204</v>
      </c>
      <c r="AC294" s="32"/>
      <c r="AD294" s="235">
        <v>202.54696071894668</v>
      </c>
      <c r="AF294" s="220">
        <v>105.2788852426582</v>
      </c>
      <c r="AG294" s="220"/>
      <c r="AH294" s="220">
        <v>67.91727609595101</v>
      </c>
      <c r="AI294" s="220">
        <v>0.3561089951609969</v>
      </c>
      <c r="AJ294" s="220">
        <v>-0.454658</v>
      </c>
      <c r="AK294" s="220">
        <v>0</v>
      </c>
      <c r="AL294" s="220">
        <v>0.03811</v>
      </c>
      <c r="AM294" s="220">
        <v>0.034448</v>
      </c>
      <c r="AN294" s="220">
        <v>0</v>
      </c>
      <c r="AO294" s="220">
        <v>1.1724856005917832</v>
      </c>
      <c r="AP294" s="220">
        <v>1.1843093858040339</v>
      </c>
      <c r="AQ294" s="220">
        <v>6.077396023333333</v>
      </c>
      <c r="AR294" s="220">
        <v>0.29562534182187916</v>
      </c>
      <c r="AS294" s="220">
        <v>0</v>
      </c>
      <c r="AT294" s="220">
        <v>0</v>
      </c>
      <c r="AU294" s="220">
        <v>0</v>
      </c>
      <c r="AV294" s="220">
        <v>0.168877</v>
      </c>
      <c r="AW294" s="220">
        <v>7.345092793620137</v>
      </c>
      <c r="AX294" s="32"/>
      <c r="AY294" s="220">
        <v>1.1103664772727273</v>
      </c>
      <c r="AZ294" s="220">
        <v>13.525</v>
      </c>
      <c r="BA294" s="220">
        <v>0</v>
      </c>
      <c r="BB294" s="32"/>
      <c r="BC294" s="32">
        <v>204.0493229562141</v>
      </c>
      <c r="BD294" s="242">
        <v>0.007417352657056608</v>
      </c>
    </row>
    <row r="295" spans="1:56" ht="12.75">
      <c r="A295" s="4" t="s">
        <v>541</v>
      </c>
      <c r="B295" s="4" t="s">
        <v>319</v>
      </c>
      <c r="C295" s="4" t="s">
        <v>320</v>
      </c>
      <c r="D295" s="225"/>
      <c r="E295" s="223">
        <v>5.109090042867471</v>
      </c>
      <c r="F295" s="223"/>
      <c r="G295" s="223">
        <v>3.6957109414800002</v>
      </c>
      <c r="H295" s="223">
        <v>0.01823139631099999</v>
      </c>
      <c r="I295" s="223">
        <v>-0.14378</v>
      </c>
      <c r="J295" s="223">
        <v>0</v>
      </c>
      <c r="K295" s="223">
        <v>0</v>
      </c>
      <c r="L295" s="223">
        <v>0</v>
      </c>
      <c r="M295" s="223">
        <v>0</v>
      </c>
      <c r="N295" s="223">
        <v>0.008547</v>
      </c>
      <c r="O295" s="223">
        <v>0.007855</v>
      </c>
      <c r="P295" s="223">
        <v>0</v>
      </c>
      <c r="Q295" s="223">
        <v>0</v>
      </c>
      <c r="R295" s="223">
        <v>0.056530364274423706</v>
      </c>
      <c r="S295" s="223">
        <v>1.3653253840000001</v>
      </c>
      <c r="T295" s="223">
        <v>0.0059220331610026706</v>
      </c>
      <c r="U295" s="223">
        <v>0.0689237191787645</v>
      </c>
      <c r="V295" s="223">
        <v>0</v>
      </c>
      <c r="W295" s="223">
        <v>0</v>
      </c>
      <c r="X295" s="223">
        <v>0</v>
      </c>
      <c r="Y295" s="223">
        <v>0</v>
      </c>
      <c r="Z295" s="223">
        <v>0</v>
      </c>
      <c r="AA295" s="223">
        <v>0</v>
      </c>
      <c r="AB295" s="220">
        <v>0</v>
      </c>
      <c r="AC295" s="32"/>
      <c r="AD295" s="235">
        <v>10.192355881272663</v>
      </c>
      <c r="AF295" s="220">
        <v>5.161921813805044</v>
      </c>
      <c r="AG295" s="220"/>
      <c r="AH295" s="220">
        <v>3.1312247141590004</v>
      </c>
      <c r="AI295" s="220">
        <v>0.01823139631099999</v>
      </c>
      <c r="AJ295" s="220">
        <v>-0.14378</v>
      </c>
      <c r="AK295" s="220">
        <v>0</v>
      </c>
      <c r="AL295" s="220">
        <v>0</v>
      </c>
      <c r="AM295" s="220">
        <v>0</v>
      </c>
      <c r="AN295" s="220">
        <v>0</v>
      </c>
      <c r="AO295" s="220">
        <v>0.056530364274423706</v>
      </c>
      <c r="AP295" s="220">
        <v>0.05711493006428161</v>
      </c>
      <c r="AQ295" s="220">
        <v>1.7046327973333335</v>
      </c>
      <c r="AR295" s="220">
        <v>0.01505670037935279</v>
      </c>
      <c r="AS295" s="220">
        <v>0</v>
      </c>
      <c r="AT295" s="220">
        <v>0</v>
      </c>
      <c r="AU295" s="220">
        <v>0</v>
      </c>
      <c r="AV295" s="220">
        <v>0</v>
      </c>
      <c r="AW295" s="220">
        <v>0</v>
      </c>
      <c r="AX295" s="32"/>
      <c r="AY295" s="220">
        <v>0</v>
      </c>
      <c r="AZ295" s="220">
        <v>0</v>
      </c>
      <c r="BA295" s="220">
        <v>0</v>
      </c>
      <c r="BB295" s="32"/>
      <c r="BC295" s="32">
        <v>10.000932716326437</v>
      </c>
      <c r="BD295" s="242">
        <v>-0.018781051915381507</v>
      </c>
    </row>
    <row r="296" spans="1:56" ht="12.75">
      <c r="A296" s="4" t="s">
        <v>541</v>
      </c>
      <c r="B296" s="4" t="s">
        <v>321</v>
      </c>
      <c r="C296" s="4" t="s">
        <v>322</v>
      </c>
      <c r="D296" s="225"/>
      <c r="E296" s="223">
        <v>4.089218347557326</v>
      </c>
      <c r="F296" s="223"/>
      <c r="G296" s="223">
        <v>6.37075502788</v>
      </c>
      <c r="H296" s="223">
        <v>0.03163185495099984</v>
      </c>
      <c r="I296" s="223">
        <v>-0.077553</v>
      </c>
      <c r="J296" s="223">
        <v>0</v>
      </c>
      <c r="K296" s="223">
        <v>0</v>
      </c>
      <c r="L296" s="223">
        <v>0</v>
      </c>
      <c r="M296" s="223">
        <v>0</v>
      </c>
      <c r="N296" s="223">
        <v>0.008547</v>
      </c>
      <c r="O296" s="223">
        <v>0.007855</v>
      </c>
      <c r="P296" s="223">
        <v>0</v>
      </c>
      <c r="Q296" s="223">
        <v>0</v>
      </c>
      <c r="R296" s="223">
        <v>0.0465352808326042</v>
      </c>
      <c r="S296" s="223">
        <v>1.0737285128888892</v>
      </c>
      <c r="T296" s="223">
        <v>0.010272072927261046</v>
      </c>
      <c r="U296" s="223">
        <v>0.07097698294440341</v>
      </c>
      <c r="V296" s="223">
        <v>0</v>
      </c>
      <c r="W296" s="223">
        <v>0</v>
      </c>
      <c r="X296" s="223">
        <v>0</v>
      </c>
      <c r="Y296" s="223">
        <v>0</v>
      </c>
      <c r="Z296" s="223">
        <v>0</v>
      </c>
      <c r="AA296" s="223">
        <v>0</v>
      </c>
      <c r="AB296" s="220">
        <v>0</v>
      </c>
      <c r="AC296" s="32"/>
      <c r="AD296" s="235">
        <v>11.631967079981482</v>
      </c>
      <c r="AF296" s="220">
        <v>4.101636291164738</v>
      </c>
      <c r="AG296" s="220"/>
      <c r="AH296" s="220">
        <v>5.366908711773</v>
      </c>
      <c r="AI296" s="220">
        <v>0.03163185495099984</v>
      </c>
      <c r="AJ296" s="220">
        <v>-0.077553</v>
      </c>
      <c r="AK296" s="220">
        <v>0</v>
      </c>
      <c r="AL296" s="220">
        <v>0</v>
      </c>
      <c r="AM296" s="220">
        <v>0</v>
      </c>
      <c r="AN296" s="220">
        <v>0</v>
      </c>
      <c r="AO296" s="220">
        <v>0.0465352808326042</v>
      </c>
      <c r="AP296" s="220">
        <v>0.046676596958088075</v>
      </c>
      <c r="AQ296" s="220">
        <v>1.3857948595555558</v>
      </c>
      <c r="AR296" s="220">
        <v>0.02611662585057942</v>
      </c>
      <c r="AS296" s="220">
        <v>0</v>
      </c>
      <c r="AT296" s="220">
        <v>0</v>
      </c>
      <c r="AU296" s="220">
        <v>0</v>
      </c>
      <c r="AV296" s="220">
        <v>0</v>
      </c>
      <c r="AW296" s="220">
        <v>0</v>
      </c>
      <c r="AX296" s="32"/>
      <c r="AY296" s="220">
        <v>0</v>
      </c>
      <c r="AZ296" s="220">
        <v>0</v>
      </c>
      <c r="BA296" s="220">
        <v>0</v>
      </c>
      <c r="BB296" s="32"/>
      <c r="BC296" s="32">
        <v>10.927747221085566</v>
      </c>
      <c r="BD296" s="242">
        <v>-0.06054176856362264</v>
      </c>
    </row>
    <row r="297" spans="1:56" ht="12.75">
      <c r="A297" s="4" t="s">
        <v>541</v>
      </c>
      <c r="B297" s="4" t="s">
        <v>323</v>
      </c>
      <c r="C297" s="4" t="s">
        <v>324</v>
      </c>
      <c r="D297" s="225"/>
      <c r="E297" s="223">
        <v>6.175368191975462</v>
      </c>
      <c r="F297" s="223"/>
      <c r="G297" s="223">
        <v>6.956552036077</v>
      </c>
      <c r="H297" s="223">
        <v>0.034690532370999456</v>
      </c>
      <c r="I297" s="223">
        <v>-0.136791</v>
      </c>
      <c r="J297" s="223">
        <v>0</v>
      </c>
      <c r="K297" s="223">
        <v>0</v>
      </c>
      <c r="L297" s="223">
        <v>0</v>
      </c>
      <c r="M297" s="223">
        <v>0</v>
      </c>
      <c r="N297" s="223">
        <v>0.008547</v>
      </c>
      <c r="O297" s="223">
        <v>0.007855</v>
      </c>
      <c r="P297" s="223">
        <v>0</v>
      </c>
      <c r="Q297" s="223">
        <v>0</v>
      </c>
      <c r="R297" s="223">
        <v>0.06715721958944308</v>
      </c>
      <c r="S297" s="223">
        <v>2.6793112604444445</v>
      </c>
      <c r="T297" s="223">
        <v>0.01120798062346445</v>
      </c>
      <c r="U297" s="223">
        <v>0.08263931604595175</v>
      </c>
      <c r="V297" s="223">
        <v>0</v>
      </c>
      <c r="W297" s="223">
        <v>0</v>
      </c>
      <c r="X297" s="223">
        <v>0</v>
      </c>
      <c r="Y297" s="223">
        <v>0</v>
      </c>
      <c r="Z297" s="223">
        <v>0</v>
      </c>
      <c r="AA297" s="223">
        <v>0</v>
      </c>
      <c r="AB297" s="220">
        <v>0</v>
      </c>
      <c r="AC297" s="32"/>
      <c r="AD297" s="235">
        <v>15.886537537126765</v>
      </c>
      <c r="AF297" s="220">
        <v>6.237863506064577</v>
      </c>
      <c r="AG297" s="220"/>
      <c r="AH297" s="220">
        <v>5.8625932800589995</v>
      </c>
      <c r="AI297" s="220">
        <v>0.034690532370999456</v>
      </c>
      <c r="AJ297" s="220">
        <v>-0.136791</v>
      </c>
      <c r="AK297" s="220">
        <v>0</v>
      </c>
      <c r="AL297" s="220">
        <v>0</v>
      </c>
      <c r="AM297" s="220">
        <v>0</v>
      </c>
      <c r="AN297" s="220">
        <v>0</v>
      </c>
      <c r="AO297" s="220">
        <v>0.06715721958944308</v>
      </c>
      <c r="AP297" s="220">
        <v>0.06783685704604812</v>
      </c>
      <c r="AQ297" s="220">
        <v>3.3105907271111112</v>
      </c>
      <c r="AR297" s="220">
        <v>0.02849616027420617</v>
      </c>
      <c r="AS297" s="220">
        <v>0</v>
      </c>
      <c r="AT297" s="220">
        <v>0</v>
      </c>
      <c r="AU297" s="220">
        <v>0</v>
      </c>
      <c r="AV297" s="220">
        <v>0</v>
      </c>
      <c r="AW297" s="220">
        <v>0</v>
      </c>
      <c r="AX297" s="32"/>
      <c r="AY297" s="220">
        <v>0</v>
      </c>
      <c r="AZ297" s="220">
        <v>0</v>
      </c>
      <c r="BA297" s="220">
        <v>0</v>
      </c>
      <c r="BB297" s="32"/>
      <c r="BC297" s="32">
        <v>15.472437282515385</v>
      </c>
      <c r="BD297" s="242">
        <v>-0.026066111236865173</v>
      </c>
    </row>
    <row r="298" spans="1:56" ht="12.75">
      <c r="A298" s="4" t="s">
        <v>541</v>
      </c>
      <c r="B298" s="4" t="s">
        <v>325</v>
      </c>
      <c r="C298" s="4" t="s">
        <v>326</v>
      </c>
      <c r="D298" s="225"/>
      <c r="E298" s="223">
        <v>7.7229837072082566</v>
      </c>
      <c r="F298" s="223"/>
      <c r="G298" s="223">
        <v>4.391806173109</v>
      </c>
      <c r="H298" s="223">
        <v>0.021264254577999936</v>
      </c>
      <c r="I298" s="223">
        <v>-0.09175</v>
      </c>
      <c r="J298" s="223">
        <v>0</v>
      </c>
      <c r="K298" s="223">
        <v>0</v>
      </c>
      <c r="L298" s="223">
        <v>0</v>
      </c>
      <c r="M298" s="223">
        <v>0</v>
      </c>
      <c r="N298" s="223">
        <v>0.008547</v>
      </c>
      <c r="O298" s="223">
        <v>0.007855</v>
      </c>
      <c r="P298" s="223">
        <v>0</v>
      </c>
      <c r="Q298" s="223">
        <v>0</v>
      </c>
      <c r="R298" s="223">
        <v>0.08348378323040384</v>
      </c>
      <c r="S298" s="223">
        <v>0.3580540133333334</v>
      </c>
      <c r="T298" s="223">
        <v>0.007022982082074676</v>
      </c>
      <c r="U298" s="223">
        <v>0.06728135495413314</v>
      </c>
      <c r="V298" s="223">
        <v>0</v>
      </c>
      <c r="W298" s="223">
        <v>0</v>
      </c>
      <c r="X298" s="223">
        <v>0</v>
      </c>
      <c r="Y298" s="223">
        <v>0</v>
      </c>
      <c r="Z298" s="223">
        <v>0</v>
      </c>
      <c r="AA298" s="223">
        <v>0</v>
      </c>
      <c r="AB298" s="220">
        <v>0</v>
      </c>
      <c r="AC298" s="32"/>
      <c r="AD298" s="235">
        <v>12.576548268495204</v>
      </c>
      <c r="AF298" s="220">
        <v>7.776170192751389</v>
      </c>
      <c r="AG298" s="220"/>
      <c r="AH298" s="220">
        <v>3.7364612519029996</v>
      </c>
      <c r="AI298" s="220">
        <v>0.021264254577999936</v>
      </c>
      <c r="AJ298" s="220">
        <v>-0.09175</v>
      </c>
      <c r="AK298" s="220">
        <v>0</v>
      </c>
      <c r="AL298" s="220">
        <v>0</v>
      </c>
      <c r="AM298" s="220">
        <v>0</v>
      </c>
      <c r="AN298" s="220">
        <v>0</v>
      </c>
      <c r="AO298" s="220">
        <v>0.08348378323040384</v>
      </c>
      <c r="AP298" s="220">
        <v>0.08405871763376477</v>
      </c>
      <c r="AQ298" s="220">
        <v>0.4879996133333334</v>
      </c>
      <c r="AR298" s="220">
        <v>0.01785585019612725</v>
      </c>
      <c r="AS298" s="220">
        <v>0</v>
      </c>
      <c r="AT298" s="220">
        <v>0</v>
      </c>
      <c r="AU298" s="220">
        <v>0</v>
      </c>
      <c r="AV298" s="220">
        <v>0</v>
      </c>
      <c r="AW298" s="220">
        <v>0</v>
      </c>
      <c r="AX298" s="32"/>
      <c r="AY298" s="220">
        <v>0</v>
      </c>
      <c r="AZ298" s="220">
        <v>0</v>
      </c>
      <c r="BA298" s="220">
        <v>0</v>
      </c>
      <c r="BB298" s="32"/>
      <c r="BC298" s="32">
        <v>12.115543663626019</v>
      </c>
      <c r="BD298" s="242">
        <v>-0.03665589277974</v>
      </c>
    </row>
    <row r="299" spans="1:56" ht="12.75">
      <c r="A299" s="4" t="s">
        <v>541</v>
      </c>
      <c r="B299" s="4" t="s">
        <v>327</v>
      </c>
      <c r="C299" s="4" t="s">
        <v>94</v>
      </c>
      <c r="D299" s="225"/>
      <c r="E299" s="223">
        <v>5.679850855347555</v>
      </c>
      <c r="F299" s="223"/>
      <c r="G299" s="223">
        <v>6.000409314129</v>
      </c>
      <c r="H299" s="223">
        <v>0.029511288817000575</v>
      </c>
      <c r="I299" s="223">
        <v>-0.272106</v>
      </c>
      <c r="J299" s="223">
        <v>0</v>
      </c>
      <c r="K299" s="223">
        <v>0</v>
      </c>
      <c r="L299" s="223">
        <v>0</v>
      </c>
      <c r="M299" s="223">
        <v>0</v>
      </c>
      <c r="N299" s="223">
        <v>0.008547</v>
      </c>
      <c r="O299" s="223">
        <v>0.007855</v>
      </c>
      <c r="P299" s="223">
        <v>0</v>
      </c>
      <c r="Q299" s="223">
        <v>0</v>
      </c>
      <c r="R299" s="223">
        <v>0.06309161576769041</v>
      </c>
      <c r="S299" s="223">
        <v>3.465698857777778</v>
      </c>
      <c r="T299" s="223">
        <v>0.009625567765420725</v>
      </c>
      <c r="U299" s="223">
        <v>0.07667976218116405</v>
      </c>
      <c r="V299" s="223">
        <v>0</v>
      </c>
      <c r="W299" s="223">
        <v>0</v>
      </c>
      <c r="X299" s="223">
        <v>0</v>
      </c>
      <c r="Y299" s="223">
        <v>0</v>
      </c>
      <c r="Z299" s="223">
        <v>0</v>
      </c>
      <c r="AA299" s="223">
        <v>0</v>
      </c>
      <c r="AB299" s="220">
        <v>0</v>
      </c>
      <c r="AC299" s="32"/>
      <c r="AD299" s="235">
        <v>15.069163261785606</v>
      </c>
      <c r="AF299" s="220">
        <v>5.751849963618</v>
      </c>
      <c r="AG299" s="220"/>
      <c r="AH299" s="220">
        <v>5.087126530226</v>
      </c>
      <c r="AI299" s="220">
        <v>0.029511288817000575</v>
      </c>
      <c r="AJ299" s="220">
        <v>-0.272106</v>
      </c>
      <c r="AK299" s="220">
        <v>0</v>
      </c>
      <c r="AL299" s="220">
        <v>0</v>
      </c>
      <c r="AM299" s="220">
        <v>0</v>
      </c>
      <c r="AN299" s="220">
        <v>0</v>
      </c>
      <c r="AO299" s="220">
        <v>0.06309161576769041</v>
      </c>
      <c r="AP299" s="220">
        <v>0.06389137973866485</v>
      </c>
      <c r="AQ299" s="220">
        <v>4.301075604444444</v>
      </c>
      <c r="AR299" s="220">
        <v>0.024472894001923814</v>
      </c>
      <c r="AS299" s="220">
        <v>0</v>
      </c>
      <c r="AT299" s="220">
        <v>0</v>
      </c>
      <c r="AU299" s="220">
        <v>0</v>
      </c>
      <c r="AV299" s="220">
        <v>0</v>
      </c>
      <c r="AW299" s="220">
        <v>0</v>
      </c>
      <c r="AX299" s="32"/>
      <c r="AY299" s="220">
        <v>0</v>
      </c>
      <c r="AZ299" s="220">
        <v>0</v>
      </c>
      <c r="BA299" s="220">
        <v>0</v>
      </c>
      <c r="BB299" s="32"/>
      <c r="BC299" s="32">
        <v>15.048913276613723</v>
      </c>
      <c r="BD299" s="242">
        <v>-0.001343802892044841</v>
      </c>
    </row>
    <row r="300" spans="1:56" ht="12.75">
      <c r="A300" s="4" t="s">
        <v>541</v>
      </c>
      <c r="B300" s="4" t="s">
        <v>95</v>
      </c>
      <c r="C300" s="4" t="s">
        <v>96</v>
      </c>
      <c r="D300" s="225"/>
      <c r="E300" s="223">
        <v>5.516235015912872</v>
      </c>
      <c r="F300" s="223"/>
      <c r="G300" s="223">
        <v>3.647916548843</v>
      </c>
      <c r="H300" s="223">
        <v>0.017829177069999744</v>
      </c>
      <c r="I300" s="223">
        <v>-0.121237</v>
      </c>
      <c r="J300" s="223">
        <v>0</v>
      </c>
      <c r="K300" s="223">
        <v>0</v>
      </c>
      <c r="L300" s="223">
        <v>0</v>
      </c>
      <c r="M300" s="223">
        <v>0</v>
      </c>
      <c r="N300" s="223">
        <v>0.008547</v>
      </c>
      <c r="O300" s="223">
        <v>0.007855</v>
      </c>
      <c r="P300" s="223">
        <v>0</v>
      </c>
      <c r="Q300" s="223">
        <v>0</v>
      </c>
      <c r="R300" s="223">
        <v>0.058709166479382506</v>
      </c>
      <c r="S300" s="223">
        <v>1.4128533315555558</v>
      </c>
      <c r="T300" s="223">
        <v>0.0058508415456787685</v>
      </c>
      <c r="U300" s="223">
        <v>0.059459338653819596</v>
      </c>
      <c r="V300" s="223">
        <v>0</v>
      </c>
      <c r="W300" s="223">
        <v>0</v>
      </c>
      <c r="X300" s="223">
        <v>0</v>
      </c>
      <c r="Y300" s="223">
        <v>0</v>
      </c>
      <c r="Z300" s="223">
        <v>0</v>
      </c>
      <c r="AA300" s="223">
        <v>0</v>
      </c>
      <c r="AB300" s="220">
        <v>0</v>
      </c>
      <c r="AC300" s="32"/>
      <c r="AD300" s="235">
        <v>10.614018420060308</v>
      </c>
      <c r="AF300" s="220">
        <v>5.5605390273573665</v>
      </c>
      <c r="AG300" s="220"/>
      <c r="AH300" s="220">
        <v>3.095879475586</v>
      </c>
      <c r="AI300" s="220">
        <v>0.017829177069999744</v>
      </c>
      <c r="AJ300" s="220">
        <v>-0.121237</v>
      </c>
      <c r="AK300" s="220">
        <v>0</v>
      </c>
      <c r="AL300" s="220">
        <v>0</v>
      </c>
      <c r="AM300" s="220">
        <v>0</v>
      </c>
      <c r="AN300" s="220">
        <v>0</v>
      </c>
      <c r="AO300" s="220">
        <v>0.058709166479382506</v>
      </c>
      <c r="AP300" s="220">
        <v>0.05918069308695016</v>
      </c>
      <c r="AQ300" s="220">
        <v>1.6598443715555558</v>
      </c>
      <c r="AR300" s="220">
        <v>0.014875696526062538</v>
      </c>
      <c r="AS300" s="220">
        <v>0</v>
      </c>
      <c r="AT300" s="220">
        <v>0</v>
      </c>
      <c r="AU300" s="220">
        <v>0</v>
      </c>
      <c r="AV300" s="220">
        <v>0</v>
      </c>
      <c r="AW300" s="220">
        <v>0</v>
      </c>
      <c r="AX300" s="32"/>
      <c r="AY300" s="220">
        <v>0</v>
      </c>
      <c r="AZ300" s="220">
        <v>0</v>
      </c>
      <c r="BA300" s="220">
        <v>0</v>
      </c>
      <c r="BB300" s="32"/>
      <c r="BC300" s="32">
        <v>10.345620607661317</v>
      </c>
      <c r="BD300" s="242">
        <v>-0.025287106332105454</v>
      </c>
    </row>
    <row r="301" spans="1:56" ht="12.75">
      <c r="A301" s="4" t="s">
        <v>541</v>
      </c>
      <c r="B301" s="4" t="s">
        <v>97</v>
      </c>
      <c r="C301" s="4" t="s">
        <v>98</v>
      </c>
      <c r="D301" s="225"/>
      <c r="E301" s="223">
        <v>6.215182766035062</v>
      </c>
      <c r="F301" s="223"/>
      <c r="G301" s="223">
        <v>4.991599099727</v>
      </c>
      <c r="H301" s="223">
        <v>0.02462761833699979</v>
      </c>
      <c r="I301" s="223">
        <v>-0.245946</v>
      </c>
      <c r="J301" s="223">
        <v>0</v>
      </c>
      <c r="K301" s="223">
        <v>0</v>
      </c>
      <c r="L301" s="223">
        <v>0</v>
      </c>
      <c r="M301" s="223">
        <v>0</v>
      </c>
      <c r="N301" s="223">
        <v>0.008547</v>
      </c>
      <c r="O301" s="223">
        <v>0.007855</v>
      </c>
      <c r="P301" s="223">
        <v>0</v>
      </c>
      <c r="Q301" s="223">
        <v>0</v>
      </c>
      <c r="R301" s="223">
        <v>0.06613875165481971</v>
      </c>
      <c r="S301" s="223">
        <v>1.9064356088888892</v>
      </c>
      <c r="T301" s="223">
        <v>0.0080234879085989</v>
      </c>
      <c r="U301" s="223">
        <v>0.06856218295387023</v>
      </c>
      <c r="V301" s="223">
        <v>0</v>
      </c>
      <c r="W301" s="223">
        <v>0</v>
      </c>
      <c r="X301" s="223">
        <v>0</v>
      </c>
      <c r="Y301" s="223">
        <v>0</v>
      </c>
      <c r="Z301" s="223">
        <v>0</v>
      </c>
      <c r="AA301" s="223">
        <v>0</v>
      </c>
      <c r="AB301" s="220">
        <v>0</v>
      </c>
      <c r="AC301" s="32"/>
      <c r="AD301" s="235">
        <v>13.051025515505238</v>
      </c>
      <c r="AF301" s="220">
        <v>6.242853176572186</v>
      </c>
      <c r="AG301" s="220"/>
      <c r="AH301" s="220">
        <v>4.219772521793001</v>
      </c>
      <c r="AI301" s="220">
        <v>0.02462761833699979</v>
      </c>
      <c r="AJ301" s="220">
        <v>-0.245946</v>
      </c>
      <c r="AK301" s="220">
        <v>0</v>
      </c>
      <c r="AL301" s="220">
        <v>0</v>
      </c>
      <c r="AM301" s="220">
        <v>0</v>
      </c>
      <c r="AN301" s="220">
        <v>0</v>
      </c>
      <c r="AO301" s="220">
        <v>0.06613875165481971</v>
      </c>
      <c r="AP301" s="220">
        <v>0.06643320581322401</v>
      </c>
      <c r="AQ301" s="220">
        <v>2.6696398755555557</v>
      </c>
      <c r="AR301" s="220">
        <v>0.020399624614172114</v>
      </c>
      <c r="AS301" s="220">
        <v>0</v>
      </c>
      <c r="AT301" s="220">
        <v>0</v>
      </c>
      <c r="AU301" s="220">
        <v>0</v>
      </c>
      <c r="AV301" s="220">
        <v>0</v>
      </c>
      <c r="AW301" s="220">
        <v>0</v>
      </c>
      <c r="AX301" s="32"/>
      <c r="AY301" s="220">
        <v>0</v>
      </c>
      <c r="AZ301" s="220">
        <v>0</v>
      </c>
      <c r="BA301" s="220">
        <v>0</v>
      </c>
      <c r="BB301" s="32"/>
      <c r="BC301" s="32">
        <v>13.063918774339957</v>
      </c>
      <c r="BD301" s="242">
        <v>0.0009879115491270192</v>
      </c>
    </row>
    <row r="302" spans="1:56" ht="12.75">
      <c r="A302" s="4" t="s">
        <v>541</v>
      </c>
      <c r="B302" s="4" t="s">
        <v>99</v>
      </c>
      <c r="C302" s="4" t="s">
        <v>100</v>
      </c>
      <c r="D302" s="225"/>
      <c r="E302" s="223">
        <v>6.946224382466859</v>
      </c>
      <c r="F302" s="223"/>
      <c r="G302" s="223">
        <v>4.514499242061</v>
      </c>
      <c r="H302" s="223">
        <v>0.02218419655699935</v>
      </c>
      <c r="I302" s="223">
        <v>-0.022686</v>
      </c>
      <c r="J302" s="223">
        <v>0</v>
      </c>
      <c r="K302" s="223">
        <v>0</v>
      </c>
      <c r="L302" s="223">
        <v>0</v>
      </c>
      <c r="M302" s="223">
        <v>0</v>
      </c>
      <c r="N302" s="223">
        <v>0.008547</v>
      </c>
      <c r="O302" s="223">
        <v>0.007855</v>
      </c>
      <c r="P302" s="223">
        <v>0</v>
      </c>
      <c r="Q302" s="223">
        <v>0</v>
      </c>
      <c r="R302" s="223">
        <v>0.07687956063132081</v>
      </c>
      <c r="S302" s="223">
        <v>0.5906980142222222</v>
      </c>
      <c r="T302" s="223">
        <v>0.007249913092044244</v>
      </c>
      <c r="U302" s="223">
        <v>0.07266592631747215</v>
      </c>
      <c r="V302" s="223">
        <v>0</v>
      </c>
      <c r="W302" s="223">
        <v>0</v>
      </c>
      <c r="X302" s="223">
        <v>0</v>
      </c>
      <c r="Y302" s="223">
        <v>0</v>
      </c>
      <c r="Z302" s="223">
        <v>0</v>
      </c>
      <c r="AA302" s="223">
        <v>0</v>
      </c>
      <c r="AB302" s="220">
        <v>0</v>
      </c>
      <c r="AC302" s="32"/>
      <c r="AD302" s="235">
        <v>12.224117235347915</v>
      </c>
      <c r="AF302" s="220">
        <v>6.937219453873287</v>
      </c>
      <c r="AG302" s="220"/>
      <c r="AH302" s="220">
        <v>3.825891687205</v>
      </c>
      <c r="AI302" s="220">
        <v>0.02218419655699935</v>
      </c>
      <c r="AJ302" s="220">
        <v>-0.022686</v>
      </c>
      <c r="AK302" s="220">
        <v>0</v>
      </c>
      <c r="AL302" s="220">
        <v>0</v>
      </c>
      <c r="AM302" s="220">
        <v>0</v>
      </c>
      <c r="AN302" s="220">
        <v>0</v>
      </c>
      <c r="AO302" s="220">
        <v>0.07687956063132081</v>
      </c>
      <c r="AP302" s="220">
        <v>0.0767798957031999</v>
      </c>
      <c r="AQ302" s="220">
        <v>0.6697219075555556</v>
      </c>
      <c r="AR302" s="220">
        <v>0.01843281964749675</v>
      </c>
      <c r="AS302" s="220">
        <v>0</v>
      </c>
      <c r="AT302" s="220">
        <v>0</v>
      </c>
      <c r="AU302" s="220">
        <v>0</v>
      </c>
      <c r="AV302" s="220">
        <v>0</v>
      </c>
      <c r="AW302" s="220">
        <v>0</v>
      </c>
      <c r="AX302" s="32"/>
      <c r="AY302" s="220">
        <v>0</v>
      </c>
      <c r="AZ302" s="220">
        <v>0</v>
      </c>
      <c r="BA302" s="220">
        <v>0</v>
      </c>
      <c r="BB302" s="32"/>
      <c r="BC302" s="32">
        <v>11.60442352117286</v>
      </c>
      <c r="BD302" s="242">
        <v>-0.05069435299451442</v>
      </c>
    </row>
    <row r="303" spans="1:56" ht="12.75">
      <c r="A303" s="4" t="s">
        <v>541</v>
      </c>
      <c r="B303" s="4" t="s">
        <v>101</v>
      </c>
      <c r="C303" s="4" t="s">
        <v>102</v>
      </c>
      <c r="D303" s="225"/>
      <c r="E303" s="223">
        <v>8.296403426060799</v>
      </c>
      <c r="F303" s="223"/>
      <c r="G303" s="223">
        <v>7.032254002023</v>
      </c>
      <c r="H303" s="223">
        <v>0.03467132178299967</v>
      </c>
      <c r="I303" s="223">
        <v>-0.415396</v>
      </c>
      <c r="J303" s="223">
        <v>0</v>
      </c>
      <c r="K303" s="223">
        <v>0</v>
      </c>
      <c r="L303" s="223">
        <v>0</v>
      </c>
      <c r="M303" s="223">
        <v>0</v>
      </c>
      <c r="N303" s="223">
        <v>0.008547</v>
      </c>
      <c r="O303" s="223">
        <v>0.007855</v>
      </c>
      <c r="P303" s="223">
        <v>0</v>
      </c>
      <c r="Q303" s="223">
        <v>0</v>
      </c>
      <c r="R303" s="223">
        <v>0.09152720336701042</v>
      </c>
      <c r="S303" s="223">
        <v>3.551001093333334</v>
      </c>
      <c r="T303" s="223">
        <v>0.011313913428538777</v>
      </c>
      <c r="U303" s="223">
        <v>0.09114453289811238</v>
      </c>
      <c r="V303" s="223">
        <v>0</v>
      </c>
      <c r="W303" s="223">
        <v>0</v>
      </c>
      <c r="X303" s="223">
        <v>0</v>
      </c>
      <c r="Y303" s="223">
        <v>0</v>
      </c>
      <c r="Z303" s="223">
        <v>0</v>
      </c>
      <c r="AA303" s="223">
        <v>0</v>
      </c>
      <c r="AB303" s="220">
        <v>0</v>
      </c>
      <c r="AC303" s="32"/>
      <c r="AD303" s="235">
        <v>18.709321492893793</v>
      </c>
      <c r="AF303" s="220">
        <v>8.321683650250673</v>
      </c>
      <c r="AG303" s="220"/>
      <c r="AH303" s="220">
        <v>5.941733935877</v>
      </c>
      <c r="AI303" s="220">
        <v>0.03467132178299967</v>
      </c>
      <c r="AJ303" s="220">
        <v>-0.415396</v>
      </c>
      <c r="AK303" s="220">
        <v>0</v>
      </c>
      <c r="AL303" s="220">
        <v>0</v>
      </c>
      <c r="AM303" s="220">
        <v>0</v>
      </c>
      <c r="AN303" s="220">
        <v>0</v>
      </c>
      <c r="AO303" s="220">
        <v>0.09152720336701042</v>
      </c>
      <c r="AP303" s="220">
        <v>0.09180609870294866</v>
      </c>
      <c r="AQ303" s="220">
        <v>4.794664666666667</v>
      </c>
      <c r="AR303" s="220">
        <v>0.02876549319804925</v>
      </c>
      <c r="AS303" s="220">
        <v>0</v>
      </c>
      <c r="AT303" s="220">
        <v>0</v>
      </c>
      <c r="AU303" s="220">
        <v>0</v>
      </c>
      <c r="AV303" s="220">
        <v>0</v>
      </c>
      <c r="AW303" s="220">
        <v>0</v>
      </c>
      <c r="AX303" s="32"/>
      <c r="AY303" s="220">
        <v>0</v>
      </c>
      <c r="AZ303" s="220">
        <v>0</v>
      </c>
      <c r="BA303" s="220">
        <v>0</v>
      </c>
      <c r="BB303" s="32"/>
      <c r="BC303" s="32">
        <v>18.889456369845345</v>
      </c>
      <c r="BD303" s="242">
        <v>0.009628081756998575</v>
      </c>
    </row>
    <row r="304" spans="1:56" ht="12.75">
      <c r="A304" s="4" t="s">
        <v>541</v>
      </c>
      <c r="B304" s="4" t="s">
        <v>103</v>
      </c>
      <c r="C304" s="4" t="s">
        <v>104</v>
      </c>
      <c r="D304" s="225"/>
      <c r="E304" s="223">
        <v>3.4227516318688886</v>
      </c>
      <c r="F304" s="223"/>
      <c r="G304" s="223">
        <v>4.4638810952679995</v>
      </c>
      <c r="H304" s="223">
        <v>0.02219735852400027</v>
      </c>
      <c r="I304" s="223">
        <v>-0.201962</v>
      </c>
      <c r="J304" s="223">
        <v>0</v>
      </c>
      <c r="K304" s="223">
        <v>0</v>
      </c>
      <c r="L304" s="223">
        <v>0</v>
      </c>
      <c r="M304" s="223">
        <v>0</v>
      </c>
      <c r="N304" s="223">
        <v>0.008547</v>
      </c>
      <c r="O304" s="223">
        <v>0.007855</v>
      </c>
      <c r="P304" s="223">
        <v>0</v>
      </c>
      <c r="Q304" s="223">
        <v>0</v>
      </c>
      <c r="R304" s="223">
        <v>0.037992832777152076</v>
      </c>
      <c r="S304" s="223">
        <v>1.181596112</v>
      </c>
      <c r="T304" s="223">
        <v>0.0071996384494972835</v>
      </c>
      <c r="U304" s="223">
        <v>0.07080665936275518</v>
      </c>
      <c r="V304" s="223">
        <v>0</v>
      </c>
      <c r="W304" s="223">
        <v>0</v>
      </c>
      <c r="X304" s="223">
        <v>0</v>
      </c>
      <c r="Y304" s="223">
        <v>0</v>
      </c>
      <c r="Z304" s="223">
        <v>0</v>
      </c>
      <c r="AA304" s="223">
        <v>0</v>
      </c>
      <c r="AB304" s="220">
        <v>0</v>
      </c>
      <c r="AC304" s="32"/>
      <c r="AD304" s="235">
        <v>9.020865328250293</v>
      </c>
      <c r="AF304" s="220">
        <v>3.4384115856685282</v>
      </c>
      <c r="AG304" s="220"/>
      <c r="AH304" s="220">
        <v>3.760573063257</v>
      </c>
      <c r="AI304" s="220">
        <v>0.02219735852400027</v>
      </c>
      <c r="AJ304" s="220">
        <v>-0.201962</v>
      </c>
      <c r="AK304" s="220">
        <v>0</v>
      </c>
      <c r="AL304" s="220">
        <v>0</v>
      </c>
      <c r="AM304" s="220">
        <v>0</v>
      </c>
      <c r="AN304" s="220">
        <v>0</v>
      </c>
      <c r="AO304" s="220">
        <v>0.037992832777152076</v>
      </c>
      <c r="AP304" s="220">
        <v>0.03816665958961138</v>
      </c>
      <c r="AQ304" s="220">
        <v>1.5881633653333331</v>
      </c>
      <c r="AR304" s="220">
        <v>0.0183049969540182</v>
      </c>
      <c r="AS304" s="220">
        <v>0</v>
      </c>
      <c r="AT304" s="220">
        <v>0</v>
      </c>
      <c r="AU304" s="220">
        <v>0</v>
      </c>
      <c r="AV304" s="220">
        <v>0</v>
      </c>
      <c r="AW304" s="220">
        <v>0</v>
      </c>
      <c r="AX304" s="32"/>
      <c r="AY304" s="220">
        <v>0</v>
      </c>
      <c r="AZ304" s="220">
        <v>0</v>
      </c>
      <c r="BA304" s="220">
        <v>0</v>
      </c>
      <c r="BB304" s="32"/>
      <c r="BC304" s="32">
        <v>8.701847862103644</v>
      </c>
      <c r="BD304" s="242">
        <v>-0.03536439737633532</v>
      </c>
    </row>
    <row r="305" spans="1:56" ht="12.75">
      <c r="A305" s="4" t="s">
        <v>563</v>
      </c>
      <c r="B305" s="4" t="s">
        <v>105</v>
      </c>
      <c r="C305" s="4" t="s">
        <v>106</v>
      </c>
      <c r="D305" s="225"/>
      <c r="E305" s="223">
        <v>44.99000683384859</v>
      </c>
      <c r="F305" s="223"/>
      <c r="G305" s="223">
        <v>98.028029726445</v>
      </c>
      <c r="H305" s="223">
        <v>0.4676191382759958</v>
      </c>
      <c r="I305" s="223">
        <v>0</v>
      </c>
      <c r="J305" s="223">
        <v>0</v>
      </c>
      <c r="K305" s="223">
        <v>0</v>
      </c>
      <c r="L305" s="223">
        <v>0.013781</v>
      </c>
      <c r="M305" s="223">
        <v>0.018081</v>
      </c>
      <c r="N305" s="223">
        <v>0.008547</v>
      </c>
      <c r="O305" s="223">
        <v>0.007855</v>
      </c>
      <c r="P305" s="223">
        <v>0.635829</v>
      </c>
      <c r="Q305" s="223">
        <v>0</v>
      </c>
      <c r="R305" s="223">
        <v>0.5817458765694904</v>
      </c>
      <c r="S305" s="223">
        <v>1.0476375755555556</v>
      </c>
      <c r="T305" s="223">
        <v>0.15136799329384582</v>
      </c>
      <c r="U305" s="223">
        <v>0.13197935624745966</v>
      </c>
      <c r="V305" s="223">
        <v>0</v>
      </c>
      <c r="W305" s="223">
        <v>0</v>
      </c>
      <c r="X305" s="223">
        <v>0</v>
      </c>
      <c r="Y305" s="223">
        <v>0.165304</v>
      </c>
      <c r="Z305" s="223">
        <v>12.917315335520449</v>
      </c>
      <c r="AA305" s="223">
        <v>1.0868718545454545</v>
      </c>
      <c r="AB305" s="220">
        <v>6.114902685423729</v>
      </c>
      <c r="AC305" s="32"/>
      <c r="AD305" s="235">
        <v>166.36687337572556</v>
      </c>
      <c r="AF305" s="220">
        <v>45.18081952923533</v>
      </c>
      <c r="AG305" s="220"/>
      <c r="AH305" s="220">
        <v>84.03924326253</v>
      </c>
      <c r="AI305" s="220">
        <v>0.4676191382759958</v>
      </c>
      <c r="AJ305" s="220">
        <v>0</v>
      </c>
      <c r="AK305" s="220">
        <v>0</v>
      </c>
      <c r="AL305" s="220">
        <v>0.013781</v>
      </c>
      <c r="AM305" s="220">
        <v>0.012054</v>
      </c>
      <c r="AN305" s="220">
        <v>0</v>
      </c>
      <c r="AO305" s="220">
        <v>0.5817458765694904</v>
      </c>
      <c r="AP305" s="220">
        <v>0.5842131911255493</v>
      </c>
      <c r="AQ305" s="220">
        <v>1.3278391755555556</v>
      </c>
      <c r="AR305" s="220">
        <v>0.38485136102538126</v>
      </c>
      <c r="AS305" s="220">
        <v>0</v>
      </c>
      <c r="AT305" s="220">
        <v>0</v>
      </c>
      <c r="AU305" s="220">
        <v>0</v>
      </c>
      <c r="AV305" s="220">
        <v>0.165304</v>
      </c>
      <c r="AW305" s="220">
        <v>12.917315335520449</v>
      </c>
      <c r="AX305" s="32"/>
      <c r="AY305" s="220">
        <v>1.0868718545454545</v>
      </c>
      <c r="AZ305" s="220">
        <v>12.515</v>
      </c>
      <c r="BA305" s="220">
        <v>0</v>
      </c>
      <c r="BB305" s="32"/>
      <c r="BC305" s="32">
        <v>159.2766577243832</v>
      </c>
      <c r="BD305" s="242">
        <v>-0.0426179533670126</v>
      </c>
    </row>
    <row r="306" spans="1:56" ht="12.75">
      <c r="A306" s="4" t="s">
        <v>1509</v>
      </c>
      <c r="B306" s="4" t="s">
        <v>107</v>
      </c>
      <c r="C306" s="4" t="s">
        <v>108</v>
      </c>
      <c r="D306" s="225"/>
      <c r="E306" s="223">
        <v>20.563085851254755</v>
      </c>
      <c r="F306" s="223"/>
      <c r="G306" s="223">
        <v>31.675614925647</v>
      </c>
      <c r="H306" s="223">
        <v>0.14819190003799648</v>
      </c>
      <c r="I306" s="223">
        <v>0</v>
      </c>
      <c r="J306" s="223">
        <v>0</v>
      </c>
      <c r="K306" s="223">
        <v>0</v>
      </c>
      <c r="L306" s="223">
        <v>0</v>
      </c>
      <c r="M306" s="223">
        <v>0</v>
      </c>
      <c r="N306" s="223">
        <v>0</v>
      </c>
      <c r="O306" s="223">
        <v>0</v>
      </c>
      <c r="P306" s="223">
        <v>0</v>
      </c>
      <c r="Q306" s="223">
        <v>0.22525330881023664</v>
      </c>
      <c r="R306" s="223">
        <v>0.24774483373127454</v>
      </c>
      <c r="S306" s="223">
        <v>0</v>
      </c>
      <c r="T306" s="223">
        <v>0</v>
      </c>
      <c r="U306" s="223">
        <v>0</v>
      </c>
      <c r="V306" s="223">
        <v>0</v>
      </c>
      <c r="W306" s="223">
        <v>0</v>
      </c>
      <c r="X306" s="223">
        <v>0</v>
      </c>
      <c r="Y306" s="223">
        <v>0</v>
      </c>
      <c r="Z306" s="223">
        <v>0</v>
      </c>
      <c r="AA306" s="223">
        <v>0</v>
      </c>
      <c r="AB306" s="220">
        <v>0</v>
      </c>
      <c r="AC306" s="32"/>
      <c r="AD306" s="235">
        <v>52.85989081948126</v>
      </c>
      <c r="AF306" s="220">
        <v>20.656074313225588</v>
      </c>
      <c r="AG306" s="220"/>
      <c r="AH306" s="220">
        <v>28.975325838110997</v>
      </c>
      <c r="AI306" s="220">
        <v>0.14819190003799648</v>
      </c>
      <c r="AJ306" s="220">
        <v>0</v>
      </c>
      <c r="AK306" s="220">
        <v>0</v>
      </c>
      <c r="AL306" s="220">
        <v>0</v>
      </c>
      <c r="AM306" s="220">
        <v>0</v>
      </c>
      <c r="AN306" s="220">
        <v>0.23026212990006967</v>
      </c>
      <c r="AO306" s="220">
        <v>0.24774483373127454</v>
      </c>
      <c r="AP306" s="220">
        <v>0.24886516222751948</v>
      </c>
      <c r="AQ306" s="220">
        <v>0</v>
      </c>
      <c r="AR306" s="220">
        <v>0</v>
      </c>
      <c r="AS306" s="220">
        <v>0</v>
      </c>
      <c r="AT306" s="220">
        <v>0</v>
      </c>
      <c r="AU306" s="220">
        <v>0</v>
      </c>
      <c r="AV306" s="220">
        <v>0</v>
      </c>
      <c r="AW306" s="220">
        <v>0</v>
      </c>
      <c r="AX306" s="32"/>
      <c r="AY306" s="220">
        <v>0</v>
      </c>
      <c r="AZ306" s="220">
        <v>0</v>
      </c>
      <c r="BA306" s="220">
        <v>0</v>
      </c>
      <c r="BB306" s="32"/>
      <c r="BC306" s="32">
        <v>50.50646417723344</v>
      </c>
      <c r="BD306" s="242">
        <v>-0.04452197319674513</v>
      </c>
    </row>
    <row r="307" spans="1:56" ht="12.75">
      <c r="A307" s="4" t="s">
        <v>574</v>
      </c>
      <c r="B307" s="4" t="s">
        <v>109</v>
      </c>
      <c r="C307" s="4" t="s">
        <v>110</v>
      </c>
      <c r="D307" s="225"/>
      <c r="E307" s="223">
        <v>70.50968629720997</v>
      </c>
      <c r="F307" s="223"/>
      <c r="G307" s="223">
        <v>108.69206029331801</v>
      </c>
      <c r="H307" s="223">
        <v>0.5233430575509965</v>
      </c>
      <c r="I307" s="223">
        <v>0</v>
      </c>
      <c r="J307" s="223">
        <v>0</v>
      </c>
      <c r="K307" s="223">
        <v>0</v>
      </c>
      <c r="L307" s="223">
        <v>0</v>
      </c>
      <c r="M307" s="223">
        <v>0.034768999999999994</v>
      </c>
      <c r="N307" s="223">
        <v>0.008547</v>
      </c>
      <c r="O307" s="223">
        <v>0.007855</v>
      </c>
      <c r="P307" s="223">
        <v>0.644715</v>
      </c>
      <c r="Q307" s="223">
        <v>0</v>
      </c>
      <c r="R307" s="223">
        <v>0.8567868025091897</v>
      </c>
      <c r="S307" s="223">
        <v>3.1687972155555553</v>
      </c>
      <c r="T307" s="223">
        <v>0.16850327414721072</v>
      </c>
      <c r="U307" s="223">
        <v>0.14555790481275593</v>
      </c>
      <c r="V307" s="223">
        <v>0</v>
      </c>
      <c r="W307" s="223">
        <v>0</v>
      </c>
      <c r="X307" s="223">
        <v>0</v>
      </c>
      <c r="Y307" s="223">
        <v>0.200364</v>
      </c>
      <c r="Z307" s="223">
        <v>15.05016381275921</v>
      </c>
      <c r="AA307" s="223">
        <v>1.3173959181818182</v>
      </c>
      <c r="AB307" s="220">
        <v>7.4477686289830505</v>
      </c>
      <c r="AC307" s="32"/>
      <c r="AD307" s="235">
        <v>208.7763132050278</v>
      </c>
      <c r="AF307" s="220">
        <v>70.97329191911575</v>
      </c>
      <c r="AG307" s="220"/>
      <c r="AH307" s="220">
        <v>92.87168056906401</v>
      </c>
      <c r="AI307" s="220">
        <v>0.5233430575509965</v>
      </c>
      <c r="AJ307" s="220">
        <v>0</v>
      </c>
      <c r="AK307" s="220">
        <v>0</v>
      </c>
      <c r="AL307" s="220">
        <v>0</v>
      </c>
      <c r="AM307" s="220">
        <v>0.02317933333333333</v>
      </c>
      <c r="AN307" s="220">
        <v>0</v>
      </c>
      <c r="AO307" s="220">
        <v>0.8567868025091897</v>
      </c>
      <c r="AP307" s="220">
        <v>0.8624202296208014</v>
      </c>
      <c r="AQ307" s="220">
        <v>3.755748682222222</v>
      </c>
      <c r="AR307" s="220">
        <v>0.4284176131403042</v>
      </c>
      <c r="AS307" s="220">
        <v>0</v>
      </c>
      <c r="AT307" s="220">
        <v>0</v>
      </c>
      <c r="AU307" s="220">
        <v>0</v>
      </c>
      <c r="AV307" s="220">
        <v>0.200364</v>
      </c>
      <c r="AW307" s="220">
        <v>15.05016381275921</v>
      </c>
      <c r="AX307" s="32"/>
      <c r="AY307" s="220">
        <v>1.3173959181818182</v>
      </c>
      <c r="AZ307" s="220">
        <v>15.325</v>
      </c>
      <c r="BA307" s="220">
        <v>0</v>
      </c>
      <c r="BB307" s="32"/>
      <c r="BC307" s="32">
        <v>202.18779193749765</v>
      </c>
      <c r="BD307" s="242">
        <v>-0.03155780062587813</v>
      </c>
    </row>
    <row r="308" spans="1:56" ht="12.75">
      <c r="A308" s="4" t="s">
        <v>574</v>
      </c>
      <c r="B308" s="4" t="s">
        <v>111</v>
      </c>
      <c r="C308" s="4" t="s">
        <v>112</v>
      </c>
      <c r="D308" s="225"/>
      <c r="E308" s="223">
        <v>61.09090498897853</v>
      </c>
      <c r="F308" s="223"/>
      <c r="G308" s="223">
        <v>69.592192969369</v>
      </c>
      <c r="H308" s="223">
        <v>0.33368767695100604</v>
      </c>
      <c r="I308" s="223">
        <v>-0.03321</v>
      </c>
      <c r="J308" s="223">
        <v>0</v>
      </c>
      <c r="K308" s="223">
        <v>0</v>
      </c>
      <c r="L308" s="223">
        <v>0</v>
      </c>
      <c r="M308" s="223">
        <v>0.043379</v>
      </c>
      <c r="N308" s="223">
        <v>0.008547</v>
      </c>
      <c r="O308" s="223">
        <v>0.007855</v>
      </c>
      <c r="P308" s="223">
        <v>0.602272</v>
      </c>
      <c r="Q308" s="223">
        <v>0</v>
      </c>
      <c r="R308" s="223">
        <v>0.7149453311383007</v>
      </c>
      <c r="S308" s="223">
        <v>1.9307654866666668</v>
      </c>
      <c r="T308" s="223">
        <v>0.10743902168501131</v>
      </c>
      <c r="U308" s="223">
        <v>0.12543368321051962</v>
      </c>
      <c r="V308" s="223">
        <v>0</v>
      </c>
      <c r="W308" s="223">
        <v>0</v>
      </c>
      <c r="X308" s="223">
        <v>0</v>
      </c>
      <c r="Y308" s="223">
        <v>0.148821</v>
      </c>
      <c r="Z308" s="223">
        <v>8.059740233684009</v>
      </c>
      <c r="AA308" s="223">
        <v>0.9785003454545455</v>
      </c>
      <c r="AB308" s="220">
        <v>5.586385799661017</v>
      </c>
      <c r="AC308" s="32"/>
      <c r="AD308" s="235">
        <v>149.29765953679862</v>
      </c>
      <c r="AF308" s="220">
        <v>61.492958688310146</v>
      </c>
      <c r="AG308" s="220"/>
      <c r="AH308" s="220">
        <v>59.81279589895399</v>
      </c>
      <c r="AI308" s="220">
        <v>0.33368767695100604</v>
      </c>
      <c r="AJ308" s="220">
        <v>-0.03321</v>
      </c>
      <c r="AK308" s="220">
        <v>0</v>
      </c>
      <c r="AL308" s="220">
        <v>0</v>
      </c>
      <c r="AM308" s="220">
        <v>0.028919333333333335</v>
      </c>
      <c r="AN308" s="220">
        <v>0</v>
      </c>
      <c r="AO308" s="220">
        <v>0.7149453311383007</v>
      </c>
      <c r="AP308" s="220">
        <v>0.7196505555126308</v>
      </c>
      <c r="AQ308" s="220">
        <v>2.4991153533333335</v>
      </c>
      <c r="AR308" s="220">
        <v>0.27316246204337535</v>
      </c>
      <c r="AS308" s="220">
        <v>0</v>
      </c>
      <c r="AT308" s="220">
        <v>0</v>
      </c>
      <c r="AU308" s="220">
        <v>0</v>
      </c>
      <c r="AV308" s="220">
        <v>0.148821</v>
      </c>
      <c r="AW308" s="220">
        <v>8.059740233684009</v>
      </c>
      <c r="AX308" s="32"/>
      <c r="AY308" s="220">
        <v>0.9785003454545455</v>
      </c>
      <c r="AZ308" s="220">
        <v>11.619</v>
      </c>
      <c r="BA308" s="220">
        <v>0</v>
      </c>
      <c r="BB308" s="32"/>
      <c r="BC308" s="32">
        <v>146.64808687871465</v>
      </c>
      <c r="BD308" s="242">
        <v>-0.01774691355714727</v>
      </c>
    </row>
    <row r="309" spans="1:56" ht="12.75">
      <c r="A309" s="4" t="s">
        <v>636</v>
      </c>
      <c r="B309" s="4" t="s">
        <v>113</v>
      </c>
      <c r="C309" s="4" t="s">
        <v>114</v>
      </c>
      <c r="D309" s="225"/>
      <c r="E309" s="223">
        <v>76.36110627516959</v>
      </c>
      <c r="F309" s="223"/>
      <c r="G309" s="223">
        <v>227.44415332688</v>
      </c>
      <c r="H309" s="223">
        <v>1.0954697869109808</v>
      </c>
      <c r="I309" s="223">
        <v>0</v>
      </c>
      <c r="J309" s="223">
        <v>0</v>
      </c>
      <c r="K309" s="223">
        <v>0</v>
      </c>
      <c r="L309" s="223">
        <v>0</v>
      </c>
      <c r="M309" s="223">
        <v>0.25542699999999996</v>
      </c>
      <c r="N309" s="223">
        <v>0.008547</v>
      </c>
      <c r="O309" s="223">
        <v>0.007855</v>
      </c>
      <c r="P309" s="223">
        <v>1.626913</v>
      </c>
      <c r="Q309" s="223">
        <v>0</v>
      </c>
      <c r="R309" s="223">
        <v>0.9923251890611671</v>
      </c>
      <c r="S309" s="223">
        <v>10.845251295555554</v>
      </c>
      <c r="T309" s="223">
        <v>0.3540067990651295</v>
      </c>
      <c r="U309" s="223">
        <v>0.20332285641699796</v>
      </c>
      <c r="V309" s="223">
        <v>0.1</v>
      </c>
      <c r="W309" s="223">
        <v>0</v>
      </c>
      <c r="X309" s="223">
        <v>0</v>
      </c>
      <c r="Y309" s="223">
        <v>0.283671</v>
      </c>
      <c r="Z309" s="223">
        <v>22.94555142409288</v>
      </c>
      <c r="AA309" s="223">
        <v>1.8651438954545454</v>
      </c>
      <c r="AB309" s="220">
        <v>10.263144972627119</v>
      </c>
      <c r="AC309" s="32"/>
      <c r="AD309" s="235">
        <v>354.651888821234</v>
      </c>
      <c r="AF309" s="220">
        <v>78.5138403540351</v>
      </c>
      <c r="AG309" s="220"/>
      <c r="AH309" s="220">
        <v>193.961756215395</v>
      </c>
      <c r="AI309" s="220">
        <v>1.0954697869109808</v>
      </c>
      <c r="AJ309" s="220">
        <v>0</v>
      </c>
      <c r="AK309" s="220">
        <v>0</v>
      </c>
      <c r="AL309" s="220">
        <v>0</v>
      </c>
      <c r="AM309" s="220">
        <v>0.17028466666666667</v>
      </c>
      <c r="AN309" s="220">
        <v>0</v>
      </c>
      <c r="AO309" s="220">
        <v>0.9923251890611671</v>
      </c>
      <c r="AP309" s="220">
        <v>1.0203003239958384</v>
      </c>
      <c r="AQ309" s="220">
        <v>13.629346095555555</v>
      </c>
      <c r="AR309" s="220">
        <v>0.900058165982127</v>
      </c>
      <c r="AS309" s="220">
        <v>0</v>
      </c>
      <c r="AT309" s="220">
        <v>0</v>
      </c>
      <c r="AU309" s="220">
        <v>0</v>
      </c>
      <c r="AV309" s="220">
        <v>0.283671</v>
      </c>
      <c r="AW309" s="220">
        <v>22.94555142409288</v>
      </c>
      <c r="AX309" s="32"/>
      <c r="AY309" s="220">
        <v>1.8651438954545454</v>
      </c>
      <c r="AZ309" s="220">
        <v>20.478</v>
      </c>
      <c r="BA309" s="220">
        <v>0</v>
      </c>
      <c r="BB309" s="32"/>
      <c r="BC309" s="32">
        <v>335.8557471171498</v>
      </c>
      <c r="BD309" s="242">
        <v>-0.052998848438556075</v>
      </c>
    </row>
    <row r="310" spans="1:56" ht="12.75">
      <c r="A310" s="4" t="s">
        <v>541</v>
      </c>
      <c r="B310" s="4" t="s">
        <v>115</v>
      </c>
      <c r="C310" s="4" t="s">
        <v>116</v>
      </c>
      <c r="D310" s="225"/>
      <c r="E310" s="223">
        <v>6.430465940123562</v>
      </c>
      <c r="F310" s="223"/>
      <c r="G310" s="223">
        <v>3.6500438534710002</v>
      </c>
      <c r="H310" s="223">
        <v>0.018236251828999725</v>
      </c>
      <c r="I310" s="223">
        <v>0</v>
      </c>
      <c r="J310" s="223">
        <v>0</v>
      </c>
      <c r="K310" s="223">
        <v>0</v>
      </c>
      <c r="L310" s="223">
        <v>0</v>
      </c>
      <c r="M310" s="223">
        <v>0</v>
      </c>
      <c r="N310" s="223">
        <v>0.008547</v>
      </c>
      <c r="O310" s="223">
        <v>0.007855</v>
      </c>
      <c r="P310" s="223">
        <v>0</v>
      </c>
      <c r="Q310" s="223">
        <v>0</v>
      </c>
      <c r="R310" s="223">
        <v>0.07161809034642286</v>
      </c>
      <c r="S310" s="223">
        <v>1.2185954417777778</v>
      </c>
      <c r="T310" s="223">
        <v>0.005871613460615867</v>
      </c>
      <c r="U310" s="223">
        <v>0.06966881960529493</v>
      </c>
      <c r="V310" s="223">
        <v>0</v>
      </c>
      <c r="W310" s="223">
        <v>0</v>
      </c>
      <c r="X310" s="223">
        <v>0</v>
      </c>
      <c r="Y310" s="223">
        <v>0</v>
      </c>
      <c r="Z310" s="223">
        <v>0</v>
      </c>
      <c r="AA310" s="223">
        <v>0</v>
      </c>
      <c r="AB310" s="220">
        <v>0</v>
      </c>
      <c r="AC310" s="32"/>
      <c r="AD310" s="235">
        <v>11.480902010613674</v>
      </c>
      <c r="AF310" s="220">
        <v>6.450513184125997</v>
      </c>
      <c r="AG310" s="220"/>
      <c r="AH310" s="220">
        <v>3.0862676903320003</v>
      </c>
      <c r="AI310" s="220">
        <v>0.018236251828999725</v>
      </c>
      <c r="AJ310" s="220">
        <v>0</v>
      </c>
      <c r="AK310" s="220">
        <v>0</v>
      </c>
      <c r="AL310" s="220">
        <v>0</v>
      </c>
      <c r="AM310" s="220">
        <v>0</v>
      </c>
      <c r="AN310" s="220">
        <v>0</v>
      </c>
      <c r="AO310" s="220">
        <v>0.07161809034642286</v>
      </c>
      <c r="AP310" s="220">
        <v>0.07184136271043691</v>
      </c>
      <c r="AQ310" s="220">
        <v>1.5411158684444446</v>
      </c>
      <c r="AR310" s="220">
        <v>0.014928508878004912</v>
      </c>
      <c r="AS310" s="220">
        <v>0</v>
      </c>
      <c r="AT310" s="220">
        <v>0</v>
      </c>
      <c r="AU310" s="220">
        <v>0</v>
      </c>
      <c r="AV310" s="220">
        <v>0</v>
      </c>
      <c r="AW310" s="220">
        <v>0</v>
      </c>
      <c r="AX310" s="32"/>
      <c r="AY310" s="220">
        <v>0</v>
      </c>
      <c r="AZ310" s="220">
        <v>0</v>
      </c>
      <c r="BA310" s="220">
        <v>0</v>
      </c>
      <c r="BB310" s="32"/>
      <c r="BC310" s="32">
        <v>11.254520956666308</v>
      </c>
      <c r="BD310" s="242">
        <v>-0.01971805470842662</v>
      </c>
    </row>
    <row r="311" spans="1:56" ht="12.75">
      <c r="A311" s="4" t="s">
        <v>541</v>
      </c>
      <c r="B311" s="4" t="s">
        <v>117</v>
      </c>
      <c r="C311" s="4" t="s">
        <v>118</v>
      </c>
      <c r="D311" s="225"/>
      <c r="E311" s="223">
        <v>9.929058893180315</v>
      </c>
      <c r="F311" s="223"/>
      <c r="G311" s="223">
        <v>4.8900626696680005</v>
      </c>
      <c r="H311" s="223">
        <v>0.02387283528099954</v>
      </c>
      <c r="I311" s="223">
        <v>-0.149611</v>
      </c>
      <c r="J311" s="223">
        <v>0</v>
      </c>
      <c r="K311" s="223">
        <v>0</v>
      </c>
      <c r="L311" s="223">
        <v>0</v>
      </c>
      <c r="M311" s="223">
        <v>0</v>
      </c>
      <c r="N311" s="223">
        <v>0.008547</v>
      </c>
      <c r="O311" s="223">
        <v>0.007855</v>
      </c>
      <c r="P311" s="223">
        <v>0</v>
      </c>
      <c r="Q311" s="223">
        <v>0</v>
      </c>
      <c r="R311" s="223">
        <v>0.10541305841756923</v>
      </c>
      <c r="S311" s="223">
        <v>2.354483885333333</v>
      </c>
      <c r="T311" s="223">
        <v>0.007832296714206922</v>
      </c>
      <c r="U311" s="223">
        <v>0.0734435744217487</v>
      </c>
      <c r="V311" s="223">
        <v>0</v>
      </c>
      <c r="W311" s="223">
        <v>0</v>
      </c>
      <c r="X311" s="223">
        <v>0</v>
      </c>
      <c r="Y311" s="223">
        <v>0</v>
      </c>
      <c r="Z311" s="223">
        <v>0</v>
      </c>
      <c r="AA311" s="223">
        <v>0</v>
      </c>
      <c r="AB311" s="220">
        <v>0</v>
      </c>
      <c r="AC311" s="32"/>
      <c r="AD311" s="235">
        <v>17.250958213016172</v>
      </c>
      <c r="AF311" s="220">
        <v>9.990217186310991</v>
      </c>
      <c r="AG311" s="220"/>
      <c r="AH311" s="220">
        <v>4.159296735118</v>
      </c>
      <c r="AI311" s="220">
        <v>0.02387283528099954</v>
      </c>
      <c r="AJ311" s="220">
        <v>-0.149611</v>
      </c>
      <c r="AK311" s="220">
        <v>0</v>
      </c>
      <c r="AL311" s="220">
        <v>0</v>
      </c>
      <c r="AM311" s="220">
        <v>0</v>
      </c>
      <c r="AN311" s="220">
        <v>0</v>
      </c>
      <c r="AO311" s="220">
        <v>0.10541305841756923</v>
      </c>
      <c r="AP311" s="220">
        <v>0.10606235285683686</v>
      </c>
      <c r="AQ311" s="220">
        <v>3.1446532719999998</v>
      </c>
      <c r="AR311" s="220">
        <v>0.019913523227896995</v>
      </c>
      <c r="AS311" s="220">
        <v>0</v>
      </c>
      <c r="AT311" s="220">
        <v>0</v>
      </c>
      <c r="AU311" s="220">
        <v>0</v>
      </c>
      <c r="AV311" s="220">
        <v>0</v>
      </c>
      <c r="AW311" s="220">
        <v>0</v>
      </c>
      <c r="AX311" s="32"/>
      <c r="AY311" s="220">
        <v>0</v>
      </c>
      <c r="AZ311" s="220">
        <v>0</v>
      </c>
      <c r="BA311" s="220">
        <v>0</v>
      </c>
      <c r="BB311" s="32"/>
      <c r="BC311" s="32">
        <v>17.399817963212293</v>
      </c>
      <c r="BD311" s="242">
        <v>0.008629071403338205</v>
      </c>
    </row>
    <row r="312" spans="1:56" ht="12.75">
      <c r="A312" s="4" t="s">
        <v>541</v>
      </c>
      <c r="B312" s="4" t="s">
        <v>119</v>
      </c>
      <c r="C312" s="4" t="s">
        <v>120</v>
      </c>
      <c r="D312" s="225"/>
      <c r="E312" s="223">
        <v>6.099323626275559</v>
      </c>
      <c r="F312" s="223"/>
      <c r="G312" s="223">
        <v>4.843466288156</v>
      </c>
      <c r="H312" s="223">
        <v>0.023821632566999644</v>
      </c>
      <c r="I312" s="223">
        <v>-0.165545</v>
      </c>
      <c r="J312" s="223">
        <v>0</v>
      </c>
      <c r="K312" s="223">
        <v>0</v>
      </c>
      <c r="L312" s="223">
        <v>0</v>
      </c>
      <c r="M312" s="223">
        <v>0</v>
      </c>
      <c r="N312" s="223">
        <v>0.008547</v>
      </c>
      <c r="O312" s="223">
        <v>0.007855</v>
      </c>
      <c r="P312" s="223">
        <v>0</v>
      </c>
      <c r="Q312" s="223">
        <v>0</v>
      </c>
      <c r="R312" s="223">
        <v>0.06743678023763644</v>
      </c>
      <c r="S312" s="223">
        <v>0.8717941742222223</v>
      </c>
      <c r="T312" s="223">
        <v>0.007786184482313587</v>
      </c>
      <c r="U312" s="223">
        <v>0.07347632775606129</v>
      </c>
      <c r="V312" s="223">
        <v>0</v>
      </c>
      <c r="W312" s="223">
        <v>0</v>
      </c>
      <c r="X312" s="223">
        <v>0</v>
      </c>
      <c r="Y312" s="223">
        <v>0</v>
      </c>
      <c r="Z312" s="223">
        <v>0</v>
      </c>
      <c r="AA312" s="223">
        <v>0</v>
      </c>
      <c r="AB312" s="220">
        <v>0</v>
      </c>
      <c r="AC312" s="32"/>
      <c r="AD312" s="235">
        <v>11.83796201369679</v>
      </c>
      <c r="AF312" s="220">
        <v>6.121660757793599</v>
      </c>
      <c r="AG312" s="220"/>
      <c r="AH312" s="220">
        <v>4.097358553577</v>
      </c>
      <c r="AI312" s="220">
        <v>0.023821632566999644</v>
      </c>
      <c r="AJ312" s="220">
        <v>-0.165545</v>
      </c>
      <c r="AK312" s="220">
        <v>0</v>
      </c>
      <c r="AL312" s="220">
        <v>0</v>
      </c>
      <c r="AM312" s="220">
        <v>0</v>
      </c>
      <c r="AN312" s="220">
        <v>0</v>
      </c>
      <c r="AO312" s="220">
        <v>0.06743678023763644</v>
      </c>
      <c r="AP312" s="220">
        <v>0.06768374929873561</v>
      </c>
      <c r="AQ312" s="220">
        <v>1.0050907075555555</v>
      </c>
      <c r="AR312" s="220">
        <v>0.01979628341505481</v>
      </c>
      <c r="AS312" s="220">
        <v>0</v>
      </c>
      <c r="AT312" s="220">
        <v>0</v>
      </c>
      <c r="AU312" s="220">
        <v>0</v>
      </c>
      <c r="AV312" s="220">
        <v>0</v>
      </c>
      <c r="AW312" s="220">
        <v>0</v>
      </c>
      <c r="AX312" s="32"/>
      <c r="AY312" s="220">
        <v>0</v>
      </c>
      <c r="AZ312" s="220">
        <v>0</v>
      </c>
      <c r="BA312" s="220">
        <v>0</v>
      </c>
      <c r="BB312" s="32"/>
      <c r="BC312" s="32">
        <v>11.23730346444458</v>
      </c>
      <c r="BD312" s="242">
        <v>-0.05074003012995272</v>
      </c>
    </row>
    <row r="313" spans="1:56" ht="12.75">
      <c r="A313" s="4" t="s">
        <v>563</v>
      </c>
      <c r="B313" s="4" t="s">
        <v>121</v>
      </c>
      <c r="C313" s="4" t="s">
        <v>122</v>
      </c>
      <c r="D313" s="225"/>
      <c r="E313" s="223">
        <v>54.03401316559942</v>
      </c>
      <c r="F313" s="223"/>
      <c r="G313" s="223">
        <v>91.365047652098</v>
      </c>
      <c r="H313" s="223">
        <v>0.43698605599600077</v>
      </c>
      <c r="I313" s="223">
        <v>-0.052017</v>
      </c>
      <c r="J313" s="223">
        <v>0</v>
      </c>
      <c r="K313" s="223">
        <v>0</v>
      </c>
      <c r="L313" s="223">
        <v>0</v>
      </c>
      <c r="M313" s="223">
        <v>0.032705</v>
      </c>
      <c r="N313" s="223">
        <v>0.008547</v>
      </c>
      <c r="O313" s="223">
        <v>0.007855</v>
      </c>
      <c r="P313" s="223">
        <v>0.755082</v>
      </c>
      <c r="Q313" s="223">
        <v>0</v>
      </c>
      <c r="R313" s="223">
        <v>0.653899041581394</v>
      </c>
      <c r="S313" s="223">
        <v>1.7228810822222222</v>
      </c>
      <c r="T313" s="223">
        <v>0.14161205293024973</v>
      </c>
      <c r="U313" s="223">
        <v>0.12848164815093133</v>
      </c>
      <c r="V313" s="223">
        <v>0</v>
      </c>
      <c r="W313" s="223">
        <v>0</v>
      </c>
      <c r="X313" s="223">
        <v>0</v>
      </c>
      <c r="Y313" s="223">
        <v>0.1739</v>
      </c>
      <c r="Z313" s="223">
        <v>13.035360437468169</v>
      </c>
      <c r="AA313" s="223">
        <v>1.143390981818182</v>
      </c>
      <c r="AB313" s="220">
        <v>6.667850150508475</v>
      </c>
      <c r="AC313" s="32"/>
      <c r="AD313" s="235">
        <v>170.25559426837302</v>
      </c>
      <c r="AF313" s="220">
        <v>54.130520390220944</v>
      </c>
      <c r="AG313" s="220"/>
      <c r="AH313" s="220">
        <v>77.91808647348</v>
      </c>
      <c r="AI313" s="220">
        <v>0.43698605599600077</v>
      </c>
      <c r="AJ313" s="220">
        <v>-0.052017</v>
      </c>
      <c r="AK313" s="220">
        <v>0</v>
      </c>
      <c r="AL313" s="220">
        <v>0</v>
      </c>
      <c r="AM313" s="220">
        <v>0.02180333333333333</v>
      </c>
      <c r="AN313" s="220">
        <v>0</v>
      </c>
      <c r="AO313" s="220">
        <v>0.653899041581394</v>
      </c>
      <c r="AP313" s="220">
        <v>0.6550669352466728</v>
      </c>
      <c r="AQ313" s="220">
        <v>2.0794346822222223</v>
      </c>
      <c r="AR313" s="220">
        <v>0.3600469962101343</v>
      </c>
      <c r="AS313" s="220">
        <v>0</v>
      </c>
      <c r="AT313" s="220">
        <v>0</v>
      </c>
      <c r="AU313" s="220">
        <v>0</v>
      </c>
      <c r="AV313" s="220">
        <v>0.1739</v>
      </c>
      <c r="AW313" s="220">
        <v>13.035360437468169</v>
      </c>
      <c r="AX313" s="32"/>
      <c r="AY313" s="220">
        <v>1.143390981818182</v>
      </c>
      <c r="AZ313" s="220">
        <v>14.184</v>
      </c>
      <c r="BA313" s="220">
        <v>0</v>
      </c>
      <c r="BB313" s="32"/>
      <c r="BC313" s="32">
        <v>164.74047832757705</v>
      </c>
      <c r="BD313" s="242">
        <v>-0.032393155505378086</v>
      </c>
    </row>
    <row r="314" spans="1:56" ht="12.75">
      <c r="A314" s="4" t="s">
        <v>541</v>
      </c>
      <c r="B314" s="4" t="s">
        <v>123</v>
      </c>
      <c r="C314" s="4" t="s">
        <v>124</v>
      </c>
      <c r="D314" s="225"/>
      <c r="E314" s="223">
        <v>6.465567620928164</v>
      </c>
      <c r="F314" s="223"/>
      <c r="G314" s="223">
        <v>5.403706287353</v>
      </c>
      <c r="H314" s="223">
        <v>0.026703148096000776</v>
      </c>
      <c r="I314" s="223">
        <v>-0.059017</v>
      </c>
      <c r="J314" s="223">
        <v>0</v>
      </c>
      <c r="K314" s="223">
        <v>0</v>
      </c>
      <c r="L314" s="223">
        <v>0</v>
      </c>
      <c r="M314" s="223">
        <v>0</v>
      </c>
      <c r="N314" s="223">
        <v>0.008547</v>
      </c>
      <c r="O314" s="223">
        <v>0.007855</v>
      </c>
      <c r="P314" s="223">
        <v>0</v>
      </c>
      <c r="Q314" s="223">
        <v>0</v>
      </c>
      <c r="R314" s="223">
        <v>0.06956778092226235</v>
      </c>
      <c r="S314" s="223">
        <v>1.3389512951111109</v>
      </c>
      <c r="T314" s="223">
        <v>0.008694434541503496</v>
      </c>
      <c r="U314" s="223">
        <v>0.07579823042244206</v>
      </c>
      <c r="V314" s="223">
        <v>0</v>
      </c>
      <c r="W314" s="223">
        <v>0</v>
      </c>
      <c r="X314" s="223">
        <v>0</v>
      </c>
      <c r="Y314" s="223">
        <v>0</v>
      </c>
      <c r="Z314" s="223">
        <v>0</v>
      </c>
      <c r="AA314" s="223">
        <v>0</v>
      </c>
      <c r="AB314" s="220">
        <v>0</v>
      </c>
      <c r="AC314" s="32"/>
      <c r="AD314" s="235">
        <v>13.346373797374483</v>
      </c>
      <c r="AF314" s="220">
        <v>6.475582731185648</v>
      </c>
      <c r="AG314" s="220"/>
      <c r="AH314" s="220">
        <v>4.5643909264780005</v>
      </c>
      <c r="AI314" s="220">
        <v>0.026703148096000776</v>
      </c>
      <c r="AJ314" s="220">
        <v>-0.059017</v>
      </c>
      <c r="AK314" s="220">
        <v>0</v>
      </c>
      <c r="AL314" s="220">
        <v>0</v>
      </c>
      <c r="AM314" s="220">
        <v>0</v>
      </c>
      <c r="AN314" s="220">
        <v>0</v>
      </c>
      <c r="AO314" s="220">
        <v>0.06956778092226235</v>
      </c>
      <c r="AP314" s="220">
        <v>0.06967554083402164</v>
      </c>
      <c r="AQ314" s="220">
        <v>1.9084173217777778</v>
      </c>
      <c r="AR314" s="220">
        <v>0.022105498618509783</v>
      </c>
      <c r="AS314" s="220">
        <v>0</v>
      </c>
      <c r="AT314" s="220">
        <v>0</v>
      </c>
      <c r="AU314" s="220">
        <v>0</v>
      </c>
      <c r="AV314" s="220">
        <v>0</v>
      </c>
      <c r="AW314" s="220">
        <v>0</v>
      </c>
      <c r="AX314" s="32"/>
      <c r="AY314" s="220">
        <v>0</v>
      </c>
      <c r="AZ314" s="220">
        <v>0</v>
      </c>
      <c r="BA314" s="220">
        <v>0</v>
      </c>
      <c r="BB314" s="32"/>
      <c r="BC314" s="32">
        <v>13.07742594791222</v>
      </c>
      <c r="BD314" s="242">
        <v>-0.020151379958739866</v>
      </c>
    </row>
    <row r="315" spans="1:56" ht="12.75">
      <c r="A315" s="4" t="s">
        <v>623</v>
      </c>
      <c r="B315" s="4" t="s">
        <v>125</v>
      </c>
      <c r="C315" s="4" t="s">
        <v>126</v>
      </c>
      <c r="D315" s="225"/>
      <c r="E315" s="223">
        <v>267.5838388171997</v>
      </c>
      <c r="F315" s="223"/>
      <c r="G315" s="223">
        <v>204.823057592363</v>
      </c>
      <c r="H315" s="223">
        <v>0.9567072122609913</v>
      </c>
      <c r="I315" s="223">
        <v>0</v>
      </c>
      <c r="J315" s="223">
        <v>0</v>
      </c>
      <c r="K315" s="223">
        <v>0</v>
      </c>
      <c r="L315" s="223">
        <v>0</v>
      </c>
      <c r="M315" s="223">
        <v>0.19048700000000002</v>
      </c>
      <c r="N315" s="223">
        <v>0.008547</v>
      </c>
      <c r="O315" s="223">
        <v>0</v>
      </c>
      <c r="P315" s="223">
        <v>1.761388</v>
      </c>
      <c r="Q315" s="223">
        <v>0</v>
      </c>
      <c r="R315" s="223">
        <v>2.9943492632859323</v>
      </c>
      <c r="S315" s="223">
        <v>2.221873474444444</v>
      </c>
      <c r="T315" s="223">
        <v>0.3121925944299896</v>
      </c>
      <c r="U315" s="223">
        <v>0</v>
      </c>
      <c r="V315" s="223">
        <v>0</v>
      </c>
      <c r="W315" s="223">
        <v>0</v>
      </c>
      <c r="X315" s="223">
        <v>0</v>
      </c>
      <c r="Y315" s="223">
        <v>0.639707</v>
      </c>
      <c r="Z315" s="223">
        <v>33.312600600822975</v>
      </c>
      <c r="AA315" s="223">
        <v>4.2060825954545455</v>
      </c>
      <c r="AB315" s="220">
        <v>24.102318494152545</v>
      </c>
      <c r="AC315" s="32"/>
      <c r="AD315" s="235">
        <v>543.1131496444141</v>
      </c>
      <c r="AF315" s="220">
        <v>268.7244177287235</v>
      </c>
      <c r="AG315" s="220"/>
      <c r="AH315" s="220">
        <v>178.17799111381999</v>
      </c>
      <c r="AI315" s="220">
        <v>0.9567072122609913</v>
      </c>
      <c r="AJ315" s="220">
        <v>0</v>
      </c>
      <c r="AK315" s="220">
        <v>0</v>
      </c>
      <c r="AL315" s="220">
        <v>0</v>
      </c>
      <c r="AM315" s="220">
        <v>0.12699133333333334</v>
      </c>
      <c r="AN315" s="220">
        <v>0</v>
      </c>
      <c r="AO315" s="220">
        <v>2.9943492632859323</v>
      </c>
      <c r="AP315" s="220">
        <v>3.0071127083375364</v>
      </c>
      <c r="AQ315" s="220">
        <v>3.0048039544444443</v>
      </c>
      <c r="AR315" s="220">
        <v>0.793746037414841</v>
      </c>
      <c r="AS315" s="220">
        <v>0</v>
      </c>
      <c r="AT315" s="220">
        <v>0</v>
      </c>
      <c r="AU315" s="220">
        <v>0</v>
      </c>
      <c r="AV315" s="220">
        <v>0.639707</v>
      </c>
      <c r="AW315" s="220">
        <v>33.312600600822975</v>
      </c>
      <c r="AX315" s="32"/>
      <c r="AY315" s="220">
        <v>4.2060825954545455</v>
      </c>
      <c r="AZ315" s="220">
        <v>50.331</v>
      </c>
      <c r="BA315" s="220">
        <v>0</v>
      </c>
      <c r="BB315" s="32"/>
      <c r="BC315" s="32">
        <v>546.2755095478981</v>
      </c>
      <c r="BD315" s="242">
        <v>0.0058226539084064825</v>
      </c>
    </row>
    <row r="316" spans="1:56" ht="12.75">
      <c r="A316" s="4" t="s">
        <v>490</v>
      </c>
      <c r="B316" s="4" t="s">
        <v>513</v>
      </c>
      <c r="C316" s="4" t="s">
        <v>514</v>
      </c>
      <c r="D316" s="225"/>
      <c r="E316" s="223">
        <v>21.451982202827214</v>
      </c>
      <c r="F316" s="223"/>
      <c r="G316" s="223">
        <v>19.701451432149998</v>
      </c>
      <c r="H316" s="223">
        <v>0.09093951630800218</v>
      </c>
      <c r="I316" s="223">
        <v>0</v>
      </c>
      <c r="J316" s="223">
        <v>0</v>
      </c>
      <c r="K316" s="223">
        <v>0</v>
      </c>
      <c r="L316" s="223">
        <v>0</v>
      </c>
      <c r="M316" s="223">
        <v>0</v>
      </c>
      <c r="N316" s="223">
        <v>0</v>
      </c>
      <c r="O316" s="223">
        <v>0</v>
      </c>
      <c r="P316" s="223">
        <v>0</v>
      </c>
      <c r="Q316" s="223">
        <v>0.41172892844745296</v>
      </c>
      <c r="R316" s="223">
        <v>0.24573618671796668</v>
      </c>
      <c r="S316" s="223">
        <v>0</v>
      </c>
      <c r="T316" s="223">
        <v>0</v>
      </c>
      <c r="U316" s="223">
        <v>0</v>
      </c>
      <c r="V316" s="223">
        <v>0</v>
      </c>
      <c r="W316" s="223">
        <v>0</v>
      </c>
      <c r="X316" s="223">
        <v>0</v>
      </c>
      <c r="Y316" s="223">
        <v>0</v>
      </c>
      <c r="Z316" s="223">
        <v>0</v>
      </c>
      <c r="AA316" s="223">
        <v>0</v>
      </c>
      <c r="AB316" s="220">
        <v>0</v>
      </c>
      <c r="AC316" s="32"/>
      <c r="AD316" s="235">
        <v>41.90183826645064</v>
      </c>
      <c r="AF316" s="220">
        <v>21.541820064872294</v>
      </c>
      <c r="AG316" s="220"/>
      <c r="AH316" s="220">
        <v>18.064325526309</v>
      </c>
      <c r="AI316" s="220">
        <v>0.09093951630800218</v>
      </c>
      <c r="AJ316" s="220">
        <v>0</v>
      </c>
      <c r="AK316" s="220">
        <v>0</v>
      </c>
      <c r="AL316" s="220">
        <v>0</v>
      </c>
      <c r="AM316" s="220">
        <v>0</v>
      </c>
      <c r="AN316" s="220">
        <v>0.420228580864117</v>
      </c>
      <c r="AO316" s="220">
        <v>0.24573618671796668</v>
      </c>
      <c r="AP316" s="220">
        <v>0.24676529505085276</v>
      </c>
      <c r="AQ316" s="220">
        <v>0</v>
      </c>
      <c r="AR316" s="220">
        <v>0</v>
      </c>
      <c r="AS316" s="220">
        <v>0</v>
      </c>
      <c r="AT316" s="220">
        <v>0</v>
      </c>
      <c r="AU316" s="220">
        <v>0</v>
      </c>
      <c r="AV316" s="220">
        <v>0</v>
      </c>
      <c r="AW316" s="220">
        <v>0</v>
      </c>
      <c r="AX316" s="32"/>
      <c r="AY316" s="220">
        <v>0</v>
      </c>
      <c r="AZ316" s="220">
        <v>0</v>
      </c>
      <c r="BA316" s="220">
        <v>0</v>
      </c>
      <c r="BB316" s="32"/>
      <c r="BC316" s="32">
        <v>40.60981517012223</v>
      </c>
      <c r="BD316" s="242">
        <v>-0.030834520626816637</v>
      </c>
    </row>
    <row r="317" spans="1:56" ht="12.75">
      <c r="A317" s="4" t="s">
        <v>541</v>
      </c>
      <c r="B317" s="4" t="s">
        <v>127</v>
      </c>
      <c r="C317" s="4" t="s">
        <v>128</v>
      </c>
      <c r="D317" s="225"/>
      <c r="E317" s="223">
        <v>4.750342995683395</v>
      </c>
      <c r="F317" s="223"/>
      <c r="G317" s="223">
        <v>5.006959856784</v>
      </c>
      <c r="H317" s="223">
        <v>0.02479339603799954</v>
      </c>
      <c r="I317" s="223">
        <v>-0.099413</v>
      </c>
      <c r="J317" s="223">
        <v>0</v>
      </c>
      <c r="K317" s="223">
        <v>0</v>
      </c>
      <c r="L317" s="223">
        <v>0</v>
      </c>
      <c r="M317" s="223">
        <v>0</v>
      </c>
      <c r="N317" s="223">
        <v>0.008547</v>
      </c>
      <c r="O317" s="223">
        <v>0.007855</v>
      </c>
      <c r="P317" s="223">
        <v>0</v>
      </c>
      <c r="Q317" s="223">
        <v>0</v>
      </c>
      <c r="R317" s="223">
        <v>0.05267565627701809</v>
      </c>
      <c r="S317" s="223">
        <v>0.7327127208888891</v>
      </c>
      <c r="T317" s="223">
        <v>0.008065141443698498</v>
      </c>
      <c r="U317" s="223">
        <v>0.06810986128664416</v>
      </c>
      <c r="V317" s="223">
        <v>0</v>
      </c>
      <c r="W317" s="223">
        <v>0</v>
      </c>
      <c r="X317" s="223">
        <v>0</v>
      </c>
      <c r="Y317" s="223">
        <v>0</v>
      </c>
      <c r="Z317" s="223">
        <v>0</v>
      </c>
      <c r="AA317" s="223">
        <v>0</v>
      </c>
      <c r="AB317" s="220">
        <v>0</v>
      </c>
      <c r="AC317" s="32"/>
      <c r="AD317" s="235">
        <v>10.560648628401642</v>
      </c>
      <c r="AF317" s="220">
        <v>4.768172661981053</v>
      </c>
      <c r="AG317" s="220"/>
      <c r="AH317" s="220">
        <v>4.224990426798</v>
      </c>
      <c r="AI317" s="220">
        <v>0.02479339603799954</v>
      </c>
      <c r="AJ317" s="220">
        <v>-0.099413</v>
      </c>
      <c r="AK317" s="220">
        <v>0</v>
      </c>
      <c r="AL317" s="220">
        <v>0</v>
      </c>
      <c r="AM317" s="220">
        <v>0</v>
      </c>
      <c r="AN317" s="220">
        <v>0</v>
      </c>
      <c r="AO317" s="220">
        <v>0.05267565627701809</v>
      </c>
      <c r="AP317" s="220">
        <v>0.052873366079085604</v>
      </c>
      <c r="AQ317" s="220">
        <v>1.0428828542222224</v>
      </c>
      <c r="AR317" s="220">
        <v>0.02050552824231548</v>
      </c>
      <c r="AS317" s="220">
        <v>0</v>
      </c>
      <c r="AT317" s="220">
        <v>0</v>
      </c>
      <c r="AU317" s="220">
        <v>0</v>
      </c>
      <c r="AV317" s="220">
        <v>0</v>
      </c>
      <c r="AW317" s="220">
        <v>0</v>
      </c>
      <c r="AX317" s="32"/>
      <c r="AY317" s="220">
        <v>0</v>
      </c>
      <c r="AZ317" s="220">
        <v>0</v>
      </c>
      <c r="BA317" s="220">
        <v>0</v>
      </c>
      <c r="BB317" s="32"/>
      <c r="BC317" s="32">
        <v>10.087480889637693</v>
      </c>
      <c r="BD317" s="242">
        <v>-0.04480479896769028</v>
      </c>
    </row>
    <row r="318" spans="1:56" ht="12.75">
      <c r="A318" s="4" t="s">
        <v>541</v>
      </c>
      <c r="B318" s="4" t="s">
        <v>129</v>
      </c>
      <c r="C318" s="4" t="s">
        <v>130</v>
      </c>
      <c r="D318" s="225"/>
      <c r="E318" s="223">
        <v>4.6566468215586765</v>
      </c>
      <c r="F318" s="223"/>
      <c r="G318" s="223">
        <v>4.910811297345999</v>
      </c>
      <c r="H318" s="223">
        <v>0.02432079620200023</v>
      </c>
      <c r="I318" s="223">
        <v>0</v>
      </c>
      <c r="J318" s="223">
        <v>0</v>
      </c>
      <c r="K318" s="223">
        <v>0</v>
      </c>
      <c r="L318" s="223">
        <v>0</v>
      </c>
      <c r="M318" s="223">
        <v>0</v>
      </c>
      <c r="N318" s="223">
        <v>0.008547</v>
      </c>
      <c r="O318" s="223">
        <v>0.007855</v>
      </c>
      <c r="P318" s="223">
        <v>0</v>
      </c>
      <c r="Q318" s="223">
        <v>0</v>
      </c>
      <c r="R318" s="223">
        <v>0.05511500417431851</v>
      </c>
      <c r="S318" s="223">
        <v>1.0210652933333333</v>
      </c>
      <c r="T318" s="223">
        <v>0.0079070111449214</v>
      </c>
      <c r="U318" s="223">
        <v>0.07998543500818045</v>
      </c>
      <c r="V318" s="223">
        <v>0</v>
      </c>
      <c r="W318" s="223">
        <v>0</v>
      </c>
      <c r="X318" s="223">
        <v>0</v>
      </c>
      <c r="Y318" s="223">
        <v>0</v>
      </c>
      <c r="Z318" s="223">
        <v>0</v>
      </c>
      <c r="AA318" s="223">
        <v>0</v>
      </c>
      <c r="AB318" s="220">
        <v>0</v>
      </c>
      <c r="AC318" s="32"/>
      <c r="AD318" s="235">
        <v>10.772253658767427</v>
      </c>
      <c r="AF318" s="220">
        <v>4.680848777402721</v>
      </c>
      <c r="AG318" s="220"/>
      <c r="AH318" s="220">
        <v>4.146968804075</v>
      </c>
      <c r="AI318" s="220">
        <v>0.02432079620200023</v>
      </c>
      <c r="AJ318" s="220">
        <v>0</v>
      </c>
      <c r="AK318" s="220">
        <v>0</v>
      </c>
      <c r="AL318" s="220">
        <v>0</v>
      </c>
      <c r="AM318" s="220">
        <v>0</v>
      </c>
      <c r="AN318" s="220">
        <v>0</v>
      </c>
      <c r="AO318" s="220">
        <v>0.05511500417431851</v>
      </c>
      <c r="AP318" s="220">
        <v>0.05540145297502973</v>
      </c>
      <c r="AQ318" s="220">
        <v>1.2394891866666666</v>
      </c>
      <c r="AR318" s="220">
        <v>0.0201034837983122</v>
      </c>
      <c r="AS318" s="220">
        <v>0</v>
      </c>
      <c r="AT318" s="220">
        <v>0</v>
      </c>
      <c r="AU318" s="220">
        <v>0</v>
      </c>
      <c r="AV318" s="220">
        <v>0</v>
      </c>
      <c r="AW318" s="220">
        <v>0</v>
      </c>
      <c r="AX318" s="32"/>
      <c r="AY318" s="220">
        <v>0</v>
      </c>
      <c r="AZ318" s="220">
        <v>0</v>
      </c>
      <c r="BA318" s="220">
        <v>0</v>
      </c>
      <c r="BB318" s="32"/>
      <c r="BC318" s="32">
        <v>10.222247505294048</v>
      </c>
      <c r="BD318" s="242">
        <v>-0.05105766823692785</v>
      </c>
    </row>
    <row r="319" spans="1:56" ht="12.75">
      <c r="A319" s="4" t="s">
        <v>563</v>
      </c>
      <c r="B319" s="4" t="s">
        <v>131</v>
      </c>
      <c r="C319" s="4" t="s">
        <v>132</v>
      </c>
      <c r="D319" s="225"/>
      <c r="E319" s="223">
        <v>122.62408641113305</v>
      </c>
      <c r="F319" s="223"/>
      <c r="G319" s="223">
        <v>94.47674724297599</v>
      </c>
      <c r="H319" s="223">
        <v>0.4530121384250075</v>
      </c>
      <c r="I319" s="223">
        <v>0</v>
      </c>
      <c r="J319" s="223">
        <v>0</v>
      </c>
      <c r="K319" s="223">
        <v>0</v>
      </c>
      <c r="L319" s="223">
        <v>0</v>
      </c>
      <c r="M319" s="223">
        <v>0.04136500000000001</v>
      </c>
      <c r="N319" s="223">
        <v>0.008547</v>
      </c>
      <c r="O319" s="223">
        <v>0.007855</v>
      </c>
      <c r="P319" s="223">
        <v>0.885683</v>
      </c>
      <c r="Q319" s="223">
        <v>0</v>
      </c>
      <c r="R319" s="223">
        <v>1.3938220393162446</v>
      </c>
      <c r="S319" s="223">
        <v>1.8469021555555556</v>
      </c>
      <c r="T319" s="223">
        <v>0.14585849081519559</v>
      </c>
      <c r="U319" s="223">
        <v>0.13914556265145334</v>
      </c>
      <c r="V319" s="223">
        <v>0.08</v>
      </c>
      <c r="W319" s="223">
        <v>0</v>
      </c>
      <c r="X319" s="223">
        <v>0</v>
      </c>
      <c r="Y319" s="223">
        <v>0.23176</v>
      </c>
      <c r="Z319" s="223">
        <v>12.834341065427145</v>
      </c>
      <c r="AA319" s="223">
        <v>1.523818309090909</v>
      </c>
      <c r="AB319" s="220">
        <v>8.771152212542374</v>
      </c>
      <c r="AC319" s="32"/>
      <c r="AD319" s="235">
        <v>245.46409562793295</v>
      </c>
      <c r="AF319" s="220">
        <v>122.81175158813504</v>
      </c>
      <c r="AG319" s="220"/>
      <c r="AH319" s="220">
        <v>81.196641077416</v>
      </c>
      <c r="AI319" s="220">
        <v>0.4530121384250075</v>
      </c>
      <c r="AJ319" s="220">
        <v>0</v>
      </c>
      <c r="AK319" s="220">
        <v>0</v>
      </c>
      <c r="AL319" s="220">
        <v>0</v>
      </c>
      <c r="AM319" s="220">
        <v>0.027576666666666676</v>
      </c>
      <c r="AN319" s="220">
        <v>0</v>
      </c>
      <c r="AO319" s="220">
        <v>1.3938220393162446</v>
      </c>
      <c r="AP319" s="220">
        <v>1.3959551590594619</v>
      </c>
      <c r="AQ319" s="220">
        <v>2.519727888888889</v>
      </c>
      <c r="AR319" s="220">
        <v>0.3708435151040502</v>
      </c>
      <c r="AS319" s="220">
        <v>0</v>
      </c>
      <c r="AT319" s="220">
        <v>0</v>
      </c>
      <c r="AU319" s="220">
        <v>0</v>
      </c>
      <c r="AV319" s="220">
        <v>0.23176</v>
      </c>
      <c r="AW319" s="220">
        <v>12.834341065427145</v>
      </c>
      <c r="AX319" s="32"/>
      <c r="AY319" s="220">
        <v>1.523818309090909</v>
      </c>
      <c r="AZ319" s="220">
        <v>18.404</v>
      </c>
      <c r="BA319" s="220">
        <v>0</v>
      </c>
      <c r="BB319" s="32"/>
      <c r="BC319" s="32">
        <v>243.1632494475294</v>
      </c>
      <c r="BD319" s="242">
        <v>-0.009373453068635717</v>
      </c>
    </row>
    <row r="320" spans="1:56" ht="12.75">
      <c r="A320" s="4" t="s">
        <v>574</v>
      </c>
      <c r="B320" s="4" t="s">
        <v>133</v>
      </c>
      <c r="C320" s="4" t="s">
        <v>939</v>
      </c>
      <c r="D320" s="225"/>
      <c r="E320" s="223">
        <v>64.50809867611198</v>
      </c>
      <c r="F320" s="223"/>
      <c r="G320" s="223">
        <v>77.69118795016</v>
      </c>
      <c r="H320" s="223">
        <v>0.3750561051129997</v>
      </c>
      <c r="I320" s="223">
        <v>-0.102348</v>
      </c>
      <c r="J320" s="223">
        <v>0</v>
      </c>
      <c r="K320" s="223">
        <v>0</v>
      </c>
      <c r="L320" s="223">
        <v>0.068357</v>
      </c>
      <c r="M320" s="223">
        <v>0.021815</v>
      </c>
      <c r="N320" s="223">
        <v>0.008547</v>
      </c>
      <c r="O320" s="223">
        <v>0.007855</v>
      </c>
      <c r="P320" s="223">
        <v>0.8872</v>
      </c>
      <c r="Q320" s="223">
        <v>0</v>
      </c>
      <c r="R320" s="223">
        <v>0.7782502337481513</v>
      </c>
      <c r="S320" s="223">
        <v>3.080338172222222</v>
      </c>
      <c r="T320" s="223">
        <v>0.1207586128993567</v>
      </c>
      <c r="U320" s="223">
        <v>0.13156912899230738</v>
      </c>
      <c r="V320" s="223">
        <v>0</v>
      </c>
      <c r="W320" s="223">
        <v>0</v>
      </c>
      <c r="X320" s="223">
        <v>0</v>
      </c>
      <c r="Y320" s="223">
        <v>0.152657</v>
      </c>
      <c r="Z320" s="223">
        <v>13.066841658230747</v>
      </c>
      <c r="AA320" s="223">
        <v>1.0037207727272728</v>
      </c>
      <c r="AB320" s="220">
        <v>6.0187163364406775</v>
      </c>
      <c r="AC320" s="32"/>
      <c r="AD320" s="235">
        <v>167.8186206466457</v>
      </c>
      <c r="AF320" s="220">
        <v>65.03926226674172</v>
      </c>
      <c r="AG320" s="220"/>
      <c r="AH320" s="220">
        <v>66.06891716167</v>
      </c>
      <c r="AI320" s="220">
        <v>0.3750561051129997</v>
      </c>
      <c r="AJ320" s="220">
        <v>-0.102348</v>
      </c>
      <c r="AK320" s="220">
        <v>0</v>
      </c>
      <c r="AL320" s="220">
        <v>0.068357</v>
      </c>
      <c r="AM320" s="220">
        <v>0.014543333333333333</v>
      </c>
      <c r="AN320" s="220">
        <v>0</v>
      </c>
      <c r="AO320" s="220">
        <v>0.7782502337481513</v>
      </c>
      <c r="AP320" s="220">
        <v>0.7846583932978788</v>
      </c>
      <c r="AQ320" s="220">
        <v>3.9061243055555557</v>
      </c>
      <c r="AR320" s="220">
        <v>0.3070273676657382</v>
      </c>
      <c r="AS320" s="220">
        <v>0</v>
      </c>
      <c r="AT320" s="220">
        <v>0</v>
      </c>
      <c r="AU320" s="220">
        <v>0</v>
      </c>
      <c r="AV320" s="220">
        <v>0.152657</v>
      </c>
      <c r="AW320" s="220">
        <v>13.066841658230747</v>
      </c>
      <c r="AX320" s="32"/>
      <c r="AY320" s="220">
        <v>1.0037207727272728</v>
      </c>
      <c r="AZ320" s="220">
        <v>13.168</v>
      </c>
      <c r="BA320" s="220">
        <v>0</v>
      </c>
      <c r="BB320" s="32"/>
      <c r="BC320" s="32">
        <v>164.63106759808338</v>
      </c>
      <c r="BD320" s="242">
        <v>-0.018994036753966416</v>
      </c>
    </row>
    <row r="321" spans="1:56" ht="12.75">
      <c r="A321" s="4" t="s">
        <v>574</v>
      </c>
      <c r="B321" s="4" t="s">
        <v>940</v>
      </c>
      <c r="C321" s="4" t="s">
        <v>941</v>
      </c>
      <c r="D321" s="225"/>
      <c r="E321" s="223">
        <v>67.06266689173526</v>
      </c>
      <c r="F321" s="223"/>
      <c r="G321" s="223">
        <v>144.687911511842</v>
      </c>
      <c r="H321" s="223">
        <v>0.6889194966329932</v>
      </c>
      <c r="I321" s="223">
        <v>0</v>
      </c>
      <c r="J321" s="223">
        <v>0</v>
      </c>
      <c r="K321" s="223">
        <v>0</v>
      </c>
      <c r="L321" s="223">
        <v>0</v>
      </c>
      <c r="M321" s="223">
        <v>0.03756899999999999</v>
      </c>
      <c r="N321" s="223">
        <v>0.008547</v>
      </c>
      <c r="O321" s="223">
        <v>0.007855</v>
      </c>
      <c r="P321" s="223">
        <v>1.272855</v>
      </c>
      <c r="Q321" s="223">
        <v>0</v>
      </c>
      <c r="R321" s="223">
        <v>0.8498230224084177</v>
      </c>
      <c r="S321" s="223">
        <v>2.3580265222222216</v>
      </c>
      <c r="T321" s="223">
        <v>0.22299315745424575</v>
      </c>
      <c r="U321" s="223">
        <v>0.17850494422044216</v>
      </c>
      <c r="V321" s="223">
        <v>0.06117</v>
      </c>
      <c r="W321" s="223">
        <v>0</v>
      </c>
      <c r="X321" s="223">
        <v>0</v>
      </c>
      <c r="Y321" s="223">
        <v>0.24055</v>
      </c>
      <c r="Z321" s="223">
        <v>20.241823892356464</v>
      </c>
      <c r="AA321" s="223">
        <v>1.5816261545454546</v>
      </c>
      <c r="AB321" s="220">
        <v>8.937706118135594</v>
      </c>
      <c r="AC321" s="32"/>
      <c r="AD321" s="235">
        <v>248.43854771155313</v>
      </c>
      <c r="AF321" s="220">
        <v>67.32322017273151</v>
      </c>
      <c r="AG321" s="220"/>
      <c r="AH321" s="220">
        <v>124.446400801377</v>
      </c>
      <c r="AI321" s="220">
        <v>0.6889194966329932</v>
      </c>
      <c r="AJ321" s="220">
        <v>0</v>
      </c>
      <c r="AK321" s="220">
        <v>0</v>
      </c>
      <c r="AL321" s="220">
        <v>0</v>
      </c>
      <c r="AM321" s="220">
        <v>0.025045999999999995</v>
      </c>
      <c r="AN321" s="220">
        <v>0</v>
      </c>
      <c r="AO321" s="220">
        <v>0.8498230224084177</v>
      </c>
      <c r="AP321" s="220">
        <v>0.8531247726521429</v>
      </c>
      <c r="AQ321" s="220">
        <v>2.9471413222222216</v>
      </c>
      <c r="AR321" s="220">
        <v>0.5669575071859183</v>
      </c>
      <c r="AS321" s="220">
        <v>0</v>
      </c>
      <c r="AT321" s="220">
        <v>0</v>
      </c>
      <c r="AU321" s="220">
        <v>0</v>
      </c>
      <c r="AV321" s="220">
        <v>0.24055</v>
      </c>
      <c r="AW321" s="220">
        <v>20.241823892356464</v>
      </c>
      <c r="AX321" s="32"/>
      <c r="AY321" s="220">
        <v>1.5816261545454546</v>
      </c>
      <c r="AZ321" s="220">
        <v>18.382</v>
      </c>
      <c r="BA321" s="220">
        <v>0</v>
      </c>
      <c r="BB321" s="32"/>
      <c r="BC321" s="32">
        <v>238.14663314211214</v>
      </c>
      <c r="BD321" s="242">
        <v>-0.04142639966399379</v>
      </c>
    </row>
    <row r="322" spans="1:56" ht="12.75">
      <c r="A322" s="4" t="s">
        <v>541</v>
      </c>
      <c r="B322" s="4" t="s">
        <v>942</v>
      </c>
      <c r="C322" s="4" t="s">
        <v>943</v>
      </c>
      <c r="D322" s="225"/>
      <c r="E322" s="223">
        <v>6.160869362216736</v>
      </c>
      <c r="F322" s="223"/>
      <c r="G322" s="223">
        <v>4.774920323177</v>
      </c>
      <c r="H322" s="223">
        <v>0.02335618722900003</v>
      </c>
      <c r="I322" s="223">
        <v>-0.227646</v>
      </c>
      <c r="J322" s="223">
        <v>0</v>
      </c>
      <c r="K322" s="223">
        <v>0</v>
      </c>
      <c r="L322" s="223">
        <v>0</v>
      </c>
      <c r="M322" s="223">
        <v>0</v>
      </c>
      <c r="N322" s="223">
        <v>0.008547</v>
      </c>
      <c r="O322" s="223">
        <v>0.007855</v>
      </c>
      <c r="P322" s="223">
        <v>0</v>
      </c>
      <c r="Q322" s="223">
        <v>0</v>
      </c>
      <c r="R322" s="223">
        <v>0.06772315474484254</v>
      </c>
      <c r="S322" s="223">
        <v>1.6042070951111111</v>
      </c>
      <c r="T322" s="223">
        <v>0.007658055968869379</v>
      </c>
      <c r="U322" s="223">
        <v>0.07280669204561666</v>
      </c>
      <c r="V322" s="223">
        <v>0</v>
      </c>
      <c r="W322" s="223">
        <v>0</v>
      </c>
      <c r="X322" s="223">
        <v>0</v>
      </c>
      <c r="Y322" s="223">
        <v>0</v>
      </c>
      <c r="Z322" s="223">
        <v>0</v>
      </c>
      <c r="AA322" s="223">
        <v>0</v>
      </c>
      <c r="AB322" s="220">
        <v>0</v>
      </c>
      <c r="AC322" s="32"/>
      <c r="AD322" s="235">
        <v>12.500296870493175</v>
      </c>
      <c r="AF322" s="220">
        <v>6.19780989951434</v>
      </c>
      <c r="AG322" s="220"/>
      <c r="AH322" s="220">
        <v>4.050912754002</v>
      </c>
      <c r="AI322" s="220">
        <v>0.02335618722900003</v>
      </c>
      <c r="AJ322" s="220">
        <v>-0.227646</v>
      </c>
      <c r="AK322" s="220">
        <v>0</v>
      </c>
      <c r="AL322" s="220">
        <v>0</v>
      </c>
      <c r="AM322" s="220">
        <v>0</v>
      </c>
      <c r="AN322" s="220">
        <v>0</v>
      </c>
      <c r="AO322" s="220">
        <v>0.06772315474484254</v>
      </c>
      <c r="AP322" s="220">
        <v>0.06812922239157854</v>
      </c>
      <c r="AQ322" s="220">
        <v>2.1265723217777777</v>
      </c>
      <c r="AR322" s="220">
        <v>0.01947051816103947</v>
      </c>
      <c r="AS322" s="220">
        <v>0</v>
      </c>
      <c r="AT322" s="220">
        <v>0</v>
      </c>
      <c r="AU322" s="220">
        <v>0</v>
      </c>
      <c r="AV322" s="220">
        <v>0</v>
      </c>
      <c r="AW322" s="220">
        <v>0</v>
      </c>
      <c r="AX322" s="32"/>
      <c r="AY322" s="220">
        <v>0</v>
      </c>
      <c r="AZ322" s="220">
        <v>0</v>
      </c>
      <c r="BA322" s="220">
        <v>0</v>
      </c>
      <c r="BB322" s="32"/>
      <c r="BC322" s="32">
        <v>12.326328057820575</v>
      </c>
      <c r="BD322" s="242">
        <v>-0.013917174485931723</v>
      </c>
    </row>
    <row r="323" spans="1:56" ht="12.75">
      <c r="A323" s="4" t="s">
        <v>541</v>
      </c>
      <c r="B323" s="4" t="s">
        <v>944</v>
      </c>
      <c r="C323" s="4" t="s">
        <v>945</v>
      </c>
      <c r="D323" s="225"/>
      <c r="E323" s="223">
        <v>7.549721474781326</v>
      </c>
      <c r="F323" s="223"/>
      <c r="G323" s="223">
        <v>4.754612315317</v>
      </c>
      <c r="H323" s="223">
        <v>0.023353851625000126</v>
      </c>
      <c r="I323" s="223">
        <v>-0.234286</v>
      </c>
      <c r="J323" s="223">
        <v>0</v>
      </c>
      <c r="K323" s="223">
        <v>0</v>
      </c>
      <c r="L323" s="223">
        <v>0</v>
      </c>
      <c r="M323" s="223">
        <v>0</v>
      </c>
      <c r="N323" s="223">
        <v>0.008547</v>
      </c>
      <c r="O323" s="223">
        <v>0.007855</v>
      </c>
      <c r="P323" s="223">
        <v>0</v>
      </c>
      <c r="Q323" s="223">
        <v>0</v>
      </c>
      <c r="R323" s="223">
        <v>0.08183023710922153</v>
      </c>
      <c r="S323" s="223">
        <v>1.6101052317854405</v>
      </c>
      <c r="T323" s="223">
        <v>0.0076327017317024985</v>
      </c>
      <c r="U323" s="223">
        <v>0.07306455027263196</v>
      </c>
      <c r="V323" s="223">
        <v>0</v>
      </c>
      <c r="W323" s="223">
        <v>0</v>
      </c>
      <c r="X323" s="223">
        <v>0</v>
      </c>
      <c r="Y323" s="223">
        <v>0</v>
      </c>
      <c r="Z323" s="223">
        <v>0</v>
      </c>
      <c r="AA323" s="223">
        <v>0</v>
      </c>
      <c r="AB323" s="220">
        <v>0</v>
      </c>
      <c r="AC323" s="32"/>
      <c r="AD323" s="235">
        <v>13.882436362622322</v>
      </c>
      <c r="AF323" s="220">
        <v>7.587303099835434</v>
      </c>
      <c r="AG323" s="220"/>
      <c r="AH323" s="220">
        <v>4.031528683563</v>
      </c>
      <c r="AI323" s="220">
        <v>0.023353851625000126</v>
      </c>
      <c r="AJ323" s="220">
        <v>-0.234286</v>
      </c>
      <c r="AK323" s="220">
        <v>0</v>
      </c>
      <c r="AL323" s="220">
        <v>0</v>
      </c>
      <c r="AM323" s="220">
        <v>0</v>
      </c>
      <c r="AN323" s="220">
        <v>0</v>
      </c>
      <c r="AO323" s="220">
        <v>0.08183023710922153</v>
      </c>
      <c r="AP323" s="220">
        <v>0.08223757839981087</v>
      </c>
      <c r="AQ323" s="220">
        <v>2.0862803784521073</v>
      </c>
      <c r="AR323" s="220">
        <v>0.019406055308166123</v>
      </c>
      <c r="AS323" s="220">
        <v>0</v>
      </c>
      <c r="AT323" s="220">
        <v>0</v>
      </c>
      <c r="AU323" s="220">
        <v>0</v>
      </c>
      <c r="AV323" s="220">
        <v>0</v>
      </c>
      <c r="AW323" s="220">
        <v>0</v>
      </c>
      <c r="AX323" s="32"/>
      <c r="AY323" s="220">
        <v>0</v>
      </c>
      <c r="AZ323" s="220">
        <v>0</v>
      </c>
      <c r="BA323" s="220">
        <v>0</v>
      </c>
      <c r="BB323" s="32"/>
      <c r="BC323" s="32">
        <v>13.67765388429274</v>
      </c>
      <c r="BD323" s="242">
        <v>-0.014751191576209724</v>
      </c>
    </row>
    <row r="324" spans="1:56" ht="12.75">
      <c r="A324" s="4" t="s">
        <v>623</v>
      </c>
      <c r="B324" s="4" t="s">
        <v>946</v>
      </c>
      <c r="C324" s="4" t="s">
        <v>947</v>
      </c>
      <c r="D324" s="225"/>
      <c r="E324" s="223">
        <v>259.652964547508</v>
      </c>
      <c r="F324" s="223"/>
      <c r="G324" s="223">
        <v>207.45972115261998</v>
      </c>
      <c r="H324" s="223">
        <v>0.97100930775702</v>
      </c>
      <c r="I324" s="223">
        <v>0</v>
      </c>
      <c r="J324" s="223">
        <v>0</v>
      </c>
      <c r="K324" s="223">
        <v>0</v>
      </c>
      <c r="L324" s="223">
        <v>0.11442</v>
      </c>
      <c r="M324" s="223">
        <v>0.220162</v>
      </c>
      <c r="N324" s="223">
        <v>0.008547</v>
      </c>
      <c r="O324" s="223">
        <v>0</v>
      </c>
      <c r="P324" s="223">
        <v>1.746555</v>
      </c>
      <c r="Q324" s="223">
        <v>0.26653082044884296</v>
      </c>
      <c r="R324" s="223">
        <v>2.92670460819959</v>
      </c>
      <c r="S324" s="223">
        <v>2.479709286</v>
      </c>
      <c r="T324" s="223">
        <v>0.31704140114028945</v>
      </c>
      <c r="U324" s="223">
        <v>0</v>
      </c>
      <c r="V324" s="223">
        <v>0</v>
      </c>
      <c r="W324" s="223">
        <v>0</v>
      </c>
      <c r="X324" s="223">
        <v>0</v>
      </c>
      <c r="Y324" s="223">
        <v>0.589034</v>
      </c>
      <c r="Z324" s="223">
        <v>26.288526961399025</v>
      </c>
      <c r="AA324" s="223">
        <v>3.8729116363636362</v>
      </c>
      <c r="AB324" s="220">
        <v>22.01216967457627</v>
      </c>
      <c r="AC324" s="32"/>
      <c r="AD324" s="235">
        <v>528.9260073960128</v>
      </c>
      <c r="AF324" s="220">
        <v>261.1876414035414</v>
      </c>
      <c r="AG324" s="220"/>
      <c r="AH324" s="220">
        <v>179.966977687262</v>
      </c>
      <c r="AI324" s="220">
        <v>0.97100930775702</v>
      </c>
      <c r="AJ324" s="220">
        <v>0</v>
      </c>
      <c r="AK324" s="220">
        <v>0</v>
      </c>
      <c r="AL324" s="220">
        <v>0.11442</v>
      </c>
      <c r="AM324" s="220">
        <v>0.14677466666666666</v>
      </c>
      <c r="AN324" s="220">
        <v>0.27221406184868285</v>
      </c>
      <c r="AO324" s="220">
        <v>2.92670460819959</v>
      </c>
      <c r="AP324" s="220">
        <v>2.944002873345446</v>
      </c>
      <c r="AQ324" s="220">
        <v>3.1586025393333332</v>
      </c>
      <c r="AR324" s="220">
        <v>0.8060740720356434</v>
      </c>
      <c r="AS324" s="220">
        <v>0</v>
      </c>
      <c r="AT324" s="220">
        <v>0</v>
      </c>
      <c r="AU324" s="220">
        <v>0</v>
      </c>
      <c r="AV324" s="220">
        <v>0.589034</v>
      </c>
      <c r="AW324" s="220">
        <v>26.288526961399025</v>
      </c>
      <c r="AX324" s="32"/>
      <c r="AY324" s="220">
        <v>3.8729116363636362</v>
      </c>
      <c r="AZ324" s="220">
        <v>45.56</v>
      </c>
      <c r="BA324" s="220">
        <v>0</v>
      </c>
      <c r="BB324" s="32"/>
      <c r="BC324" s="32">
        <v>528.8048938177525</v>
      </c>
      <c r="BD324" s="242">
        <v>-0.000228980191117003</v>
      </c>
    </row>
    <row r="325" spans="1:56" ht="12.75">
      <c r="A325" s="4" t="s">
        <v>541</v>
      </c>
      <c r="B325" s="4" t="s">
        <v>948</v>
      </c>
      <c r="C325" s="4" t="s">
        <v>949</v>
      </c>
      <c r="D325" s="225"/>
      <c r="E325" s="223">
        <v>6.880514406998624</v>
      </c>
      <c r="F325" s="223"/>
      <c r="G325" s="223">
        <v>5.544899942868</v>
      </c>
      <c r="H325" s="223">
        <v>0.027237137939000504</v>
      </c>
      <c r="I325" s="223">
        <v>-0.203324</v>
      </c>
      <c r="J325" s="223">
        <v>0</v>
      </c>
      <c r="K325" s="223">
        <v>0</v>
      </c>
      <c r="L325" s="223">
        <v>0</v>
      </c>
      <c r="M325" s="223">
        <v>0</v>
      </c>
      <c r="N325" s="223">
        <v>0.008547</v>
      </c>
      <c r="O325" s="223">
        <v>0.007855</v>
      </c>
      <c r="P325" s="223">
        <v>0</v>
      </c>
      <c r="Q325" s="223">
        <v>0</v>
      </c>
      <c r="R325" s="223">
        <v>0.0740553871239167</v>
      </c>
      <c r="S325" s="223">
        <v>1.2224348177777777</v>
      </c>
      <c r="T325" s="223">
        <v>0.008915056597303933</v>
      </c>
      <c r="U325" s="223">
        <v>0.07390167008089306</v>
      </c>
      <c r="V325" s="223">
        <v>0</v>
      </c>
      <c r="W325" s="223">
        <v>0</v>
      </c>
      <c r="X325" s="223">
        <v>0</v>
      </c>
      <c r="Y325" s="223">
        <v>0</v>
      </c>
      <c r="Z325" s="223">
        <v>0</v>
      </c>
      <c r="AA325" s="223">
        <v>0</v>
      </c>
      <c r="AB325" s="220">
        <v>0</v>
      </c>
      <c r="AC325" s="32"/>
      <c r="AD325" s="235">
        <v>13.645036419385516</v>
      </c>
      <c r="AF325" s="220">
        <v>6.891853469987255</v>
      </c>
      <c r="AG325" s="220"/>
      <c r="AH325" s="220">
        <v>4.69300447125</v>
      </c>
      <c r="AI325" s="220">
        <v>0.027237137939000504</v>
      </c>
      <c r="AJ325" s="220">
        <v>-0.203324</v>
      </c>
      <c r="AK325" s="220">
        <v>0</v>
      </c>
      <c r="AL325" s="220">
        <v>0</v>
      </c>
      <c r="AM325" s="220">
        <v>0</v>
      </c>
      <c r="AN325" s="220">
        <v>0</v>
      </c>
      <c r="AO325" s="220">
        <v>0.0740553871239167</v>
      </c>
      <c r="AP325" s="220">
        <v>0.074177430135467</v>
      </c>
      <c r="AQ325" s="220">
        <v>1.7318229777777776</v>
      </c>
      <c r="AR325" s="220">
        <v>0.02266642762734053</v>
      </c>
      <c r="AS325" s="220">
        <v>0</v>
      </c>
      <c r="AT325" s="220">
        <v>0</v>
      </c>
      <c r="AU325" s="220">
        <v>0</v>
      </c>
      <c r="AV325" s="220">
        <v>0</v>
      </c>
      <c r="AW325" s="220">
        <v>0</v>
      </c>
      <c r="AX325" s="32"/>
      <c r="AY325" s="220">
        <v>0</v>
      </c>
      <c r="AZ325" s="220">
        <v>0</v>
      </c>
      <c r="BA325" s="220">
        <v>0</v>
      </c>
      <c r="BB325" s="32"/>
      <c r="BC325" s="32">
        <v>13.311493301840757</v>
      </c>
      <c r="BD325" s="242">
        <v>-0.02444428195668965</v>
      </c>
    </row>
    <row r="326" spans="1:56" ht="12.75">
      <c r="A326" s="4" t="s">
        <v>563</v>
      </c>
      <c r="B326" s="4" t="s">
        <v>950</v>
      </c>
      <c r="C326" s="4" t="s">
        <v>951</v>
      </c>
      <c r="D326" s="225"/>
      <c r="E326" s="223">
        <v>76.59161180424019</v>
      </c>
      <c r="F326" s="223"/>
      <c r="G326" s="223">
        <v>170.42109693877802</v>
      </c>
      <c r="H326" s="223">
        <v>0.8118417015129924</v>
      </c>
      <c r="I326" s="223">
        <v>-0.011845</v>
      </c>
      <c r="J326" s="223">
        <v>0</v>
      </c>
      <c r="K326" s="223">
        <v>0</v>
      </c>
      <c r="L326" s="223">
        <v>0.013781</v>
      </c>
      <c r="M326" s="223">
        <v>0.03727699999999999</v>
      </c>
      <c r="N326" s="223">
        <v>0.008547</v>
      </c>
      <c r="O326" s="223">
        <v>0.007855</v>
      </c>
      <c r="P326" s="223">
        <v>1.435188</v>
      </c>
      <c r="Q326" s="223">
        <v>0</v>
      </c>
      <c r="R326" s="223">
        <v>0.9865335901381347</v>
      </c>
      <c r="S326" s="223">
        <v>2.2255490044444444</v>
      </c>
      <c r="T326" s="223">
        <v>0.2627555239308779</v>
      </c>
      <c r="U326" s="223">
        <v>0.17967161422939493</v>
      </c>
      <c r="V326" s="223">
        <v>0</v>
      </c>
      <c r="W326" s="223">
        <v>0</v>
      </c>
      <c r="X326" s="223">
        <v>0</v>
      </c>
      <c r="Y326" s="223">
        <v>0.283153</v>
      </c>
      <c r="Z326" s="223">
        <v>21.23394071322405</v>
      </c>
      <c r="AA326" s="223">
        <v>1.8617358136363638</v>
      </c>
      <c r="AB326" s="220">
        <v>10.703936764322036</v>
      </c>
      <c r="AC326" s="32"/>
      <c r="AD326" s="235">
        <v>287.0526294684565</v>
      </c>
      <c r="AF326" s="220">
        <v>77.17470923063374</v>
      </c>
      <c r="AG326" s="220"/>
      <c r="AH326" s="220">
        <v>146.501455645303</v>
      </c>
      <c r="AI326" s="220">
        <v>0.8118417015129924</v>
      </c>
      <c r="AJ326" s="220">
        <v>-0.011845</v>
      </c>
      <c r="AK326" s="220">
        <v>0</v>
      </c>
      <c r="AL326" s="220">
        <v>0.013781</v>
      </c>
      <c r="AM326" s="220">
        <v>0.02485133333333333</v>
      </c>
      <c r="AN326" s="220">
        <v>0</v>
      </c>
      <c r="AO326" s="220">
        <v>0.9865335901381347</v>
      </c>
      <c r="AP326" s="220">
        <v>0.99404414101844</v>
      </c>
      <c r="AQ326" s="220">
        <v>2.7472790044444446</v>
      </c>
      <c r="AR326" s="220">
        <v>0.6680528611186048</v>
      </c>
      <c r="AS326" s="220">
        <v>0</v>
      </c>
      <c r="AT326" s="220">
        <v>0</v>
      </c>
      <c r="AU326" s="220">
        <v>0</v>
      </c>
      <c r="AV326" s="220">
        <v>0.283153</v>
      </c>
      <c r="AW326" s="220">
        <v>21.23394071322405</v>
      </c>
      <c r="AX326" s="32"/>
      <c r="AY326" s="220">
        <v>1.8617358136363638</v>
      </c>
      <c r="AZ326" s="220">
        <v>22.432</v>
      </c>
      <c r="BA326" s="220">
        <v>0</v>
      </c>
      <c r="BB326" s="32"/>
      <c r="BC326" s="32">
        <v>275.7215330343631</v>
      </c>
      <c r="BD326" s="242">
        <v>-0.039473933595645744</v>
      </c>
    </row>
    <row r="327" spans="1:56" ht="12.75">
      <c r="A327" s="4" t="s">
        <v>623</v>
      </c>
      <c r="B327" s="4" t="s">
        <v>952</v>
      </c>
      <c r="C327" s="4" t="s">
        <v>953</v>
      </c>
      <c r="D327" s="225"/>
      <c r="E327" s="223">
        <v>553.7822854397252</v>
      </c>
      <c r="F327" s="223"/>
      <c r="G327" s="223">
        <v>235.962096503302</v>
      </c>
      <c r="H327" s="223">
        <v>1.0884027405849994</v>
      </c>
      <c r="I327" s="223">
        <v>0</v>
      </c>
      <c r="J327" s="223">
        <v>0</v>
      </c>
      <c r="K327" s="223">
        <v>0</v>
      </c>
      <c r="L327" s="223">
        <v>0</v>
      </c>
      <c r="M327" s="223">
        <v>0.37509000000000003</v>
      </c>
      <c r="N327" s="223">
        <v>0.008547</v>
      </c>
      <c r="O327" s="223">
        <v>0</v>
      </c>
      <c r="P327" s="223">
        <v>1.144931</v>
      </c>
      <c r="Q327" s="223">
        <v>0.3952710592217708</v>
      </c>
      <c r="R327" s="223">
        <v>5.934067191508486</v>
      </c>
      <c r="S327" s="223">
        <v>3.8966226384444442</v>
      </c>
      <c r="T327" s="223">
        <v>0.35043825027038533</v>
      </c>
      <c r="U327" s="223">
        <v>0</v>
      </c>
      <c r="V327" s="223">
        <v>0</v>
      </c>
      <c r="W327" s="223">
        <v>0</v>
      </c>
      <c r="X327" s="223">
        <v>0</v>
      </c>
      <c r="Y327" s="223">
        <v>0.721463</v>
      </c>
      <c r="Z327" s="223">
        <v>25.561155364495708</v>
      </c>
      <c r="AA327" s="223">
        <v>4.743631718181818</v>
      </c>
      <c r="AB327" s="220">
        <v>29.19665703881356</v>
      </c>
      <c r="AC327" s="32"/>
      <c r="AD327" s="235">
        <v>863.1606589445485</v>
      </c>
      <c r="AF327" s="220">
        <v>557.164643025226</v>
      </c>
      <c r="AG327" s="220"/>
      <c r="AH327" s="220">
        <v>214.33387537972598</v>
      </c>
      <c r="AI327" s="220">
        <v>1.0884027405849994</v>
      </c>
      <c r="AJ327" s="220">
        <v>0</v>
      </c>
      <c r="AK327" s="220">
        <v>0</v>
      </c>
      <c r="AL327" s="220">
        <v>0</v>
      </c>
      <c r="AM327" s="220">
        <v>0.25006000000000006</v>
      </c>
      <c r="AN327" s="220">
        <v>0.40384695144791266</v>
      </c>
      <c r="AO327" s="220">
        <v>5.934067191508486</v>
      </c>
      <c r="AP327" s="220">
        <v>5.970310924299853</v>
      </c>
      <c r="AQ327" s="220">
        <v>4.941053891777777</v>
      </c>
      <c r="AR327" s="220">
        <v>0.8909851722094164</v>
      </c>
      <c r="AS327" s="220">
        <v>0</v>
      </c>
      <c r="AT327" s="220">
        <v>0</v>
      </c>
      <c r="AU327" s="220">
        <v>0</v>
      </c>
      <c r="AV327" s="220">
        <v>0.721463</v>
      </c>
      <c r="AW327" s="220">
        <v>25.561155364495708</v>
      </c>
      <c r="AX327" s="32"/>
      <c r="AY327" s="220">
        <v>4.743631718181818</v>
      </c>
      <c r="AZ327" s="220">
        <v>65.491</v>
      </c>
      <c r="BA327" s="220">
        <v>0</v>
      </c>
      <c r="BB327" s="32"/>
      <c r="BC327" s="32">
        <v>887.4944953594579</v>
      </c>
      <c r="BD327" s="242">
        <v>0.028191549467354398</v>
      </c>
    </row>
    <row r="328" spans="1:56" ht="12.75">
      <c r="A328" s="4" t="s">
        <v>541</v>
      </c>
      <c r="B328" s="4" t="s">
        <v>954</v>
      </c>
      <c r="C328" s="4" t="s">
        <v>955</v>
      </c>
      <c r="D328" s="225"/>
      <c r="E328" s="223">
        <v>6.990613689816321</v>
      </c>
      <c r="F328" s="223"/>
      <c r="G328" s="223">
        <v>2.974352040524</v>
      </c>
      <c r="H328" s="223">
        <v>0.014828088847000152</v>
      </c>
      <c r="I328" s="223">
        <v>-0.026219</v>
      </c>
      <c r="J328" s="223">
        <v>0</v>
      </c>
      <c r="K328" s="223">
        <v>0</v>
      </c>
      <c r="L328" s="223">
        <v>0</v>
      </c>
      <c r="M328" s="223">
        <v>0</v>
      </c>
      <c r="N328" s="223">
        <v>0.008547</v>
      </c>
      <c r="O328" s="223">
        <v>0.007855</v>
      </c>
      <c r="P328" s="223">
        <v>0</v>
      </c>
      <c r="Q328" s="223">
        <v>0</v>
      </c>
      <c r="R328" s="223">
        <v>0.07438322766530754</v>
      </c>
      <c r="S328" s="223">
        <v>0.9182332373333334</v>
      </c>
      <c r="T328" s="223">
        <v>0.004774270880474782</v>
      </c>
      <c r="U328" s="223">
        <v>0.061214255324802326</v>
      </c>
      <c r="V328" s="223">
        <v>0</v>
      </c>
      <c r="W328" s="223">
        <v>0</v>
      </c>
      <c r="X328" s="223">
        <v>0</v>
      </c>
      <c r="Y328" s="223">
        <v>0</v>
      </c>
      <c r="Z328" s="223">
        <v>0</v>
      </c>
      <c r="AA328" s="223">
        <v>0</v>
      </c>
      <c r="AB328" s="220">
        <v>0</v>
      </c>
      <c r="AC328" s="32"/>
      <c r="AD328" s="235">
        <v>11.028581810391241</v>
      </c>
      <c r="AF328" s="220">
        <v>7.040049522294793</v>
      </c>
      <c r="AG328" s="220"/>
      <c r="AH328" s="220">
        <v>2.522558302146</v>
      </c>
      <c r="AI328" s="220">
        <v>0.014828088847000152</v>
      </c>
      <c r="AJ328" s="220">
        <v>-0.026219</v>
      </c>
      <c r="AK328" s="220">
        <v>0</v>
      </c>
      <c r="AL328" s="220">
        <v>0</v>
      </c>
      <c r="AM328" s="220">
        <v>0</v>
      </c>
      <c r="AN328" s="220">
        <v>0</v>
      </c>
      <c r="AO328" s="220">
        <v>0.07438322766530754</v>
      </c>
      <c r="AP328" s="220">
        <v>0.07490924683118233</v>
      </c>
      <c r="AQ328" s="220">
        <v>1.2059557973333335</v>
      </c>
      <c r="AR328" s="220">
        <v>0.012138528141069492</v>
      </c>
      <c r="AS328" s="220">
        <v>0</v>
      </c>
      <c r="AT328" s="220">
        <v>0</v>
      </c>
      <c r="AU328" s="220">
        <v>0</v>
      </c>
      <c r="AV328" s="220">
        <v>0</v>
      </c>
      <c r="AW328" s="220">
        <v>0</v>
      </c>
      <c r="AX328" s="32"/>
      <c r="AY328" s="220">
        <v>0</v>
      </c>
      <c r="AZ328" s="220">
        <v>0</v>
      </c>
      <c r="BA328" s="220">
        <v>0</v>
      </c>
      <c r="BB328" s="32"/>
      <c r="BC328" s="32">
        <v>10.918603713258687</v>
      </c>
      <c r="BD328" s="242">
        <v>-0.009972097865650493</v>
      </c>
    </row>
    <row r="329" spans="1:56" ht="12.75">
      <c r="A329" s="4" t="s">
        <v>558</v>
      </c>
      <c r="B329" s="4" t="s">
        <v>956</v>
      </c>
      <c r="C329" s="4" t="s">
        <v>957</v>
      </c>
      <c r="D329" s="225"/>
      <c r="E329" s="223">
        <v>74.60299058441534</v>
      </c>
      <c r="F329" s="223"/>
      <c r="G329" s="223">
        <v>74.13097434801901</v>
      </c>
      <c r="H329" s="223">
        <v>0.34430284799699484</v>
      </c>
      <c r="I329" s="223">
        <v>0</v>
      </c>
      <c r="J329" s="223">
        <v>0</v>
      </c>
      <c r="K329" s="223">
        <v>0</v>
      </c>
      <c r="L329" s="223">
        <v>0</v>
      </c>
      <c r="M329" s="223">
        <v>0.05282400000000001</v>
      </c>
      <c r="N329" s="223">
        <v>0.008547</v>
      </c>
      <c r="O329" s="223">
        <v>0.007855</v>
      </c>
      <c r="P329" s="223">
        <v>0.503949</v>
      </c>
      <c r="Q329" s="223">
        <v>0</v>
      </c>
      <c r="R329" s="223">
        <v>0.8287460390550021</v>
      </c>
      <c r="S329" s="223">
        <v>2.5187737922222224</v>
      </c>
      <c r="T329" s="223">
        <v>0.11200832192687145</v>
      </c>
      <c r="U329" s="223">
        <v>0.1060092721419311</v>
      </c>
      <c r="V329" s="223">
        <v>0.1</v>
      </c>
      <c r="W329" s="223">
        <v>0</v>
      </c>
      <c r="X329" s="223">
        <v>0</v>
      </c>
      <c r="Y329" s="223">
        <v>0.13316</v>
      </c>
      <c r="Z329" s="223">
        <v>8.61916067054922</v>
      </c>
      <c r="AA329" s="223">
        <v>0.87552285</v>
      </c>
      <c r="AB329" s="220">
        <v>5.159958156525423</v>
      </c>
      <c r="AC329" s="32"/>
      <c r="AD329" s="235">
        <v>168.104781882852</v>
      </c>
      <c r="AF329" s="220">
        <v>74.44791917506461</v>
      </c>
      <c r="AG329" s="220"/>
      <c r="AH329" s="220">
        <v>66.06771986850801</v>
      </c>
      <c r="AI329" s="220">
        <v>0.34430284799699484</v>
      </c>
      <c r="AJ329" s="220">
        <v>0</v>
      </c>
      <c r="AK329" s="220">
        <v>0</v>
      </c>
      <c r="AL329" s="220">
        <v>0</v>
      </c>
      <c r="AM329" s="220">
        <v>0.035216000000000004</v>
      </c>
      <c r="AN329" s="220">
        <v>0</v>
      </c>
      <c r="AO329" s="220">
        <v>0.8287460390550021</v>
      </c>
      <c r="AP329" s="220">
        <v>0.8270233893962774</v>
      </c>
      <c r="AQ329" s="220">
        <v>3.2309411255555553</v>
      </c>
      <c r="AR329" s="220">
        <v>0.28477985472162637</v>
      </c>
      <c r="AS329" s="220">
        <v>0</v>
      </c>
      <c r="AT329" s="220">
        <v>0</v>
      </c>
      <c r="AU329" s="220">
        <v>0</v>
      </c>
      <c r="AV329" s="220">
        <v>0.13316</v>
      </c>
      <c r="AW329" s="220">
        <v>8.61916067054922</v>
      </c>
      <c r="AX329" s="32"/>
      <c r="AY329" s="220">
        <v>0.87552285</v>
      </c>
      <c r="AZ329" s="220">
        <v>11.096</v>
      </c>
      <c r="BA329" s="220">
        <v>0</v>
      </c>
      <c r="BB329" s="32"/>
      <c r="BC329" s="32">
        <v>166.79049182084728</v>
      </c>
      <c r="BD329" s="242">
        <v>-0.007818278857293968</v>
      </c>
    </row>
    <row r="330" spans="1:56" ht="12.75">
      <c r="A330" s="4" t="s">
        <v>541</v>
      </c>
      <c r="B330" s="4" t="s">
        <v>958</v>
      </c>
      <c r="C330" s="4" t="s">
        <v>959</v>
      </c>
      <c r="D330" s="225"/>
      <c r="E330" s="223">
        <v>6.6632414000739635</v>
      </c>
      <c r="F330" s="223"/>
      <c r="G330" s="223">
        <v>8.168702945872</v>
      </c>
      <c r="H330" s="223">
        <v>0.040562193051999436</v>
      </c>
      <c r="I330" s="223">
        <v>-0.116089</v>
      </c>
      <c r="J330" s="223">
        <v>0</v>
      </c>
      <c r="K330" s="223">
        <v>0</v>
      </c>
      <c r="L330" s="223">
        <v>0</v>
      </c>
      <c r="M330" s="223">
        <v>0</v>
      </c>
      <c r="N330" s="223">
        <v>0.008547</v>
      </c>
      <c r="O330" s="223">
        <v>0.007855</v>
      </c>
      <c r="P330" s="223">
        <v>0</v>
      </c>
      <c r="Q330" s="223">
        <v>0</v>
      </c>
      <c r="R330" s="223">
        <v>0.07890897682686385</v>
      </c>
      <c r="S330" s="223">
        <v>2.2686866862222224</v>
      </c>
      <c r="T330" s="223">
        <v>0.013168696051119559</v>
      </c>
      <c r="U330" s="223">
        <v>0.10032005774657292</v>
      </c>
      <c r="V330" s="223">
        <v>0</v>
      </c>
      <c r="W330" s="223">
        <v>0</v>
      </c>
      <c r="X330" s="223">
        <v>0</v>
      </c>
      <c r="Y330" s="223">
        <v>0</v>
      </c>
      <c r="Z330" s="223">
        <v>0</v>
      </c>
      <c r="AA330" s="223">
        <v>0</v>
      </c>
      <c r="AB330" s="220">
        <v>0</v>
      </c>
      <c r="AC330" s="32"/>
      <c r="AD330" s="235">
        <v>17.233903955844738</v>
      </c>
      <c r="AF330" s="220">
        <v>6.7340799805585485</v>
      </c>
      <c r="AG330" s="220"/>
      <c r="AH330" s="220">
        <v>6.886238716455001</v>
      </c>
      <c r="AI330" s="220">
        <v>0.040562193051999436</v>
      </c>
      <c r="AJ330" s="220">
        <v>-0.116089</v>
      </c>
      <c r="AK330" s="220">
        <v>0</v>
      </c>
      <c r="AL330" s="220">
        <v>0</v>
      </c>
      <c r="AM330" s="220">
        <v>0</v>
      </c>
      <c r="AN330" s="220">
        <v>0</v>
      </c>
      <c r="AO330" s="220">
        <v>0.07890897682686385</v>
      </c>
      <c r="AP330" s="220">
        <v>0.07974787783168771</v>
      </c>
      <c r="AQ330" s="220">
        <v>2.7743994328888886</v>
      </c>
      <c r="AR330" s="220">
        <v>0.03348125642628161</v>
      </c>
      <c r="AS330" s="220">
        <v>0</v>
      </c>
      <c r="AT330" s="220">
        <v>0</v>
      </c>
      <c r="AU330" s="220">
        <v>0</v>
      </c>
      <c r="AV330" s="220">
        <v>0</v>
      </c>
      <c r="AW330" s="220">
        <v>0</v>
      </c>
      <c r="AX330" s="32"/>
      <c r="AY330" s="220">
        <v>0</v>
      </c>
      <c r="AZ330" s="220">
        <v>0</v>
      </c>
      <c r="BA330" s="220">
        <v>0</v>
      </c>
      <c r="BB330" s="32"/>
      <c r="BC330" s="32">
        <v>16.51132943403927</v>
      </c>
      <c r="BD330" s="242">
        <v>-0.04192750079475838</v>
      </c>
    </row>
    <row r="331" spans="1:56" ht="12.75">
      <c r="A331" s="4" t="s">
        <v>574</v>
      </c>
      <c r="B331" s="4" t="s">
        <v>960</v>
      </c>
      <c r="C331" s="4" t="s">
        <v>961</v>
      </c>
      <c r="D331" s="225"/>
      <c r="E331" s="223">
        <v>75.89934129797669</v>
      </c>
      <c r="F331" s="223"/>
      <c r="G331" s="223">
        <v>64.889415954374</v>
      </c>
      <c r="H331" s="223">
        <v>0.3052868244609982</v>
      </c>
      <c r="I331" s="223">
        <v>-0.225106</v>
      </c>
      <c r="J331" s="223">
        <v>0</v>
      </c>
      <c r="K331" s="223">
        <v>0</v>
      </c>
      <c r="L331" s="223">
        <v>0</v>
      </c>
      <c r="M331" s="223">
        <v>0.03268</v>
      </c>
      <c r="N331" s="223">
        <v>0.008547</v>
      </c>
      <c r="O331" s="223">
        <v>0.007855</v>
      </c>
      <c r="P331" s="223">
        <v>0.521068</v>
      </c>
      <c r="Q331" s="223">
        <v>0</v>
      </c>
      <c r="R331" s="223">
        <v>0.8534533692341448</v>
      </c>
      <c r="S331" s="223">
        <v>5.074524344444445</v>
      </c>
      <c r="T331" s="223">
        <v>0.0994683410363956</v>
      </c>
      <c r="U331" s="223">
        <v>0.11210138957224619</v>
      </c>
      <c r="V331" s="223">
        <v>0</v>
      </c>
      <c r="W331" s="223">
        <v>0</v>
      </c>
      <c r="X331" s="223">
        <v>0</v>
      </c>
      <c r="Y331" s="223">
        <v>0.138933</v>
      </c>
      <c r="Z331" s="223">
        <v>8.680313541359116</v>
      </c>
      <c r="AA331" s="223">
        <v>0.9134908090909091</v>
      </c>
      <c r="AB331" s="220">
        <v>5.423372547288135</v>
      </c>
      <c r="AC331" s="32"/>
      <c r="AD331" s="235">
        <v>162.7347454188371</v>
      </c>
      <c r="AF331" s="220">
        <v>76.83171623348834</v>
      </c>
      <c r="AG331" s="220"/>
      <c r="AH331" s="220">
        <v>56.608199693423</v>
      </c>
      <c r="AI331" s="220">
        <v>0.3052868244609982</v>
      </c>
      <c r="AJ331" s="220">
        <v>-0.225106</v>
      </c>
      <c r="AK331" s="220">
        <v>0</v>
      </c>
      <c r="AL331" s="220">
        <v>0</v>
      </c>
      <c r="AM331" s="220">
        <v>0.021786666666666666</v>
      </c>
      <c r="AN331" s="220">
        <v>0</v>
      </c>
      <c r="AO331" s="220">
        <v>0.8534533692341448</v>
      </c>
      <c r="AP331" s="220">
        <v>0.8639374988259664</v>
      </c>
      <c r="AQ331" s="220">
        <v>6.1436434111111105</v>
      </c>
      <c r="AR331" s="220">
        <v>0.2528970992730337</v>
      </c>
      <c r="AS331" s="220">
        <v>0</v>
      </c>
      <c r="AT331" s="220">
        <v>0</v>
      </c>
      <c r="AU331" s="220">
        <v>0</v>
      </c>
      <c r="AV331" s="220">
        <v>0.138933</v>
      </c>
      <c r="AW331" s="220">
        <v>8.680313541359116</v>
      </c>
      <c r="AX331" s="32"/>
      <c r="AY331" s="220">
        <v>0.9134908090909091</v>
      </c>
      <c r="AZ331" s="220">
        <v>11.749</v>
      </c>
      <c r="BA331" s="220">
        <v>0</v>
      </c>
      <c r="BB331" s="32"/>
      <c r="BC331" s="32">
        <v>163.13755214693327</v>
      </c>
      <c r="BD331" s="242">
        <v>0.0024752349417419156</v>
      </c>
    </row>
    <row r="332" spans="1:56" ht="12.75">
      <c r="A332" s="4" t="s">
        <v>563</v>
      </c>
      <c r="B332" s="4" t="s">
        <v>962</v>
      </c>
      <c r="C332" s="4" t="s">
        <v>963</v>
      </c>
      <c r="D332" s="225"/>
      <c r="E332" s="223">
        <v>67.34956494712046</v>
      </c>
      <c r="F332" s="223"/>
      <c r="G332" s="223">
        <v>110.658603229721</v>
      </c>
      <c r="H332" s="223">
        <v>0.5322637699480057</v>
      </c>
      <c r="I332" s="223">
        <v>-0.004766</v>
      </c>
      <c r="J332" s="223">
        <v>0</v>
      </c>
      <c r="K332" s="223">
        <v>0</v>
      </c>
      <c r="L332" s="223">
        <v>0</v>
      </c>
      <c r="M332" s="223">
        <v>0.032657000000000005</v>
      </c>
      <c r="N332" s="223">
        <v>0.008547</v>
      </c>
      <c r="O332" s="223">
        <v>0.007855</v>
      </c>
      <c r="P332" s="223">
        <v>1.074948</v>
      </c>
      <c r="Q332" s="223">
        <v>0</v>
      </c>
      <c r="R332" s="223">
        <v>0.8023869360494416</v>
      </c>
      <c r="S332" s="223">
        <v>3.0141399866666663</v>
      </c>
      <c r="T332" s="223">
        <v>0.1713755187003976</v>
      </c>
      <c r="U332" s="223">
        <v>0.14850972163205048</v>
      </c>
      <c r="V332" s="223">
        <v>0</v>
      </c>
      <c r="W332" s="223">
        <v>0</v>
      </c>
      <c r="X332" s="223">
        <v>0</v>
      </c>
      <c r="Y332" s="223">
        <v>0.208428</v>
      </c>
      <c r="Z332" s="223">
        <v>12.599935743195275</v>
      </c>
      <c r="AA332" s="223">
        <v>1.3704178363636363</v>
      </c>
      <c r="AB332" s="220">
        <v>7.547037759661017</v>
      </c>
      <c r="AC332" s="32"/>
      <c r="AD332" s="235">
        <v>205.5219044490579</v>
      </c>
      <c r="AF332" s="220">
        <v>67.43439460641856</v>
      </c>
      <c r="AG332" s="220"/>
      <c r="AH332" s="220">
        <v>94.53419929926699</v>
      </c>
      <c r="AI332" s="220">
        <v>0.5322637699480057</v>
      </c>
      <c r="AJ332" s="220">
        <v>-0.004766</v>
      </c>
      <c r="AK332" s="220">
        <v>0</v>
      </c>
      <c r="AL332" s="220">
        <v>0</v>
      </c>
      <c r="AM332" s="220">
        <v>0.021771333333333334</v>
      </c>
      <c r="AN332" s="220">
        <v>0</v>
      </c>
      <c r="AO332" s="220">
        <v>0.8023869360494416</v>
      </c>
      <c r="AP332" s="220">
        <v>0.8033975767338136</v>
      </c>
      <c r="AQ332" s="220">
        <v>3.6558585199999993</v>
      </c>
      <c r="AR332" s="220">
        <v>0.4357202614838404</v>
      </c>
      <c r="AS332" s="220">
        <v>0</v>
      </c>
      <c r="AT332" s="220">
        <v>0</v>
      </c>
      <c r="AU332" s="220">
        <v>0</v>
      </c>
      <c r="AV332" s="220">
        <v>0.208428</v>
      </c>
      <c r="AW332" s="220">
        <v>12.599935743195275</v>
      </c>
      <c r="AX332" s="32"/>
      <c r="AY332" s="220">
        <v>1.3704178363636363</v>
      </c>
      <c r="AZ332" s="220">
        <v>15.073</v>
      </c>
      <c r="BA332" s="220">
        <v>0</v>
      </c>
      <c r="BB332" s="32"/>
      <c r="BC332" s="32">
        <v>197.4670078827929</v>
      </c>
      <c r="BD332" s="242">
        <v>-0.039192399408022924</v>
      </c>
    </row>
    <row r="333" spans="1:56" ht="12.75">
      <c r="A333" s="4" t="s">
        <v>541</v>
      </c>
      <c r="B333" s="4" t="s">
        <v>964</v>
      </c>
      <c r="C333" s="4" t="s">
        <v>965</v>
      </c>
      <c r="D333" s="225"/>
      <c r="E333" s="223">
        <v>3.0894647463036398</v>
      </c>
      <c r="F333" s="223"/>
      <c r="G333" s="223">
        <v>4.42186660572</v>
      </c>
      <c r="H333" s="223">
        <v>0.02210911016599927</v>
      </c>
      <c r="I333" s="223">
        <v>0</v>
      </c>
      <c r="J333" s="223">
        <v>0</v>
      </c>
      <c r="K333" s="223">
        <v>0</v>
      </c>
      <c r="L333" s="223">
        <v>0</v>
      </c>
      <c r="M333" s="223">
        <v>0</v>
      </c>
      <c r="N333" s="223">
        <v>0.008547</v>
      </c>
      <c r="O333" s="223">
        <v>0.007855</v>
      </c>
      <c r="P333" s="223">
        <v>0</v>
      </c>
      <c r="Q333" s="223">
        <v>0</v>
      </c>
      <c r="R333" s="223">
        <v>0.035763140102701776</v>
      </c>
      <c r="S333" s="223">
        <v>0.5281627253333332</v>
      </c>
      <c r="T333" s="223">
        <v>0.007118576233498743</v>
      </c>
      <c r="U333" s="223">
        <v>0.07371391389117822</v>
      </c>
      <c r="V333" s="223">
        <v>0</v>
      </c>
      <c r="W333" s="223">
        <v>0</v>
      </c>
      <c r="X333" s="223">
        <v>0</v>
      </c>
      <c r="Y333" s="223">
        <v>0</v>
      </c>
      <c r="Z333" s="223">
        <v>0</v>
      </c>
      <c r="AA333" s="223">
        <v>0</v>
      </c>
      <c r="AB333" s="220">
        <v>0</v>
      </c>
      <c r="AC333" s="32"/>
      <c r="AD333" s="235">
        <v>8.19460081775035</v>
      </c>
      <c r="AF333" s="220">
        <v>3.098607469041012</v>
      </c>
      <c r="AG333" s="220"/>
      <c r="AH333" s="220">
        <v>3.736065457181</v>
      </c>
      <c r="AI333" s="220">
        <v>0.02210911016599927</v>
      </c>
      <c r="AJ333" s="220">
        <v>0</v>
      </c>
      <c r="AK333" s="220">
        <v>0</v>
      </c>
      <c r="AL333" s="220">
        <v>0</v>
      </c>
      <c r="AM333" s="220">
        <v>0</v>
      </c>
      <c r="AN333" s="220">
        <v>0</v>
      </c>
      <c r="AO333" s="220">
        <v>0.035763140102701776</v>
      </c>
      <c r="AP333" s="220">
        <v>0.035868974770201394</v>
      </c>
      <c r="AQ333" s="220">
        <v>0.667788112</v>
      </c>
      <c r="AR333" s="220">
        <v>0.018098897213406528</v>
      </c>
      <c r="AS333" s="220">
        <v>0</v>
      </c>
      <c r="AT333" s="220">
        <v>0</v>
      </c>
      <c r="AU333" s="220">
        <v>0</v>
      </c>
      <c r="AV333" s="220">
        <v>0</v>
      </c>
      <c r="AW333" s="220">
        <v>0</v>
      </c>
      <c r="AX333" s="32"/>
      <c r="AY333" s="220">
        <v>0</v>
      </c>
      <c r="AZ333" s="220">
        <v>0</v>
      </c>
      <c r="BA333" s="220">
        <v>0.014872200851253403</v>
      </c>
      <c r="BB333" s="32"/>
      <c r="BC333" s="32">
        <v>7.629173361325575</v>
      </c>
      <c r="BD333" s="242">
        <v>-0.0690000000000001</v>
      </c>
    </row>
    <row r="334" spans="1:56" ht="12.75">
      <c r="A334" s="4" t="s">
        <v>541</v>
      </c>
      <c r="B334" s="4" t="s">
        <v>966</v>
      </c>
      <c r="C334" s="4" t="s">
        <v>967</v>
      </c>
      <c r="D334" s="225"/>
      <c r="E334" s="223">
        <v>6.9818648375098995</v>
      </c>
      <c r="F334" s="223"/>
      <c r="G334" s="223">
        <v>2.8446240089429997</v>
      </c>
      <c r="H334" s="223">
        <v>0.013795448608000298</v>
      </c>
      <c r="I334" s="223">
        <v>-0.040538</v>
      </c>
      <c r="J334" s="223">
        <v>0</v>
      </c>
      <c r="K334" s="223">
        <v>0</v>
      </c>
      <c r="L334" s="223">
        <v>0</v>
      </c>
      <c r="M334" s="223">
        <v>0</v>
      </c>
      <c r="N334" s="223">
        <v>0.008547</v>
      </c>
      <c r="O334" s="223">
        <v>0.007855</v>
      </c>
      <c r="P334" s="223">
        <v>0</v>
      </c>
      <c r="Q334" s="223">
        <v>0</v>
      </c>
      <c r="R334" s="223">
        <v>0.07468964690124669</v>
      </c>
      <c r="S334" s="223">
        <v>1.2422610595555557</v>
      </c>
      <c r="T334" s="223">
        <v>0.004545166793539514</v>
      </c>
      <c r="U334" s="223">
        <v>0.06381598887878444</v>
      </c>
      <c r="V334" s="223">
        <v>0</v>
      </c>
      <c r="W334" s="223">
        <v>0</v>
      </c>
      <c r="X334" s="223">
        <v>0</v>
      </c>
      <c r="Y334" s="223">
        <v>0</v>
      </c>
      <c r="Z334" s="223">
        <v>0</v>
      </c>
      <c r="AA334" s="223">
        <v>0</v>
      </c>
      <c r="AB334" s="220">
        <v>0</v>
      </c>
      <c r="AC334" s="32"/>
      <c r="AD334" s="235">
        <v>11.201460157190027</v>
      </c>
      <c r="AF334" s="220">
        <v>7.021958601160636</v>
      </c>
      <c r="AG334" s="220"/>
      <c r="AH334" s="220">
        <v>2.427503358494</v>
      </c>
      <c r="AI334" s="220">
        <v>0.013795448608000298</v>
      </c>
      <c r="AJ334" s="220">
        <v>-0.040538</v>
      </c>
      <c r="AK334" s="220">
        <v>0</v>
      </c>
      <c r="AL334" s="220">
        <v>0</v>
      </c>
      <c r="AM334" s="220">
        <v>0</v>
      </c>
      <c r="AN334" s="220">
        <v>0</v>
      </c>
      <c r="AO334" s="220">
        <v>0.07468964690124669</v>
      </c>
      <c r="AP334" s="220">
        <v>0.07511855652921988</v>
      </c>
      <c r="AQ334" s="220">
        <v>1.558489112888889</v>
      </c>
      <c r="AR334" s="220">
        <v>0.011556033666809323</v>
      </c>
      <c r="AS334" s="220">
        <v>0</v>
      </c>
      <c r="AT334" s="220">
        <v>0</v>
      </c>
      <c r="AU334" s="220">
        <v>0</v>
      </c>
      <c r="AV334" s="220">
        <v>0</v>
      </c>
      <c r="AW334" s="220">
        <v>0</v>
      </c>
      <c r="AX334" s="32"/>
      <c r="AY334" s="220">
        <v>0</v>
      </c>
      <c r="AZ334" s="220">
        <v>0</v>
      </c>
      <c r="BA334" s="220">
        <v>0</v>
      </c>
      <c r="BB334" s="32"/>
      <c r="BC334" s="32">
        <v>11.142572758248802</v>
      </c>
      <c r="BD334" s="242">
        <v>-0.0052571181002171825</v>
      </c>
    </row>
    <row r="335" spans="1:56" ht="12.75">
      <c r="A335" s="4" t="s">
        <v>541</v>
      </c>
      <c r="B335" s="4" t="s">
        <v>968</v>
      </c>
      <c r="C335" s="4" t="s">
        <v>969</v>
      </c>
      <c r="D335" s="225"/>
      <c r="E335" s="223">
        <v>5.119179688087694</v>
      </c>
      <c r="F335" s="223"/>
      <c r="G335" s="223">
        <v>5.177471247035999</v>
      </c>
      <c r="H335" s="223">
        <v>0.025603662184000016</v>
      </c>
      <c r="I335" s="223">
        <v>-0.05044</v>
      </c>
      <c r="J335" s="223">
        <v>0</v>
      </c>
      <c r="K335" s="223">
        <v>0</v>
      </c>
      <c r="L335" s="223">
        <v>0</v>
      </c>
      <c r="M335" s="223">
        <v>0</v>
      </c>
      <c r="N335" s="223">
        <v>0.008547</v>
      </c>
      <c r="O335" s="223">
        <v>0.007855</v>
      </c>
      <c r="P335" s="223">
        <v>0</v>
      </c>
      <c r="Q335" s="223">
        <v>0</v>
      </c>
      <c r="R335" s="223">
        <v>0.057155087707929465</v>
      </c>
      <c r="S335" s="223">
        <v>2.3020110035555557</v>
      </c>
      <c r="T335" s="223">
        <v>0.008322730274973471</v>
      </c>
      <c r="U335" s="223">
        <v>0.07886564482848622</v>
      </c>
      <c r="V335" s="223">
        <v>0</v>
      </c>
      <c r="W335" s="223">
        <v>0</v>
      </c>
      <c r="X335" s="223">
        <v>0</v>
      </c>
      <c r="Y335" s="223">
        <v>0</v>
      </c>
      <c r="Z335" s="223">
        <v>0</v>
      </c>
      <c r="AA335" s="223">
        <v>0</v>
      </c>
      <c r="AB335" s="220">
        <v>0</v>
      </c>
      <c r="AC335" s="32"/>
      <c r="AD335" s="235">
        <v>12.734571063674638</v>
      </c>
      <c r="AF335" s="220">
        <v>5.157465587493613</v>
      </c>
      <c r="AG335" s="220"/>
      <c r="AH335" s="220">
        <v>4.379233634692</v>
      </c>
      <c r="AI335" s="220">
        <v>0.025603662184000016</v>
      </c>
      <c r="AJ335" s="220">
        <v>-0.05044</v>
      </c>
      <c r="AK335" s="220">
        <v>0</v>
      </c>
      <c r="AL335" s="220">
        <v>0</v>
      </c>
      <c r="AM335" s="220">
        <v>0</v>
      </c>
      <c r="AN335" s="220">
        <v>0</v>
      </c>
      <c r="AO335" s="220">
        <v>0.057155087707929465</v>
      </c>
      <c r="AP335" s="220">
        <v>0.05758254563514664</v>
      </c>
      <c r="AQ335" s="220">
        <v>2.8773509502222225</v>
      </c>
      <c r="AR335" s="220">
        <v>0.021160444847496775</v>
      </c>
      <c r="AS335" s="220">
        <v>0</v>
      </c>
      <c r="AT335" s="220">
        <v>0</v>
      </c>
      <c r="AU335" s="220">
        <v>0</v>
      </c>
      <c r="AV335" s="220">
        <v>0</v>
      </c>
      <c r="AW335" s="220">
        <v>0</v>
      </c>
      <c r="AX335" s="32"/>
      <c r="AY335" s="220">
        <v>0</v>
      </c>
      <c r="AZ335" s="220">
        <v>0</v>
      </c>
      <c r="BA335" s="220">
        <v>0</v>
      </c>
      <c r="BB335" s="32"/>
      <c r="BC335" s="32">
        <v>12.52511191278241</v>
      </c>
      <c r="BD335" s="242">
        <v>-0.016448072718343035</v>
      </c>
    </row>
    <row r="336" spans="1:56" ht="12.75">
      <c r="A336" s="4" t="s">
        <v>541</v>
      </c>
      <c r="B336" s="4" t="s">
        <v>970</v>
      </c>
      <c r="C336" s="4" t="s">
        <v>971</v>
      </c>
      <c r="D336" s="225"/>
      <c r="E336" s="223">
        <v>6.631810427278092</v>
      </c>
      <c r="F336" s="223"/>
      <c r="G336" s="223">
        <v>6.490803941555</v>
      </c>
      <c r="H336" s="223">
        <v>0.032086203460000455</v>
      </c>
      <c r="I336" s="223">
        <v>-0.260827</v>
      </c>
      <c r="J336" s="223">
        <v>0</v>
      </c>
      <c r="K336" s="223">
        <v>0</v>
      </c>
      <c r="L336" s="223">
        <v>0</v>
      </c>
      <c r="M336" s="223">
        <v>0</v>
      </c>
      <c r="N336" s="223">
        <v>0.008547</v>
      </c>
      <c r="O336" s="223">
        <v>0.007855</v>
      </c>
      <c r="P336" s="223">
        <v>0</v>
      </c>
      <c r="Q336" s="223">
        <v>0</v>
      </c>
      <c r="R336" s="223">
        <v>0.0759495876419532</v>
      </c>
      <c r="S336" s="223">
        <v>2.0803575324444443</v>
      </c>
      <c r="T336" s="223">
        <v>0.01043909255226186</v>
      </c>
      <c r="U336" s="223">
        <v>0.08124464634430859</v>
      </c>
      <c r="V336" s="223">
        <v>0</v>
      </c>
      <c r="W336" s="223">
        <v>0</v>
      </c>
      <c r="X336" s="223">
        <v>0</v>
      </c>
      <c r="Y336" s="223">
        <v>0</v>
      </c>
      <c r="Z336" s="223">
        <v>0</v>
      </c>
      <c r="AA336" s="223">
        <v>0</v>
      </c>
      <c r="AB336" s="220">
        <v>0</v>
      </c>
      <c r="AC336" s="32"/>
      <c r="AD336" s="235">
        <v>15.158266431276058</v>
      </c>
      <c r="AF336" s="220">
        <v>6.679304568372831</v>
      </c>
      <c r="AG336" s="220"/>
      <c r="AH336" s="220">
        <v>5.486593585546</v>
      </c>
      <c r="AI336" s="220">
        <v>0.032086203460000455</v>
      </c>
      <c r="AJ336" s="220">
        <v>-0.260827</v>
      </c>
      <c r="AK336" s="220">
        <v>0</v>
      </c>
      <c r="AL336" s="220">
        <v>0</v>
      </c>
      <c r="AM336" s="220">
        <v>0</v>
      </c>
      <c r="AN336" s="220">
        <v>0</v>
      </c>
      <c r="AO336" s="220">
        <v>0.0759495876419532</v>
      </c>
      <c r="AP336" s="220">
        <v>0.07649350554659008</v>
      </c>
      <c r="AQ336" s="220">
        <v>2.7762352924444444</v>
      </c>
      <c r="AR336" s="220">
        <v>0.026541271303034693</v>
      </c>
      <c r="AS336" s="220">
        <v>0</v>
      </c>
      <c r="AT336" s="220">
        <v>0</v>
      </c>
      <c r="AU336" s="220">
        <v>0</v>
      </c>
      <c r="AV336" s="220">
        <v>0</v>
      </c>
      <c r="AW336" s="220">
        <v>0</v>
      </c>
      <c r="AX336" s="32"/>
      <c r="AY336" s="220">
        <v>0</v>
      </c>
      <c r="AZ336" s="220">
        <v>0</v>
      </c>
      <c r="BA336" s="220">
        <v>0</v>
      </c>
      <c r="BB336" s="32"/>
      <c r="BC336" s="32">
        <v>14.892377014314853</v>
      </c>
      <c r="BD336" s="242">
        <v>-0.017540885573339375</v>
      </c>
    </row>
    <row r="337" spans="1:56" ht="12.75">
      <c r="A337" s="4" t="s">
        <v>574</v>
      </c>
      <c r="B337" s="4" t="s">
        <v>972</v>
      </c>
      <c r="C337" s="4" t="s">
        <v>973</v>
      </c>
      <c r="D337" s="225"/>
      <c r="E337" s="223">
        <v>49.869665802359386</v>
      </c>
      <c r="F337" s="223"/>
      <c r="G337" s="223">
        <v>76.56352156511501</v>
      </c>
      <c r="H337" s="223">
        <v>0.36626669305700066</v>
      </c>
      <c r="I337" s="223">
        <v>-0.516371</v>
      </c>
      <c r="J337" s="223">
        <v>0</v>
      </c>
      <c r="K337" s="223">
        <v>0</v>
      </c>
      <c r="L337" s="223">
        <v>0</v>
      </c>
      <c r="M337" s="223">
        <v>0.025276000000000007</v>
      </c>
      <c r="N337" s="223">
        <v>0.008547</v>
      </c>
      <c r="O337" s="223">
        <v>0.007855</v>
      </c>
      <c r="P337" s="223">
        <v>0.580996</v>
      </c>
      <c r="Q337" s="223">
        <v>0</v>
      </c>
      <c r="R337" s="223">
        <v>0.5929483991648082</v>
      </c>
      <c r="S337" s="223">
        <v>3.4369257144444445</v>
      </c>
      <c r="T337" s="223">
        <v>0.1179286437466218</v>
      </c>
      <c r="U337" s="223">
        <v>0.11926780163280637</v>
      </c>
      <c r="V337" s="223">
        <v>0</v>
      </c>
      <c r="W337" s="223">
        <v>0</v>
      </c>
      <c r="X337" s="223">
        <v>0</v>
      </c>
      <c r="Y337" s="223">
        <v>0.139843</v>
      </c>
      <c r="Z337" s="223">
        <v>10.912917268489798</v>
      </c>
      <c r="AA337" s="223">
        <v>0.9194701090909091</v>
      </c>
      <c r="AB337" s="220">
        <v>5.132133734237288</v>
      </c>
      <c r="AC337" s="32"/>
      <c r="AD337" s="235">
        <v>148.2771917313381</v>
      </c>
      <c r="AF337" s="220">
        <v>50.15006335523388</v>
      </c>
      <c r="AG337" s="220"/>
      <c r="AH337" s="220">
        <v>65.91682454903899</v>
      </c>
      <c r="AI337" s="220">
        <v>0.36626669305700066</v>
      </c>
      <c r="AJ337" s="220">
        <v>-0.516371</v>
      </c>
      <c r="AK337" s="220">
        <v>0</v>
      </c>
      <c r="AL337" s="220">
        <v>0</v>
      </c>
      <c r="AM337" s="220">
        <v>0.016850666666666674</v>
      </c>
      <c r="AN337" s="220">
        <v>0</v>
      </c>
      <c r="AO337" s="220">
        <v>0.5929483991648082</v>
      </c>
      <c r="AP337" s="220">
        <v>0.596282315232455</v>
      </c>
      <c r="AQ337" s="220">
        <v>4.618805714444444</v>
      </c>
      <c r="AR337" s="220">
        <v>0.2998322040357652</v>
      </c>
      <c r="AS337" s="220">
        <v>0</v>
      </c>
      <c r="AT337" s="220">
        <v>0</v>
      </c>
      <c r="AU337" s="220">
        <v>0</v>
      </c>
      <c r="AV337" s="220">
        <v>0.139843</v>
      </c>
      <c r="AW337" s="220">
        <v>10.912917268489798</v>
      </c>
      <c r="AX337" s="32"/>
      <c r="AY337" s="220">
        <v>0.9194701090909091</v>
      </c>
      <c r="AZ337" s="220">
        <v>10.41</v>
      </c>
      <c r="BA337" s="220">
        <v>0</v>
      </c>
      <c r="BB337" s="32"/>
      <c r="BC337" s="32">
        <v>144.42373327445472</v>
      </c>
      <c r="BD337" s="242">
        <v>-0.025988207706721445</v>
      </c>
    </row>
    <row r="338" spans="1:56" ht="12.75">
      <c r="A338" s="4" t="s">
        <v>541</v>
      </c>
      <c r="B338" s="4" t="s">
        <v>974</v>
      </c>
      <c r="C338" s="4" t="s">
        <v>975</v>
      </c>
      <c r="D338" s="225"/>
      <c r="E338" s="223">
        <v>6.289470117522858</v>
      </c>
      <c r="F338" s="223"/>
      <c r="G338" s="223">
        <v>9.608695291326999</v>
      </c>
      <c r="H338" s="223">
        <v>0.04782896574600041</v>
      </c>
      <c r="I338" s="223">
        <v>-0.268914</v>
      </c>
      <c r="J338" s="223">
        <v>0</v>
      </c>
      <c r="K338" s="223">
        <v>0</v>
      </c>
      <c r="L338" s="223">
        <v>0</v>
      </c>
      <c r="M338" s="223">
        <v>0</v>
      </c>
      <c r="N338" s="223">
        <v>0.008547</v>
      </c>
      <c r="O338" s="223">
        <v>0.007855</v>
      </c>
      <c r="P338" s="223">
        <v>0</v>
      </c>
      <c r="Q338" s="223">
        <v>0</v>
      </c>
      <c r="R338" s="223">
        <v>0.07615176369297377</v>
      </c>
      <c r="S338" s="223">
        <v>1.3948044524444445</v>
      </c>
      <c r="T338" s="223">
        <v>0.015505960861100482</v>
      </c>
      <c r="U338" s="223">
        <v>0.10823904479426949</v>
      </c>
      <c r="V338" s="223">
        <v>0</v>
      </c>
      <c r="W338" s="223">
        <v>0</v>
      </c>
      <c r="X338" s="223">
        <v>0</v>
      </c>
      <c r="Y338" s="223">
        <v>0</v>
      </c>
      <c r="Z338" s="223">
        <v>0</v>
      </c>
      <c r="AA338" s="223">
        <v>0</v>
      </c>
      <c r="AB338" s="220">
        <v>0</v>
      </c>
      <c r="AC338" s="32"/>
      <c r="AD338" s="235">
        <v>17.288183596388645</v>
      </c>
      <c r="AF338" s="220">
        <v>6.30730566972241</v>
      </c>
      <c r="AG338" s="220"/>
      <c r="AH338" s="220">
        <v>8.088468111077999</v>
      </c>
      <c r="AI338" s="220">
        <v>0.04782896574600041</v>
      </c>
      <c r="AJ338" s="220">
        <v>-0.268914</v>
      </c>
      <c r="AK338" s="220">
        <v>0</v>
      </c>
      <c r="AL338" s="220">
        <v>0</v>
      </c>
      <c r="AM338" s="220">
        <v>0</v>
      </c>
      <c r="AN338" s="220">
        <v>0</v>
      </c>
      <c r="AO338" s="220">
        <v>0.07615176369297377</v>
      </c>
      <c r="AP338" s="220">
        <v>0.07636771332482749</v>
      </c>
      <c r="AQ338" s="220">
        <v>1.7385605057777775</v>
      </c>
      <c r="AR338" s="220">
        <v>0.03942372499988367</v>
      </c>
      <c r="AS338" s="220">
        <v>0</v>
      </c>
      <c r="AT338" s="220">
        <v>0</v>
      </c>
      <c r="AU338" s="220">
        <v>0</v>
      </c>
      <c r="AV338" s="220">
        <v>0</v>
      </c>
      <c r="AW338" s="220">
        <v>0</v>
      </c>
      <c r="AX338" s="32"/>
      <c r="AY338" s="220">
        <v>0</v>
      </c>
      <c r="AZ338" s="220">
        <v>0</v>
      </c>
      <c r="BA338" s="220">
        <v>0</v>
      </c>
      <c r="BB338" s="32"/>
      <c r="BC338" s="32">
        <v>16.10519245434187</v>
      </c>
      <c r="BD338" s="242">
        <v>-0.06842772900062738</v>
      </c>
    </row>
    <row r="339" spans="1:56" ht="12.75">
      <c r="A339" s="4" t="s">
        <v>541</v>
      </c>
      <c r="B339" s="4" t="s">
        <v>976</v>
      </c>
      <c r="C339" s="4" t="s">
        <v>977</v>
      </c>
      <c r="D339" s="225"/>
      <c r="E339" s="223">
        <v>5.825610463376751</v>
      </c>
      <c r="F339" s="223"/>
      <c r="G339" s="223">
        <v>4.500984828255</v>
      </c>
      <c r="H339" s="223">
        <v>0.022513520612000487</v>
      </c>
      <c r="I339" s="223">
        <v>-0.083052</v>
      </c>
      <c r="J339" s="223">
        <v>0</v>
      </c>
      <c r="K339" s="223">
        <v>0</v>
      </c>
      <c r="L339" s="223">
        <v>0</v>
      </c>
      <c r="M339" s="223">
        <v>0</v>
      </c>
      <c r="N339" s="223">
        <v>0.008547</v>
      </c>
      <c r="O339" s="223">
        <v>0.007855</v>
      </c>
      <c r="P339" s="223">
        <v>0</v>
      </c>
      <c r="Q339" s="223">
        <v>0</v>
      </c>
      <c r="R339" s="223">
        <v>0.06368138360423518</v>
      </c>
      <c r="S339" s="223">
        <v>2.7231928640000005</v>
      </c>
      <c r="T339" s="223">
        <v>0.007248786204327441</v>
      </c>
      <c r="U339" s="223">
        <v>0.07040267272881003</v>
      </c>
      <c r="V339" s="223">
        <v>0</v>
      </c>
      <c r="W339" s="223">
        <v>0</v>
      </c>
      <c r="X339" s="223">
        <v>0</v>
      </c>
      <c r="Y339" s="223">
        <v>0</v>
      </c>
      <c r="Z339" s="223">
        <v>0</v>
      </c>
      <c r="AA339" s="223">
        <v>0</v>
      </c>
      <c r="AB339" s="220">
        <v>0</v>
      </c>
      <c r="AC339" s="32"/>
      <c r="AD339" s="235">
        <v>13.146984518781121</v>
      </c>
      <c r="AF339" s="220">
        <v>5.890531436516733</v>
      </c>
      <c r="AG339" s="220"/>
      <c r="AH339" s="220">
        <v>3.800038474666</v>
      </c>
      <c r="AI339" s="220">
        <v>0.022513520612000487</v>
      </c>
      <c r="AJ339" s="220">
        <v>-0.083052</v>
      </c>
      <c r="AK339" s="220">
        <v>0</v>
      </c>
      <c r="AL339" s="220">
        <v>0</v>
      </c>
      <c r="AM339" s="220">
        <v>0</v>
      </c>
      <c r="AN339" s="220">
        <v>0</v>
      </c>
      <c r="AO339" s="220">
        <v>0.06368138360423518</v>
      </c>
      <c r="AP339" s="220">
        <v>0.06439105298918252</v>
      </c>
      <c r="AQ339" s="220">
        <v>3.7883509440000007</v>
      </c>
      <c r="AR339" s="220">
        <v>0.01842995454859376</v>
      </c>
      <c r="AS339" s="220">
        <v>0</v>
      </c>
      <c r="AT339" s="220">
        <v>0</v>
      </c>
      <c r="AU339" s="220">
        <v>0</v>
      </c>
      <c r="AV339" s="220">
        <v>0</v>
      </c>
      <c r="AW339" s="220">
        <v>0</v>
      </c>
      <c r="AX339" s="32"/>
      <c r="AY339" s="220">
        <v>0</v>
      </c>
      <c r="AZ339" s="220">
        <v>0</v>
      </c>
      <c r="BA339" s="220">
        <v>0</v>
      </c>
      <c r="BB339" s="32"/>
      <c r="BC339" s="32">
        <v>13.564884766936746</v>
      </c>
      <c r="BD339" s="242">
        <v>0.03178677570956549</v>
      </c>
    </row>
    <row r="340" spans="1:56" ht="12.75">
      <c r="A340" s="4" t="s">
        <v>541</v>
      </c>
      <c r="B340" s="4" t="s">
        <v>978</v>
      </c>
      <c r="C340" s="4" t="s">
        <v>979</v>
      </c>
      <c r="D340" s="225"/>
      <c r="E340" s="223">
        <v>2.976844238460878</v>
      </c>
      <c r="F340" s="223"/>
      <c r="G340" s="223">
        <v>3.51625236702</v>
      </c>
      <c r="H340" s="223">
        <v>0.017454984584000428</v>
      </c>
      <c r="I340" s="223">
        <v>-0.122175</v>
      </c>
      <c r="J340" s="223">
        <v>0</v>
      </c>
      <c r="K340" s="223">
        <v>0</v>
      </c>
      <c r="L340" s="223">
        <v>0</v>
      </c>
      <c r="M340" s="223">
        <v>0</v>
      </c>
      <c r="N340" s="223">
        <v>0.008547</v>
      </c>
      <c r="O340" s="223">
        <v>0.007855</v>
      </c>
      <c r="P340" s="223">
        <v>0</v>
      </c>
      <c r="Q340" s="223">
        <v>0</v>
      </c>
      <c r="R340" s="223">
        <v>0.032419045507906</v>
      </c>
      <c r="S340" s="223">
        <v>1.870240207111111</v>
      </c>
      <c r="T340" s="223">
        <v>0.005664821865820768</v>
      </c>
      <c r="U340" s="223">
        <v>0.06576598595967735</v>
      </c>
      <c r="V340" s="223">
        <v>0</v>
      </c>
      <c r="W340" s="223">
        <v>0</v>
      </c>
      <c r="X340" s="223">
        <v>0</v>
      </c>
      <c r="Y340" s="223">
        <v>0</v>
      </c>
      <c r="Z340" s="223">
        <v>0</v>
      </c>
      <c r="AA340" s="223">
        <v>0</v>
      </c>
      <c r="AB340" s="220">
        <v>0</v>
      </c>
      <c r="AC340" s="32"/>
      <c r="AD340" s="235">
        <v>8.378868650509393</v>
      </c>
      <c r="AF340" s="220">
        <v>3.001666748545327</v>
      </c>
      <c r="AG340" s="220"/>
      <c r="AH340" s="220">
        <v>2.9653679495140004</v>
      </c>
      <c r="AI340" s="220">
        <v>0.017454984584000428</v>
      </c>
      <c r="AJ340" s="220">
        <v>-0.122175</v>
      </c>
      <c r="AK340" s="220">
        <v>0</v>
      </c>
      <c r="AL340" s="220">
        <v>0</v>
      </c>
      <c r="AM340" s="220">
        <v>0</v>
      </c>
      <c r="AN340" s="220">
        <v>0</v>
      </c>
      <c r="AO340" s="220">
        <v>0.032419045507906</v>
      </c>
      <c r="AP340" s="220">
        <v>0.03268937274695035</v>
      </c>
      <c r="AQ340" s="220">
        <v>2.508445860444444</v>
      </c>
      <c r="AR340" s="220">
        <v>0.014402743655293603</v>
      </c>
      <c r="AS340" s="220">
        <v>0</v>
      </c>
      <c r="AT340" s="220">
        <v>0</v>
      </c>
      <c r="AU340" s="220">
        <v>0</v>
      </c>
      <c r="AV340" s="220">
        <v>0</v>
      </c>
      <c r="AW340" s="220">
        <v>0</v>
      </c>
      <c r="AX340" s="32"/>
      <c r="AY340" s="220">
        <v>0</v>
      </c>
      <c r="AZ340" s="220">
        <v>0</v>
      </c>
      <c r="BA340" s="220">
        <v>0</v>
      </c>
      <c r="BB340" s="32"/>
      <c r="BC340" s="32">
        <v>8.450271704997922</v>
      </c>
      <c r="BD340" s="242">
        <v>0.008521801387134575</v>
      </c>
    </row>
    <row r="341" spans="1:56" ht="12.75">
      <c r="A341" s="4" t="s">
        <v>541</v>
      </c>
      <c r="B341" s="4" t="s">
        <v>980</v>
      </c>
      <c r="C341" s="4" t="s">
        <v>981</v>
      </c>
      <c r="D341" s="225"/>
      <c r="E341" s="223">
        <v>7.94066433474121</v>
      </c>
      <c r="F341" s="223"/>
      <c r="G341" s="223">
        <v>9.631515170182999</v>
      </c>
      <c r="H341" s="223">
        <v>0.04778103539399989</v>
      </c>
      <c r="I341" s="223">
        <v>-0.160976</v>
      </c>
      <c r="J341" s="223">
        <v>0</v>
      </c>
      <c r="K341" s="223">
        <v>0</v>
      </c>
      <c r="L341" s="223">
        <v>0</v>
      </c>
      <c r="M341" s="223">
        <v>0</v>
      </c>
      <c r="N341" s="223">
        <v>0.008547</v>
      </c>
      <c r="O341" s="223">
        <v>0.007855</v>
      </c>
      <c r="P341" s="223">
        <v>0</v>
      </c>
      <c r="Q341" s="223">
        <v>0</v>
      </c>
      <c r="R341" s="223">
        <v>0.09533524898563632</v>
      </c>
      <c r="S341" s="223">
        <v>2.0095999555555553</v>
      </c>
      <c r="T341" s="223">
        <v>0.015517610021681748</v>
      </c>
      <c r="U341" s="223">
        <v>0.11950925553458745</v>
      </c>
      <c r="V341" s="223">
        <v>0</v>
      </c>
      <c r="W341" s="223">
        <v>0</v>
      </c>
      <c r="X341" s="223">
        <v>0</v>
      </c>
      <c r="Y341" s="223">
        <v>0</v>
      </c>
      <c r="Z341" s="223">
        <v>0</v>
      </c>
      <c r="AA341" s="223">
        <v>0</v>
      </c>
      <c r="AB341" s="220">
        <v>0</v>
      </c>
      <c r="AC341" s="32"/>
      <c r="AD341" s="235">
        <v>19.715348610415667</v>
      </c>
      <c r="AF341" s="220">
        <v>7.904494180397526</v>
      </c>
      <c r="AG341" s="220"/>
      <c r="AH341" s="220">
        <v>8.126286422523</v>
      </c>
      <c r="AI341" s="220">
        <v>0.04778103539399989</v>
      </c>
      <c r="AJ341" s="220">
        <v>-0.160976</v>
      </c>
      <c r="AK341" s="220">
        <v>0</v>
      </c>
      <c r="AL341" s="220">
        <v>0</v>
      </c>
      <c r="AM341" s="220">
        <v>0</v>
      </c>
      <c r="AN341" s="220">
        <v>0</v>
      </c>
      <c r="AO341" s="220">
        <v>0.09533524898563632</v>
      </c>
      <c r="AP341" s="220">
        <v>0.0949009917843695</v>
      </c>
      <c r="AQ341" s="220">
        <v>2.5712734488888884</v>
      </c>
      <c r="AR341" s="220">
        <v>0.03945334285506525</v>
      </c>
      <c r="AS341" s="220">
        <v>0</v>
      </c>
      <c r="AT341" s="220">
        <v>0</v>
      </c>
      <c r="AU341" s="220">
        <v>0</v>
      </c>
      <c r="AV341" s="220">
        <v>0</v>
      </c>
      <c r="AW341" s="220">
        <v>0</v>
      </c>
      <c r="AX341" s="32"/>
      <c r="AY341" s="220">
        <v>0</v>
      </c>
      <c r="AZ341" s="220">
        <v>0</v>
      </c>
      <c r="BA341" s="220">
        <v>0</v>
      </c>
      <c r="BB341" s="32"/>
      <c r="BC341" s="32">
        <v>18.718548670828486</v>
      </c>
      <c r="BD341" s="242">
        <v>-0.05055958985480829</v>
      </c>
    </row>
    <row r="342" spans="1:56" ht="12.75">
      <c r="A342" s="4" t="s">
        <v>541</v>
      </c>
      <c r="B342" s="4" t="s">
        <v>982</v>
      </c>
      <c r="C342" s="4" t="s">
        <v>983</v>
      </c>
      <c r="D342" s="225"/>
      <c r="E342" s="223">
        <v>5.598235971402542</v>
      </c>
      <c r="F342" s="223"/>
      <c r="G342" s="223">
        <v>3.832784740541</v>
      </c>
      <c r="H342" s="223">
        <v>0.0188595777230002</v>
      </c>
      <c r="I342" s="223">
        <v>-0.117471</v>
      </c>
      <c r="J342" s="223">
        <v>0</v>
      </c>
      <c r="K342" s="223">
        <v>0</v>
      </c>
      <c r="L342" s="223">
        <v>0</v>
      </c>
      <c r="M342" s="223">
        <v>0</v>
      </c>
      <c r="N342" s="223">
        <v>0.008547</v>
      </c>
      <c r="O342" s="223">
        <v>0.007855</v>
      </c>
      <c r="P342" s="223">
        <v>0</v>
      </c>
      <c r="Q342" s="223">
        <v>0</v>
      </c>
      <c r="R342" s="223">
        <v>0.06116718933393833</v>
      </c>
      <c r="S342" s="223">
        <v>0.9017241884444446</v>
      </c>
      <c r="T342" s="223">
        <v>0.006156881729880825</v>
      </c>
      <c r="U342" s="223">
        <v>0.06771190961733964</v>
      </c>
      <c r="V342" s="223">
        <v>0</v>
      </c>
      <c r="W342" s="223">
        <v>0</v>
      </c>
      <c r="X342" s="223">
        <v>0</v>
      </c>
      <c r="Y342" s="223">
        <v>0</v>
      </c>
      <c r="Z342" s="223">
        <v>0</v>
      </c>
      <c r="AA342" s="223">
        <v>0</v>
      </c>
      <c r="AB342" s="220">
        <v>0</v>
      </c>
      <c r="AC342" s="32"/>
      <c r="AD342" s="235">
        <v>10.385571458792144</v>
      </c>
      <c r="AF342" s="220">
        <v>5.636400356005015</v>
      </c>
      <c r="AG342" s="220"/>
      <c r="AH342" s="220">
        <v>3.246998735415</v>
      </c>
      <c r="AI342" s="220">
        <v>0.0188595777230002</v>
      </c>
      <c r="AJ342" s="220">
        <v>-0.117471</v>
      </c>
      <c r="AK342" s="220">
        <v>0</v>
      </c>
      <c r="AL342" s="220">
        <v>0</v>
      </c>
      <c r="AM342" s="220">
        <v>0</v>
      </c>
      <c r="AN342" s="220">
        <v>0</v>
      </c>
      <c r="AO342" s="220">
        <v>0.06116718933393833</v>
      </c>
      <c r="AP342" s="220">
        <v>0.061584179284115054</v>
      </c>
      <c r="AQ342" s="220">
        <v>1.0817293084444446</v>
      </c>
      <c r="AR342" s="220">
        <v>0.015653800132086945</v>
      </c>
      <c r="AS342" s="220">
        <v>0</v>
      </c>
      <c r="AT342" s="220">
        <v>0</v>
      </c>
      <c r="AU342" s="220">
        <v>0</v>
      </c>
      <c r="AV342" s="220">
        <v>0</v>
      </c>
      <c r="AW342" s="220">
        <v>0</v>
      </c>
      <c r="AX342" s="32"/>
      <c r="AY342" s="220">
        <v>0</v>
      </c>
      <c r="AZ342" s="220">
        <v>0</v>
      </c>
      <c r="BA342" s="220">
        <v>0</v>
      </c>
      <c r="BB342" s="32"/>
      <c r="BC342" s="32">
        <v>10.0049221463376</v>
      </c>
      <c r="BD342" s="242">
        <v>-0.036651744582845903</v>
      </c>
    </row>
    <row r="343" spans="1:56" ht="12.75">
      <c r="A343" s="4" t="s">
        <v>574</v>
      </c>
      <c r="B343" s="4" t="s">
        <v>984</v>
      </c>
      <c r="C343" s="4" t="s">
        <v>985</v>
      </c>
      <c r="D343" s="225"/>
      <c r="E343" s="223">
        <v>51.56105356245123</v>
      </c>
      <c r="F343" s="223"/>
      <c r="G343" s="223">
        <v>65.420129227103</v>
      </c>
      <c r="H343" s="223">
        <v>0.3139520732560009</v>
      </c>
      <c r="I343" s="223">
        <v>0</v>
      </c>
      <c r="J343" s="223">
        <v>0</v>
      </c>
      <c r="K343" s="223">
        <v>0</v>
      </c>
      <c r="L343" s="223">
        <v>0.014943</v>
      </c>
      <c r="M343" s="223">
        <v>0.06750700000000001</v>
      </c>
      <c r="N343" s="223">
        <v>0.008547</v>
      </c>
      <c r="O343" s="223">
        <v>0.007855</v>
      </c>
      <c r="P343" s="223">
        <v>0.44018</v>
      </c>
      <c r="Q343" s="223">
        <v>0</v>
      </c>
      <c r="R343" s="223">
        <v>0.600698343612791</v>
      </c>
      <c r="S343" s="223">
        <v>1.9664175966666668</v>
      </c>
      <c r="T343" s="223">
        <v>0.10108465471300335</v>
      </c>
      <c r="U343" s="223">
        <v>0.10458659481506126</v>
      </c>
      <c r="V343" s="223">
        <v>0.1</v>
      </c>
      <c r="W343" s="223">
        <v>0</v>
      </c>
      <c r="X343" s="223">
        <v>0</v>
      </c>
      <c r="Y343" s="223">
        <v>0.118154</v>
      </c>
      <c r="Z343" s="223">
        <v>7.624425785478475</v>
      </c>
      <c r="AA343" s="223">
        <v>0.7768675090909091</v>
      </c>
      <c r="AB343" s="220">
        <v>4.5495223366101705</v>
      </c>
      <c r="AC343" s="32"/>
      <c r="AD343" s="235">
        <v>133.77592368379734</v>
      </c>
      <c r="AF343" s="220">
        <v>51.90946563817783</v>
      </c>
      <c r="AG343" s="220"/>
      <c r="AH343" s="220">
        <v>56.200194033159</v>
      </c>
      <c r="AI343" s="220">
        <v>0.3139520732560009</v>
      </c>
      <c r="AJ343" s="220">
        <v>0</v>
      </c>
      <c r="AK343" s="220">
        <v>0</v>
      </c>
      <c r="AL343" s="220">
        <v>0.014943</v>
      </c>
      <c r="AM343" s="220">
        <v>0.04500466666666667</v>
      </c>
      <c r="AN343" s="220">
        <v>0</v>
      </c>
      <c r="AO343" s="220">
        <v>0.600698343612791</v>
      </c>
      <c r="AP343" s="220">
        <v>0.6047574258526479</v>
      </c>
      <c r="AQ343" s="220">
        <v>2.86519613</v>
      </c>
      <c r="AR343" s="220">
        <v>0.2570065579819094</v>
      </c>
      <c r="AS343" s="220">
        <v>0</v>
      </c>
      <c r="AT343" s="220">
        <v>0</v>
      </c>
      <c r="AU343" s="220">
        <v>0</v>
      </c>
      <c r="AV343" s="220">
        <v>0.118154</v>
      </c>
      <c r="AW343" s="220">
        <v>7.624425785478475</v>
      </c>
      <c r="AX343" s="32"/>
      <c r="AY343" s="220">
        <v>0.7768675090909091</v>
      </c>
      <c r="AZ343" s="220">
        <v>9.72</v>
      </c>
      <c r="BA343" s="220">
        <v>0</v>
      </c>
      <c r="BB343" s="32"/>
      <c r="BC343" s="32">
        <v>131.05066516327625</v>
      </c>
      <c r="BD343" s="242">
        <v>-0.02037181613458874</v>
      </c>
    </row>
    <row r="344" spans="1:56" ht="12.75">
      <c r="A344" s="4" t="s">
        <v>541</v>
      </c>
      <c r="B344" s="4" t="s">
        <v>986</v>
      </c>
      <c r="C344" s="4" t="s">
        <v>987</v>
      </c>
      <c r="D344" s="225"/>
      <c r="E344" s="223">
        <v>8.114340262325065</v>
      </c>
      <c r="F344" s="223"/>
      <c r="G344" s="223">
        <v>4.356517408087</v>
      </c>
      <c r="H344" s="223">
        <v>0.021761619094999508</v>
      </c>
      <c r="I344" s="223">
        <v>-0.173111</v>
      </c>
      <c r="J344" s="223">
        <v>0</v>
      </c>
      <c r="K344" s="223">
        <v>0</v>
      </c>
      <c r="L344" s="223">
        <v>0</v>
      </c>
      <c r="M344" s="223">
        <v>0</v>
      </c>
      <c r="N344" s="223">
        <v>0.008547</v>
      </c>
      <c r="O344" s="223">
        <v>0.007855</v>
      </c>
      <c r="P344" s="223">
        <v>0</v>
      </c>
      <c r="Q344" s="223">
        <v>0</v>
      </c>
      <c r="R344" s="223">
        <v>0.08731311470579317</v>
      </c>
      <c r="S344" s="223">
        <v>2.395873839111111</v>
      </c>
      <c r="T344" s="223">
        <v>0.007006692866625846</v>
      </c>
      <c r="U344" s="223">
        <v>0.07566004320540698</v>
      </c>
      <c r="V344" s="223">
        <v>0</v>
      </c>
      <c r="W344" s="223">
        <v>0</v>
      </c>
      <c r="X344" s="223">
        <v>0</v>
      </c>
      <c r="Y344" s="223">
        <v>0</v>
      </c>
      <c r="Z344" s="223">
        <v>0</v>
      </c>
      <c r="AA344" s="223">
        <v>0</v>
      </c>
      <c r="AB344" s="220">
        <v>0</v>
      </c>
      <c r="AC344" s="32"/>
      <c r="AD344" s="235">
        <v>14.901763979396</v>
      </c>
      <c r="AF344" s="220">
        <v>8.130719520512068</v>
      </c>
      <c r="AG344" s="220"/>
      <c r="AH344" s="220">
        <v>3.684595021855</v>
      </c>
      <c r="AI344" s="220">
        <v>0.021761619094999508</v>
      </c>
      <c r="AJ344" s="220">
        <v>-0.173111</v>
      </c>
      <c r="AK344" s="220">
        <v>0</v>
      </c>
      <c r="AL344" s="220">
        <v>0</v>
      </c>
      <c r="AM344" s="220">
        <v>0</v>
      </c>
      <c r="AN344" s="220">
        <v>0</v>
      </c>
      <c r="AO344" s="220">
        <v>0.08731311470579317</v>
      </c>
      <c r="AP344" s="220">
        <v>0.08748936120306143</v>
      </c>
      <c r="AQ344" s="220">
        <v>3.1555311191111115</v>
      </c>
      <c r="AR344" s="220">
        <v>0.01781443505545515</v>
      </c>
      <c r="AS344" s="220">
        <v>0</v>
      </c>
      <c r="AT344" s="220">
        <v>0</v>
      </c>
      <c r="AU344" s="220">
        <v>0</v>
      </c>
      <c r="AV344" s="220">
        <v>0</v>
      </c>
      <c r="AW344" s="220">
        <v>0</v>
      </c>
      <c r="AX344" s="32"/>
      <c r="AY344" s="220">
        <v>0</v>
      </c>
      <c r="AZ344" s="220">
        <v>0</v>
      </c>
      <c r="BA344" s="220">
        <v>0</v>
      </c>
      <c r="BB344" s="32"/>
      <c r="BC344" s="32">
        <v>15.012113191537487</v>
      </c>
      <c r="BD344" s="242">
        <v>0.007405110716695194</v>
      </c>
    </row>
    <row r="345" spans="1:56" ht="12.75">
      <c r="A345" s="4" t="s">
        <v>574</v>
      </c>
      <c r="B345" s="4" t="s">
        <v>988</v>
      </c>
      <c r="C345" s="4" t="s">
        <v>989</v>
      </c>
      <c r="D345" s="225"/>
      <c r="E345" s="223">
        <v>52.9950035103162</v>
      </c>
      <c r="F345" s="223"/>
      <c r="G345" s="223">
        <v>64.298958505929</v>
      </c>
      <c r="H345" s="223">
        <v>0.3076503168110028</v>
      </c>
      <c r="I345" s="223">
        <v>-0.037149</v>
      </c>
      <c r="J345" s="223">
        <v>0</v>
      </c>
      <c r="K345" s="223">
        <v>0</v>
      </c>
      <c r="L345" s="223">
        <v>0</v>
      </c>
      <c r="M345" s="223">
        <v>0.034090999999999996</v>
      </c>
      <c r="N345" s="223">
        <v>0.008547</v>
      </c>
      <c r="O345" s="223">
        <v>0.007855</v>
      </c>
      <c r="P345" s="223">
        <v>0.660085</v>
      </c>
      <c r="Q345" s="223">
        <v>0</v>
      </c>
      <c r="R345" s="223">
        <v>0.6415847174754105</v>
      </c>
      <c r="S345" s="223">
        <v>2.0993895855555555</v>
      </c>
      <c r="T345" s="223">
        <v>0.09993956174881312</v>
      </c>
      <c r="U345" s="223">
        <v>0.11380559835540505</v>
      </c>
      <c r="V345" s="223">
        <v>0</v>
      </c>
      <c r="W345" s="223">
        <v>0</v>
      </c>
      <c r="X345" s="223">
        <v>0</v>
      </c>
      <c r="Y345" s="223">
        <v>0.149647</v>
      </c>
      <c r="Z345" s="223">
        <v>7.350614796849036</v>
      </c>
      <c r="AA345" s="223">
        <v>0.9839384045454546</v>
      </c>
      <c r="AB345" s="220">
        <v>5.280848100762712</v>
      </c>
      <c r="AC345" s="32"/>
      <c r="AD345" s="235">
        <v>134.99480909834858</v>
      </c>
      <c r="AF345" s="220">
        <v>53.54797026950322</v>
      </c>
      <c r="AG345" s="220"/>
      <c r="AH345" s="220">
        <v>54.535973029158</v>
      </c>
      <c r="AI345" s="220">
        <v>0.3076503168110028</v>
      </c>
      <c r="AJ345" s="220">
        <v>-0.037149</v>
      </c>
      <c r="AK345" s="220">
        <v>0</v>
      </c>
      <c r="AL345" s="220">
        <v>0</v>
      </c>
      <c r="AM345" s="220">
        <v>0.02272733333333333</v>
      </c>
      <c r="AN345" s="220">
        <v>0</v>
      </c>
      <c r="AO345" s="220">
        <v>0.6415847174754105</v>
      </c>
      <c r="AP345" s="220">
        <v>0.6482792169275565</v>
      </c>
      <c r="AQ345" s="220">
        <v>2.575524918888889</v>
      </c>
      <c r="AR345" s="220">
        <v>0.25409517244934376</v>
      </c>
      <c r="AS345" s="220">
        <v>0</v>
      </c>
      <c r="AT345" s="220">
        <v>0</v>
      </c>
      <c r="AU345" s="220">
        <v>0</v>
      </c>
      <c r="AV345" s="220">
        <v>0.149647</v>
      </c>
      <c r="AW345" s="220">
        <v>7.350614796849036</v>
      </c>
      <c r="AX345" s="32"/>
      <c r="AY345" s="220">
        <v>0.9839384045454546</v>
      </c>
      <c r="AZ345" s="220">
        <v>10.225</v>
      </c>
      <c r="BA345" s="220">
        <v>0</v>
      </c>
      <c r="BB345" s="32"/>
      <c r="BC345" s="32">
        <v>131.20585617594125</v>
      </c>
      <c r="BD345" s="242">
        <v>-0.02806739716670842</v>
      </c>
    </row>
    <row r="346" spans="1:56" ht="12.75">
      <c r="A346" s="4" t="s">
        <v>541</v>
      </c>
      <c r="B346" s="4" t="s">
        <v>990</v>
      </c>
      <c r="C346" s="4" t="s">
        <v>991</v>
      </c>
      <c r="D346" s="225"/>
      <c r="E346" s="223">
        <v>3.138337110171732</v>
      </c>
      <c r="F346" s="223"/>
      <c r="G346" s="223">
        <v>4.584073853072</v>
      </c>
      <c r="H346" s="223">
        <v>0.02250649499300029</v>
      </c>
      <c r="I346" s="223">
        <v>-0.119683</v>
      </c>
      <c r="J346" s="223">
        <v>0</v>
      </c>
      <c r="K346" s="223">
        <v>0</v>
      </c>
      <c r="L346" s="223">
        <v>0</v>
      </c>
      <c r="M346" s="223">
        <v>0</v>
      </c>
      <c r="N346" s="223">
        <v>0.008547</v>
      </c>
      <c r="O346" s="223">
        <v>0.007855</v>
      </c>
      <c r="P346" s="223">
        <v>0</v>
      </c>
      <c r="Q346" s="223">
        <v>0</v>
      </c>
      <c r="R346" s="223">
        <v>0.035653975292350766</v>
      </c>
      <c r="S346" s="223">
        <v>1.2614173075555557</v>
      </c>
      <c r="T346" s="223">
        <v>0.007366802635766269</v>
      </c>
      <c r="U346" s="223">
        <v>0.06863785332652252</v>
      </c>
      <c r="V346" s="223">
        <v>0</v>
      </c>
      <c r="W346" s="223">
        <v>0</v>
      </c>
      <c r="X346" s="223">
        <v>0</v>
      </c>
      <c r="Y346" s="223">
        <v>0</v>
      </c>
      <c r="Z346" s="223">
        <v>0</v>
      </c>
      <c r="AA346" s="223">
        <v>0</v>
      </c>
      <c r="AB346" s="220">
        <v>0</v>
      </c>
      <c r="AC346" s="32"/>
      <c r="AD346" s="235">
        <v>9.014712397046928</v>
      </c>
      <c r="AF346" s="220">
        <v>3.1805340578942287</v>
      </c>
      <c r="AG346" s="220"/>
      <c r="AH346" s="220">
        <v>3.877214903405</v>
      </c>
      <c r="AI346" s="220">
        <v>0.02250649499300029</v>
      </c>
      <c r="AJ346" s="220">
        <v>-0.119683</v>
      </c>
      <c r="AK346" s="220">
        <v>0</v>
      </c>
      <c r="AL346" s="220">
        <v>0</v>
      </c>
      <c r="AM346" s="220">
        <v>0</v>
      </c>
      <c r="AN346" s="220">
        <v>0</v>
      </c>
      <c r="AO346" s="220">
        <v>0.035653975292350766</v>
      </c>
      <c r="AP346" s="220">
        <v>0.03613336577166999</v>
      </c>
      <c r="AQ346" s="220">
        <v>1.4746808808888892</v>
      </c>
      <c r="AR346" s="220">
        <v>0.018730009951815108</v>
      </c>
      <c r="AS346" s="220">
        <v>0</v>
      </c>
      <c r="AT346" s="220">
        <v>0</v>
      </c>
      <c r="AU346" s="220">
        <v>0</v>
      </c>
      <c r="AV346" s="220">
        <v>0</v>
      </c>
      <c r="AW346" s="220">
        <v>0</v>
      </c>
      <c r="AX346" s="32"/>
      <c r="AY346" s="220">
        <v>0</v>
      </c>
      <c r="AZ346" s="220">
        <v>0</v>
      </c>
      <c r="BA346" s="220">
        <v>0</v>
      </c>
      <c r="BB346" s="32"/>
      <c r="BC346" s="32">
        <v>8.525770688196955</v>
      </c>
      <c r="BD346" s="242">
        <v>-0.054238192780297935</v>
      </c>
    </row>
    <row r="347" spans="1:56" ht="12.75">
      <c r="A347" s="4" t="s">
        <v>636</v>
      </c>
      <c r="B347" s="4" t="s">
        <v>992</v>
      </c>
      <c r="C347" s="4" t="s">
        <v>993</v>
      </c>
      <c r="D347" s="225"/>
      <c r="E347" s="223">
        <v>66.1607642925177</v>
      </c>
      <c r="F347" s="223"/>
      <c r="G347" s="223">
        <v>217.562971833865</v>
      </c>
      <c r="H347" s="223">
        <v>1.0543690845890046</v>
      </c>
      <c r="I347" s="223">
        <v>0</v>
      </c>
      <c r="J347" s="223">
        <v>0</v>
      </c>
      <c r="K347" s="223">
        <v>0</v>
      </c>
      <c r="L347" s="223">
        <v>0</v>
      </c>
      <c r="M347" s="223">
        <v>0.127939</v>
      </c>
      <c r="N347" s="223">
        <v>0.008547</v>
      </c>
      <c r="O347" s="223">
        <v>0.007855</v>
      </c>
      <c r="P347" s="223">
        <v>1.724489</v>
      </c>
      <c r="Q347" s="223">
        <v>0</v>
      </c>
      <c r="R347" s="223">
        <v>0.8840348010375508</v>
      </c>
      <c r="S347" s="223">
        <v>19.478008581111112</v>
      </c>
      <c r="T347" s="223">
        <v>0.3406584884359058</v>
      </c>
      <c r="U347" s="223">
        <v>0.20892154634274665</v>
      </c>
      <c r="V347" s="223">
        <v>0.1</v>
      </c>
      <c r="W347" s="223">
        <v>0</v>
      </c>
      <c r="X347" s="223">
        <v>0</v>
      </c>
      <c r="Y347" s="223">
        <v>0.264584</v>
      </c>
      <c r="Z347" s="223">
        <v>32.261008328210025</v>
      </c>
      <c r="AA347" s="223">
        <v>1.739645440909091</v>
      </c>
      <c r="AB347" s="220">
        <v>9.489014696355932</v>
      </c>
      <c r="AC347" s="32"/>
      <c r="AD347" s="235">
        <v>351.41281109337416</v>
      </c>
      <c r="AF347" s="220">
        <v>69.10482269328901</v>
      </c>
      <c r="AG347" s="220"/>
      <c r="AH347" s="220">
        <v>184.22940837683402</v>
      </c>
      <c r="AI347" s="220">
        <v>1.0543690845890046</v>
      </c>
      <c r="AJ347" s="220">
        <v>0</v>
      </c>
      <c r="AK347" s="220">
        <v>0</v>
      </c>
      <c r="AL347" s="220">
        <v>0</v>
      </c>
      <c r="AM347" s="220">
        <v>0.08529266666666667</v>
      </c>
      <c r="AN347" s="220">
        <v>0</v>
      </c>
      <c r="AO347" s="220">
        <v>0.8840348010375508</v>
      </c>
      <c r="AP347" s="220">
        <v>0.9233730721473228</v>
      </c>
      <c r="AQ347" s="220">
        <v>22.885165914444443</v>
      </c>
      <c r="AR347" s="220">
        <v>0.8661202415817302</v>
      </c>
      <c r="AS347" s="220">
        <v>0</v>
      </c>
      <c r="AT347" s="220">
        <v>0</v>
      </c>
      <c r="AU347" s="220">
        <v>0</v>
      </c>
      <c r="AV347" s="220">
        <v>0.264584</v>
      </c>
      <c r="AW347" s="220">
        <v>32.261008328210025</v>
      </c>
      <c r="AX347" s="32"/>
      <c r="AY347" s="220">
        <v>1.739645440909091</v>
      </c>
      <c r="AZ347" s="220">
        <v>18.738</v>
      </c>
      <c r="BA347" s="220">
        <v>0</v>
      </c>
      <c r="BB347" s="32"/>
      <c r="BC347" s="32">
        <v>333.0358246197089</v>
      </c>
      <c r="BD347" s="242">
        <v>-0.05229458316129038</v>
      </c>
    </row>
    <row r="348" spans="1:56" ht="12.75">
      <c r="A348" s="4" t="s">
        <v>563</v>
      </c>
      <c r="B348" s="4" t="s">
        <v>994</v>
      </c>
      <c r="C348" s="4" t="s">
        <v>995</v>
      </c>
      <c r="D348" s="225"/>
      <c r="E348" s="223">
        <v>78.82908643027393</v>
      </c>
      <c r="F348" s="223"/>
      <c r="G348" s="223">
        <v>72.725175106955</v>
      </c>
      <c r="H348" s="223">
        <v>0.344310622040987</v>
      </c>
      <c r="I348" s="223">
        <v>-0.010007</v>
      </c>
      <c r="J348" s="223">
        <v>0</v>
      </c>
      <c r="K348" s="223">
        <v>0</v>
      </c>
      <c r="L348" s="223">
        <v>0</v>
      </c>
      <c r="M348" s="223">
        <v>0.02491</v>
      </c>
      <c r="N348" s="223">
        <v>0.008547</v>
      </c>
      <c r="O348" s="223">
        <v>0.007855</v>
      </c>
      <c r="P348" s="223">
        <v>0.55404</v>
      </c>
      <c r="Q348" s="223">
        <v>0</v>
      </c>
      <c r="R348" s="223">
        <v>0.8977661252509137</v>
      </c>
      <c r="S348" s="223">
        <v>1.77092011</v>
      </c>
      <c r="T348" s="223">
        <v>0.11210327440374508</v>
      </c>
      <c r="U348" s="223">
        <v>0.11393517209669006</v>
      </c>
      <c r="V348" s="223">
        <v>0</v>
      </c>
      <c r="W348" s="223">
        <v>0</v>
      </c>
      <c r="X348" s="223">
        <v>0</v>
      </c>
      <c r="Y348" s="223">
        <v>0.170802</v>
      </c>
      <c r="Z348" s="223">
        <v>10.45580306865874</v>
      </c>
      <c r="AA348" s="223">
        <v>1.1230243636363635</v>
      </c>
      <c r="AB348" s="220">
        <v>6.588690166101695</v>
      </c>
      <c r="AC348" s="32"/>
      <c r="AD348" s="235">
        <v>173.71696143941807</v>
      </c>
      <c r="AF348" s="220">
        <v>79.19851307529972</v>
      </c>
      <c r="AG348" s="220"/>
      <c r="AH348" s="220">
        <v>62.747931504521</v>
      </c>
      <c r="AI348" s="220">
        <v>0.344310622040987</v>
      </c>
      <c r="AJ348" s="220">
        <v>-0.010007</v>
      </c>
      <c r="AK348" s="220">
        <v>0</v>
      </c>
      <c r="AL348" s="220">
        <v>0</v>
      </c>
      <c r="AM348" s="220">
        <v>0.01660666666666667</v>
      </c>
      <c r="AN348" s="220">
        <v>0</v>
      </c>
      <c r="AO348" s="220">
        <v>0.8977661252509137</v>
      </c>
      <c r="AP348" s="220">
        <v>0.9019734393615825</v>
      </c>
      <c r="AQ348" s="220">
        <v>2.195540776666667</v>
      </c>
      <c r="AR348" s="220">
        <v>0.2850212702888303</v>
      </c>
      <c r="AS348" s="220">
        <v>0</v>
      </c>
      <c r="AT348" s="220">
        <v>0</v>
      </c>
      <c r="AU348" s="220">
        <v>0</v>
      </c>
      <c r="AV348" s="220">
        <v>0.170802</v>
      </c>
      <c r="AW348" s="220">
        <v>10.45580306865874</v>
      </c>
      <c r="AX348" s="32"/>
      <c r="AY348" s="220">
        <v>1.1230243636363635</v>
      </c>
      <c r="AZ348" s="220">
        <v>14.103</v>
      </c>
      <c r="BA348" s="220">
        <v>0</v>
      </c>
      <c r="BB348" s="32"/>
      <c r="BC348" s="32">
        <v>172.43028591239147</v>
      </c>
      <c r="BD348" s="242">
        <v>-0.007406735164863662</v>
      </c>
    </row>
    <row r="349" spans="1:56" ht="12.75">
      <c r="A349" s="4" t="s">
        <v>541</v>
      </c>
      <c r="B349" s="4" t="s">
        <v>996</v>
      </c>
      <c r="C349" s="4" t="s">
        <v>997</v>
      </c>
      <c r="D349" s="225"/>
      <c r="E349" s="223">
        <v>6.408227706741923</v>
      </c>
      <c r="F349" s="223"/>
      <c r="G349" s="223">
        <v>4.490880371378</v>
      </c>
      <c r="H349" s="223">
        <v>0.02245114564900007</v>
      </c>
      <c r="I349" s="223">
        <v>-0.140739</v>
      </c>
      <c r="J349" s="223">
        <v>0</v>
      </c>
      <c r="K349" s="223">
        <v>0</v>
      </c>
      <c r="L349" s="223">
        <v>0</v>
      </c>
      <c r="M349" s="223">
        <v>0</v>
      </c>
      <c r="N349" s="223">
        <v>0.008547</v>
      </c>
      <c r="O349" s="223">
        <v>0.007855</v>
      </c>
      <c r="P349" s="223">
        <v>0</v>
      </c>
      <c r="Q349" s="223">
        <v>0</v>
      </c>
      <c r="R349" s="223">
        <v>0.07007956410878745</v>
      </c>
      <c r="S349" s="223">
        <v>1.0839938640000002</v>
      </c>
      <c r="T349" s="223">
        <v>0.007228703038213413</v>
      </c>
      <c r="U349" s="223">
        <v>0.07430204992089641</v>
      </c>
      <c r="V349" s="223">
        <v>0</v>
      </c>
      <c r="W349" s="223">
        <v>0</v>
      </c>
      <c r="X349" s="223">
        <v>0</v>
      </c>
      <c r="Y349" s="223">
        <v>0</v>
      </c>
      <c r="Z349" s="223">
        <v>0</v>
      </c>
      <c r="AA349" s="223">
        <v>0</v>
      </c>
      <c r="AB349" s="220">
        <v>0</v>
      </c>
      <c r="AC349" s="32"/>
      <c r="AD349" s="235">
        <v>12.032826404836822</v>
      </c>
      <c r="AF349" s="220">
        <v>6.438528009484819</v>
      </c>
      <c r="AG349" s="220"/>
      <c r="AH349" s="220">
        <v>3.794265191823</v>
      </c>
      <c r="AI349" s="220">
        <v>0.02245114564900007</v>
      </c>
      <c r="AJ349" s="220">
        <v>-0.140739</v>
      </c>
      <c r="AK349" s="220">
        <v>0</v>
      </c>
      <c r="AL349" s="220">
        <v>0</v>
      </c>
      <c r="AM349" s="220">
        <v>0</v>
      </c>
      <c r="AN349" s="220">
        <v>0</v>
      </c>
      <c r="AO349" s="220">
        <v>0.07007956410878745</v>
      </c>
      <c r="AP349" s="220">
        <v>0.07041092437027636</v>
      </c>
      <c r="AQ349" s="220">
        <v>1.1803474640000005</v>
      </c>
      <c r="AR349" s="220">
        <v>0.018378893332516997</v>
      </c>
      <c r="AS349" s="220">
        <v>0</v>
      </c>
      <c r="AT349" s="220">
        <v>0</v>
      </c>
      <c r="AU349" s="220">
        <v>0</v>
      </c>
      <c r="AV349" s="220">
        <v>0</v>
      </c>
      <c r="AW349" s="220">
        <v>0</v>
      </c>
      <c r="AX349" s="32"/>
      <c r="AY349" s="220">
        <v>0</v>
      </c>
      <c r="AZ349" s="220">
        <v>0</v>
      </c>
      <c r="BA349" s="220">
        <v>0</v>
      </c>
      <c r="BB349" s="32"/>
      <c r="BC349" s="32">
        <v>11.453722192768403</v>
      </c>
      <c r="BD349" s="242">
        <v>-0.04812703122149564</v>
      </c>
    </row>
    <row r="350" spans="1:56" ht="12.75">
      <c r="A350" s="4" t="s">
        <v>1509</v>
      </c>
      <c r="B350" s="4" t="s">
        <v>998</v>
      </c>
      <c r="C350" s="4" t="s">
        <v>999</v>
      </c>
      <c r="D350" s="225"/>
      <c r="E350" s="223">
        <v>19.088824673885128</v>
      </c>
      <c r="F350" s="223"/>
      <c r="G350" s="223">
        <v>31.656903036674</v>
      </c>
      <c r="H350" s="223">
        <v>0.14697051285700127</v>
      </c>
      <c r="I350" s="223">
        <v>0</v>
      </c>
      <c r="J350" s="223">
        <v>0</v>
      </c>
      <c r="K350" s="223">
        <v>0</v>
      </c>
      <c r="L350" s="223">
        <v>0</v>
      </c>
      <c r="M350" s="223">
        <v>0</v>
      </c>
      <c r="N350" s="223">
        <v>0</v>
      </c>
      <c r="O350" s="223">
        <v>0</v>
      </c>
      <c r="P350" s="223">
        <v>0</v>
      </c>
      <c r="Q350" s="223">
        <v>1.1635492889496841</v>
      </c>
      <c r="R350" s="223">
        <v>0.2414923482653331</v>
      </c>
      <c r="S350" s="223">
        <v>0</v>
      </c>
      <c r="T350" s="223">
        <v>0</v>
      </c>
      <c r="U350" s="223">
        <v>0</v>
      </c>
      <c r="V350" s="223">
        <v>0</v>
      </c>
      <c r="W350" s="223">
        <v>0</v>
      </c>
      <c r="X350" s="223">
        <v>0</v>
      </c>
      <c r="Y350" s="223">
        <v>0</v>
      </c>
      <c r="Z350" s="223">
        <v>0</v>
      </c>
      <c r="AA350" s="223">
        <v>0</v>
      </c>
      <c r="AB350" s="220">
        <v>0</v>
      </c>
      <c r="AC350" s="32"/>
      <c r="AD350" s="235">
        <v>52.29773986063114</v>
      </c>
      <c r="AF350" s="220">
        <v>19.16852573786706</v>
      </c>
      <c r="AG350" s="220"/>
      <c r="AH350" s="220">
        <v>28.980864776108998</v>
      </c>
      <c r="AI350" s="220">
        <v>0.14697051285700127</v>
      </c>
      <c r="AJ350" s="220">
        <v>0</v>
      </c>
      <c r="AK350" s="220">
        <v>0</v>
      </c>
      <c r="AL350" s="220">
        <v>0</v>
      </c>
      <c r="AM350" s="220">
        <v>0</v>
      </c>
      <c r="AN350" s="220">
        <v>1.1690440152636676</v>
      </c>
      <c r="AO350" s="220">
        <v>0.2414923482653331</v>
      </c>
      <c r="AP350" s="220">
        <v>0.24250064486971099</v>
      </c>
      <c r="AQ350" s="220">
        <v>0</v>
      </c>
      <c r="AR350" s="220">
        <v>0</v>
      </c>
      <c r="AS350" s="220">
        <v>0</v>
      </c>
      <c r="AT350" s="220">
        <v>0</v>
      </c>
      <c r="AU350" s="220">
        <v>0</v>
      </c>
      <c r="AV350" s="220">
        <v>0</v>
      </c>
      <c r="AW350" s="220">
        <v>0</v>
      </c>
      <c r="AX350" s="32"/>
      <c r="AY350" s="220">
        <v>0</v>
      </c>
      <c r="AZ350" s="220">
        <v>0</v>
      </c>
      <c r="BA350" s="220">
        <v>0</v>
      </c>
      <c r="BB350" s="32"/>
      <c r="BC350" s="32">
        <v>49.949398035231766</v>
      </c>
      <c r="BD350" s="242">
        <v>-0.04490331382689763</v>
      </c>
    </row>
    <row r="351" spans="1:56" ht="12.75">
      <c r="A351" s="1" t="s">
        <v>541</v>
      </c>
      <c r="B351" s="1" t="s">
        <v>1000</v>
      </c>
      <c r="C351" s="1" t="s">
        <v>1001</v>
      </c>
      <c r="D351" s="225"/>
      <c r="E351" s="223">
        <v>4.717675432373044</v>
      </c>
      <c r="F351" s="223"/>
      <c r="G351" s="223">
        <v>3.024772576236</v>
      </c>
      <c r="H351" s="223">
        <v>0.014675826307000126</v>
      </c>
      <c r="I351" s="223">
        <v>-0.162133</v>
      </c>
      <c r="J351" s="223">
        <v>0</v>
      </c>
      <c r="K351" s="223">
        <v>0</v>
      </c>
      <c r="L351" s="223">
        <v>0</v>
      </c>
      <c r="M351" s="223">
        <v>0</v>
      </c>
      <c r="N351" s="223">
        <v>0.008547</v>
      </c>
      <c r="O351" s="223">
        <v>0.007855</v>
      </c>
      <c r="P351" s="223">
        <v>0</v>
      </c>
      <c r="Q351" s="223">
        <v>0</v>
      </c>
      <c r="R351" s="223">
        <v>0.050954514756800066</v>
      </c>
      <c r="S351" s="223">
        <v>2.8770640755555554</v>
      </c>
      <c r="T351" s="223">
        <v>0.0048385823806756465</v>
      </c>
      <c r="U351" s="223">
        <v>0.06184117965347372</v>
      </c>
      <c r="V351" s="223">
        <v>0</v>
      </c>
      <c r="W351" s="223">
        <v>0</v>
      </c>
      <c r="X351" s="223">
        <v>0</v>
      </c>
      <c r="Y351" s="223">
        <v>0</v>
      </c>
      <c r="Z351" s="223">
        <v>0</v>
      </c>
      <c r="AA351" s="223">
        <v>0</v>
      </c>
      <c r="AB351" s="220">
        <v>0</v>
      </c>
      <c r="AC351" s="32"/>
      <c r="AD351" s="235">
        <v>10.60609118726255</v>
      </c>
      <c r="AF351" s="220">
        <v>4.789466981686132</v>
      </c>
      <c r="AG351" s="220"/>
      <c r="AH351" s="220">
        <v>2.5754611791229998</v>
      </c>
      <c r="AI351" s="220">
        <v>0.014675826307000126</v>
      </c>
      <c r="AJ351" s="220">
        <v>-0.162133</v>
      </c>
      <c r="AK351" s="220">
        <v>0</v>
      </c>
      <c r="AL351" s="220">
        <v>0</v>
      </c>
      <c r="AM351" s="220">
        <v>0</v>
      </c>
      <c r="AN351" s="220">
        <v>0</v>
      </c>
      <c r="AO351" s="220">
        <v>0.050954514756800066</v>
      </c>
      <c r="AP351" s="220">
        <v>0.05172991857830612</v>
      </c>
      <c r="AQ351" s="220">
        <v>3.7116989555555553</v>
      </c>
      <c r="AR351" s="220">
        <v>0.012302039381743995</v>
      </c>
      <c r="AS351" s="220">
        <v>0</v>
      </c>
      <c r="AT351" s="220">
        <v>0</v>
      </c>
      <c r="AU351" s="220">
        <v>0</v>
      </c>
      <c r="AV351" s="220">
        <v>0</v>
      </c>
      <c r="AW351" s="220">
        <v>0</v>
      </c>
      <c r="AX351" s="32"/>
      <c r="AY351" s="220">
        <v>0</v>
      </c>
      <c r="AZ351" s="220">
        <v>0</v>
      </c>
      <c r="BA351" s="220">
        <v>0</v>
      </c>
      <c r="BB351" s="32"/>
      <c r="BC351" s="32">
        <v>11.044156415388537</v>
      </c>
      <c r="BD351" s="242">
        <v>0.041303173845241355</v>
      </c>
    </row>
    <row r="352" spans="1:56" ht="12.75">
      <c r="A352" s="4" t="s">
        <v>541</v>
      </c>
      <c r="B352" s="4" t="s">
        <v>1002</v>
      </c>
      <c r="C352" s="4" t="s">
        <v>1003</v>
      </c>
      <c r="D352" s="225"/>
      <c r="E352" s="223">
        <v>5.418051085449703</v>
      </c>
      <c r="F352" s="223"/>
      <c r="G352" s="223">
        <v>4.537886932975</v>
      </c>
      <c r="H352" s="223">
        <v>0.022407305968000554</v>
      </c>
      <c r="I352" s="223">
        <v>-0.200725</v>
      </c>
      <c r="J352" s="223">
        <v>0</v>
      </c>
      <c r="K352" s="223">
        <v>0</v>
      </c>
      <c r="L352" s="223">
        <v>0</v>
      </c>
      <c r="M352" s="223">
        <v>0</v>
      </c>
      <c r="N352" s="223">
        <v>0.008547</v>
      </c>
      <c r="O352" s="223">
        <v>0.007855</v>
      </c>
      <c r="P352" s="223">
        <v>0</v>
      </c>
      <c r="Q352" s="223">
        <v>0</v>
      </c>
      <c r="R352" s="223">
        <v>0.05874514682225716</v>
      </c>
      <c r="S352" s="223">
        <v>2.0844077822222222</v>
      </c>
      <c r="T352" s="223">
        <v>0.007299024383608351</v>
      </c>
      <c r="U352" s="223">
        <v>0.06839165371565552</v>
      </c>
      <c r="V352" s="223">
        <v>0</v>
      </c>
      <c r="W352" s="223">
        <v>0</v>
      </c>
      <c r="X352" s="223">
        <v>0</v>
      </c>
      <c r="Y352" s="223">
        <v>0</v>
      </c>
      <c r="Z352" s="223">
        <v>0</v>
      </c>
      <c r="AA352" s="223">
        <v>0</v>
      </c>
      <c r="AB352" s="220">
        <v>0</v>
      </c>
      <c r="AC352" s="32"/>
      <c r="AD352" s="235">
        <v>12.012865931536446</v>
      </c>
      <c r="AF352" s="220">
        <v>5.473010058934319</v>
      </c>
      <c r="AG352" s="220"/>
      <c r="AH352" s="220">
        <v>3.8391274546810004</v>
      </c>
      <c r="AI352" s="220">
        <v>0.022407305968000554</v>
      </c>
      <c r="AJ352" s="220">
        <v>-0.200725</v>
      </c>
      <c r="AK352" s="220">
        <v>0</v>
      </c>
      <c r="AL352" s="220">
        <v>0</v>
      </c>
      <c r="AM352" s="220">
        <v>0</v>
      </c>
      <c r="AN352" s="220">
        <v>0</v>
      </c>
      <c r="AO352" s="220">
        <v>0.05874514682225716</v>
      </c>
      <c r="AP352" s="220">
        <v>0.059341038761191574</v>
      </c>
      <c r="AQ352" s="220">
        <v>2.794861755555555</v>
      </c>
      <c r="AR352" s="220">
        <v>0.018557684534642807</v>
      </c>
      <c r="AS352" s="220">
        <v>0</v>
      </c>
      <c r="AT352" s="220">
        <v>0</v>
      </c>
      <c r="AU352" s="220">
        <v>0</v>
      </c>
      <c r="AV352" s="220">
        <v>0</v>
      </c>
      <c r="AW352" s="220">
        <v>0</v>
      </c>
      <c r="AX352" s="32"/>
      <c r="AY352" s="220">
        <v>0</v>
      </c>
      <c r="AZ352" s="220">
        <v>0</v>
      </c>
      <c r="BA352" s="220">
        <v>0</v>
      </c>
      <c r="BB352" s="32"/>
      <c r="BC352" s="32">
        <v>12.065325445256967</v>
      </c>
      <c r="BD352" s="242">
        <v>0.0043669440764175305</v>
      </c>
    </row>
    <row r="353" spans="1:56" ht="12.75">
      <c r="A353" s="4" t="s">
        <v>563</v>
      </c>
      <c r="B353" s="4" t="s">
        <v>1004</v>
      </c>
      <c r="C353" s="4" t="s">
        <v>1005</v>
      </c>
      <c r="D353" s="225"/>
      <c r="E353" s="223">
        <v>100.59729347752057</v>
      </c>
      <c r="F353" s="223"/>
      <c r="G353" s="223">
        <v>142.043943209905</v>
      </c>
      <c r="H353" s="223">
        <v>0.6819894316500127</v>
      </c>
      <c r="I353" s="223">
        <v>-0.379817</v>
      </c>
      <c r="J353" s="223">
        <v>0</v>
      </c>
      <c r="K353" s="223">
        <v>0</v>
      </c>
      <c r="L353" s="223">
        <v>0</v>
      </c>
      <c r="M353" s="223">
        <v>0.06399100000000002</v>
      </c>
      <c r="N353" s="223">
        <v>0.008547</v>
      </c>
      <c r="O353" s="223">
        <v>0.007855</v>
      </c>
      <c r="P353" s="223">
        <v>1.125697</v>
      </c>
      <c r="Q353" s="223">
        <v>0</v>
      </c>
      <c r="R353" s="223">
        <v>1.167971999251241</v>
      </c>
      <c r="S353" s="223">
        <v>5.196935178888889</v>
      </c>
      <c r="T353" s="223">
        <v>0.21958340806997043</v>
      </c>
      <c r="U353" s="223">
        <v>0.1777447287242322</v>
      </c>
      <c r="V353" s="223">
        <v>0</v>
      </c>
      <c r="W353" s="223">
        <v>0</v>
      </c>
      <c r="X353" s="223">
        <v>0</v>
      </c>
      <c r="Y353" s="223">
        <v>0.2978</v>
      </c>
      <c r="Z353" s="223">
        <v>20.796746555688898</v>
      </c>
      <c r="AA353" s="223">
        <v>1.9580396454545455</v>
      </c>
      <c r="AB353" s="220">
        <v>11.415157173050847</v>
      </c>
      <c r="AC353" s="32"/>
      <c r="AD353" s="235">
        <v>285.3794778082042</v>
      </c>
      <c r="AF353" s="220">
        <v>101.49915129819033</v>
      </c>
      <c r="AG353" s="220"/>
      <c r="AH353" s="220">
        <v>121.64953019721099</v>
      </c>
      <c r="AI353" s="220">
        <v>0.6819894316500127</v>
      </c>
      <c r="AJ353" s="220">
        <v>-0.379817</v>
      </c>
      <c r="AK353" s="220">
        <v>0</v>
      </c>
      <c r="AL353" s="220">
        <v>0</v>
      </c>
      <c r="AM353" s="220">
        <v>0.04266066666666668</v>
      </c>
      <c r="AN353" s="220">
        <v>0</v>
      </c>
      <c r="AO353" s="220">
        <v>1.167971999251241</v>
      </c>
      <c r="AP353" s="220">
        <v>1.17844290403839</v>
      </c>
      <c r="AQ353" s="220">
        <v>6.021939178888889</v>
      </c>
      <c r="AR353" s="220">
        <v>0.5582882590658987</v>
      </c>
      <c r="AS353" s="220">
        <v>0</v>
      </c>
      <c r="AT353" s="220">
        <v>0</v>
      </c>
      <c r="AU353" s="220">
        <v>0</v>
      </c>
      <c r="AV353" s="220">
        <v>0.2978</v>
      </c>
      <c r="AW353" s="220">
        <v>20.796746555688898</v>
      </c>
      <c r="AX353" s="32"/>
      <c r="AY353" s="220">
        <v>1.9580396454545455</v>
      </c>
      <c r="AZ353" s="220">
        <v>24.275</v>
      </c>
      <c r="BA353" s="220">
        <v>0</v>
      </c>
      <c r="BB353" s="32"/>
      <c r="BC353" s="32">
        <v>279.74774313610584</v>
      </c>
      <c r="BD353" s="242">
        <v>-0.019734196429791174</v>
      </c>
    </row>
    <row r="354" spans="1:56" ht="12.75">
      <c r="A354" s="4" t="s">
        <v>563</v>
      </c>
      <c r="B354" s="4" t="s">
        <v>1006</v>
      </c>
      <c r="C354" s="4" t="s">
        <v>1007</v>
      </c>
      <c r="D354" s="225"/>
      <c r="E354" s="223">
        <v>85.91063850428435</v>
      </c>
      <c r="F354" s="223"/>
      <c r="G354" s="223">
        <v>146.90382550568899</v>
      </c>
      <c r="H354" s="223">
        <v>0.7068257249300182</v>
      </c>
      <c r="I354" s="223">
        <v>0</v>
      </c>
      <c r="J354" s="223">
        <v>0</v>
      </c>
      <c r="K354" s="223">
        <v>0</v>
      </c>
      <c r="L354" s="223">
        <v>0</v>
      </c>
      <c r="M354" s="223">
        <v>0.041049</v>
      </c>
      <c r="N354" s="223">
        <v>0.008547</v>
      </c>
      <c r="O354" s="223">
        <v>0.007855</v>
      </c>
      <c r="P354" s="223">
        <v>1.311276</v>
      </c>
      <c r="Q354" s="223">
        <v>0</v>
      </c>
      <c r="R354" s="223">
        <v>1.1224408854039774</v>
      </c>
      <c r="S354" s="223">
        <v>3.8455558922222224</v>
      </c>
      <c r="T354" s="223">
        <v>0.22758006852976828</v>
      </c>
      <c r="U354" s="223">
        <v>0.1783043904994349</v>
      </c>
      <c r="V354" s="223">
        <v>0</v>
      </c>
      <c r="W354" s="223">
        <v>0</v>
      </c>
      <c r="X354" s="223">
        <v>0</v>
      </c>
      <c r="Y354" s="223">
        <v>0.258599</v>
      </c>
      <c r="Z354" s="223">
        <v>15.827335669437897</v>
      </c>
      <c r="AA354" s="223">
        <v>1.7002918636363635</v>
      </c>
      <c r="AB354" s="220">
        <v>9.51155515338983</v>
      </c>
      <c r="AC354" s="32"/>
      <c r="AD354" s="235">
        <v>267.56167965802285</v>
      </c>
      <c r="AF354" s="220">
        <v>86.27086615435582</v>
      </c>
      <c r="AG354" s="220"/>
      <c r="AH354" s="220">
        <v>125.35159938201299</v>
      </c>
      <c r="AI354" s="220">
        <v>0.7068257249300182</v>
      </c>
      <c r="AJ354" s="220">
        <v>0</v>
      </c>
      <c r="AK354" s="220">
        <v>0</v>
      </c>
      <c r="AL354" s="220">
        <v>0</v>
      </c>
      <c r="AM354" s="220">
        <v>0.027366</v>
      </c>
      <c r="AN354" s="220">
        <v>0</v>
      </c>
      <c r="AO354" s="220">
        <v>1.1224408854039774</v>
      </c>
      <c r="AP354" s="220">
        <v>1.1271473367763885</v>
      </c>
      <c r="AQ354" s="220">
        <v>5.107459625555556</v>
      </c>
      <c r="AR354" s="220">
        <v>0.5786196752037658</v>
      </c>
      <c r="AS354" s="220">
        <v>0</v>
      </c>
      <c r="AT354" s="220">
        <v>0</v>
      </c>
      <c r="AU354" s="220">
        <v>0</v>
      </c>
      <c r="AV354" s="220">
        <v>0.258599</v>
      </c>
      <c r="AW354" s="220">
        <v>15.827335669437897</v>
      </c>
      <c r="AX354" s="32"/>
      <c r="AY354" s="220">
        <v>1.7002918636363635</v>
      </c>
      <c r="AZ354" s="220">
        <v>19.342</v>
      </c>
      <c r="BA354" s="220">
        <v>0</v>
      </c>
      <c r="BB354" s="32"/>
      <c r="BC354" s="32">
        <v>257.42055131731274</v>
      </c>
      <c r="BD354" s="242">
        <v>-0.037902020773945416</v>
      </c>
    </row>
    <row r="355" spans="1:56" ht="12.75">
      <c r="A355" s="4" t="s">
        <v>558</v>
      </c>
      <c r="B355" s="4" t="s">
        <v>1008</v>
      </c>
      <c r="C355" s="4" t="s">
        <v>1009</v>
      </c>
      <c r="D355" s="225"/>
      <c r="E355" s="223">
        <v>72.09280725190163</v>
      </c>
      <c r="F355" s="223"/>
      <c r="G355" s="223">
        <v>138.542468417725</v>
      </c>
      <c r="H355" s="223">
        <v>0.6632819723739922</v>
      </c>
      <c r="I355" s="223">
        <v>0</v>
      </c>
      <c r="J355" s="223">
        <v>0</v>
      </c>
      <c r="K355" s="223">
        <v>0</v>
      </c>
      <c r="L355" s="223">
        <v>0</v>
      </c>
      <c r="M355" s="223">
        <v>0.06038299999999999</v>
      </c>
      <c r="N355" s="223">
        <v>0.008547</v>
      </c>
      <c r="O355" s="223">
        <v>0.007855</v>
      </c>
      <c r="P355" s="223">
        <v>0.923997</v>
      </c>
      <c r="Q355" s="223">
        <v>0</v>
      </c>
      <c r="R355" s="223">
        <v>0.9195776142831642</v>
      </c>
      <c r="S355" s="223">
        <v>3.544185071111111</v>
      </c>
      <c r="T355" s="223">
        <v>0.2148270849482769</v>
      </c>
      <c r="U355" s="223">
        <v>0.17036090759619874</v>
      </c>
      <c r="V355" s="223">
        <v>0.1</v>
      </c>
      <c r="W355" s="223">
        <v>0</v>
      </c>
      <c r="X355" s="223">
        <v>0</v>
      </c>
      <c r="Y355" s="223">
        <v>0.196626</v>
      </c>
      <c r="Z355" s="223">
        <v>12.276565929812733</v>
      </c>
      <c r="AA355" s="223">
        <v>1.2928216636363636</v>
      </c>
      <c r="AB355" s="220">
        <v>7.543034027627118</v>
      </c>
      <c r="AC355" s="32"/>
      <c r="AD355" s="235">
        <v>238.55733794101562</v>
      </c>
      <c r="AF355" s="220">
        <v>72.83926419625865</v>
      </c>
      <c r="AG355" s="220"/>
      <c r="AH355" s="220">
        <v>118.61539055296</v>
      </c>
      <c r="AI355" s="220">
        <v>0.6632819723739922</v>
      </c>
      <c r="AJ355" s="220">
        <v>0</v>
      </c>
      <c r="AK355" s="220">
        <v>0</v>
      </c>
      <c r="AL355" s="220">
        <v>0</v>
      </c>
      <c r="AM355" s="220">
        <v>0.040255333333333324</v>
      </c>
      <c r="AN355" s="220">
        <v>0</v>
      </c>
      <c r="AO355" s="220">
        <v>0.9195776142831642</v>
      </c>
      <c r="AP355" s="220">
        <v>0.9290990231757111</v>
      </c>
      <c r="AQ355" s="220">
        <v>4.590006804444444</v>
      </c>
      <c r="AR355" s="220">
        <v>0.5461953628926185</v>
      </c>
      <c r="AS355" s="220">
        <v>0</v>
      </c>
      <c r="AT355" s="220">
        <v>0</v>
      </c>
      <c r="AU355" s="220">
        <v>0</v>
      </c>
      <c r="AV355" s="220">
        <v>0.196626</v>
      </c>
      <c r="AW355" s="220">
        <v>12.276565929812733</v>
      </c>
      <c r="AX355" s="32"/>
      <c r="AY355" s="220">
        <v>1.2928216636363636</v>
      </c>
      <c r="AZ355" s="220">
        <v>16.054</v>
      </c>
      <c r="BA355" s="220">
        <v>0</v>
      </c>
      <c r="BB355" s="32"/>
      <c r="BC355" s="32">
        <v>228.96308445317106</v>
      </c>
      <c r="BD355" s="242">
        <v>-0.04021780914664959</v>
      </c>
    </row>
    <row r="356" spans="1:56" ht="12.75">
      <c r="A356" s="4" t="s">
        <v>636</v>
      </c>
      <c r="B356" s="4" t="s">
        <v>1010</v>
      </c>
      <c r="C356" s="4" t="s">
        <v>1011</v>
      </c>
      <c r="D356" s="225"/>
      <c r="E356" s="223">
        <v>45.34137698103266</v>
      </c>
      <c r="F356" s="223"/>
      <c r="G356" s="223">
        <v>144.257101181409</v>
      </c>
      <c r="H356" s="223">
        <v>0.6987818592070043</v>
      </c>
      <c r="I356" s="223">
        <v>0</v>
      </c>
      <c r="J356" s="223">
        <v>0</v>
      </c>
      <c r="K356" s="223">
        <v>0</v>
      </c>
      <c r="L356" s="223">
        <v>0</v>
      </c>
      <c r="M356" s="223">
        <v>0.15704400000000004</v>
      </c>
      <c r="N356" s="223">
        <v>0.008547</v>
      </c>
      <c r="O356" s="223">
        <v>0.007855</v>
      </c>
      <c r="P356" s="223">
        <v>1.11123</v>
      </c>
      <c r="Q356" s="223">
        <v>0</v>
      </c>
      <c r="R356" s="223">
        <v>0.5145973978942555</v>
      </c>
      <c r="S356" s="223">
        <v>6.522442428888889</v>
      </c>
      <c r="T356" s="223">
        <v>0.22499014650538768</v>
      </c>
      <c r="U356" s="223">
        <v>0.14196662710621988</v>
      </c>
      <c r="V356" s="223">
        <v>0.075</v>
      </c>
      <c r="W356" s="223">
        <v>0</v>
      </c>
      <c r="X356" s="223">
        <v>0</v>
      </c>
      <c r="Y356" s="223">
        <v>0.23433</v>
      </c>
      <c r="Z356" s="223">
        <v>25.430860537765085</v>
      </c>
      <c r="AA356" s="223">
        <v>1.5407289136363636</v>
      </c>
      <c r="AB356" s="220">
        <v>9.191272188220339</v>
      </c>
      <c r="AC356" s="32"/>
      <c r="AD356" s="235">
        <v>235.4581242616652</v>
      </c>
      <c r="AF356" s="220">
        <v>46.06216702963122</v>
      </c>
      <c r="AG356" s="220"/>
      <c r="AH356" s="220">
        <v>123.42060335876299</v>
      </c>
      <c r="AI356" s="220">
        <v>0.6987818592070043</v>
      </c>
      <c r="AJ356" s="220">
        <v>0</v>
      </c>
      <c r="AK356" s="220">
        <v>0</v>
      </c>
      <c r="AL356" s="220">
        <v>0</v>
      </c>
      <c r="AM356" s="220">
        <v>0.10469600000000004</v>
      </c>
      <c r="AN356" s="220">
        <v>0</v>
      </c>
      <c r="AO356" s="220">
        <v>0.5145973978942555</v>
      </c>
      <c r="AP356" s="220">
        <v>0.522777932058272</v>
      </c>
      <c r="AQ356" s="220">
        <v>7.841290428888889</v>
      </c>
      <c r="AR356" s="220">
        <v>0.5720348286034838</v>
      </c>
      <c r="AS356" s="220">
        <v>0</v>
      </c>
      <c r="AT356" s="220">
        <v>0</v>
      </c>
      <c r="AU356" s="220">
        <v>0</v>
      </c>
      <c r="AV356" s="220">
        <v>0.23433</v>
      </c>
      <c r="AW356" s="220">
        <v>25.430860537765085</v>
      </c>
      <c r="AX356" s="32"/>
      <c r="AY356" s="220">
        <v>1.5407289136363636</v>
      </c>
      <c r="AZ356" s="220">
        <v>20.007</v>
      </c>
      <c r="BA356" s="220">
        <v>0</v>
      </c>
      <c r="BB356" s="32"/>
      <c r="BC356" s="32">
        <v>226.94986828644755</v>
      </c>
      <c r="BD356" s="242">
        <v>-0.036134900852953386</v>
      </c>
    </row>
    <row r="357" spans="1:56" ht="12.75">
      <c r="A357" s="4" t="s">
        <v>574</v>
      </c>
      <c r="B357" s="4" t="s">
        <v>1012</v>
      </c>
      <c r="C357" s="4" t="s">
        <v>1013</v>
      </c>
      <c r="D357" s="225"/>
      <c r="E357" s="223">
        <v>71.86297532313458</v>
      </c>
      <c r="F357" s="223"/>
      <c r="G357" s="223">
        <v>61.880430145014</v>
      </c>
      <c r="H357" s="223">
        <v>0.29620745378999414</v>
      </c>
      <c r="I357" s="223">
        <v>-0.18975</v>
      </c>
      <c r="J357" s="223">
        <v>0</v>
      </c>
      <c r="K357" s="223">
        <v>0</v>
      </c>
      <c r="L357" s="223">
        <v>0</v>
      </c>
      <c r="M357" s="223">
        <v>0.049486</v>
      </c>
      <c r="N357" s="223">
        <v>0.008547</v>
      </c>
      <c r="O357" s="223">
        <v>0.007855</v>
      </c>
      <c r="P357" s="223">
        <v>0.65954</v>
      </c>
      <c r="Q357" s="223">
        <v>0</v>
      </c>
      <c r="R357" s="223">
        <v>0.8287249314413223</v>
      </c>
      <c r="S357" s="223">
        <v>3.878343873333333</v>
      </c>
      <c r="T357" s="223">
        <v>0.095371334481549</v>
      </c>
      <c r="U357" s="223">
        <v>0.11111137879040348</v>
      </c>
      <c r="V357" s="223">
        <v>0</v>
      </c>
      <c r="W357" s="223">
        <v>0</v>
      </c>
      <c r="X357" s="223">
        <v>0</v>
      </c>
      <c r="Y357" s="223">
        <v>0.148773</v>
      </c>
      <c r="Z357" s="223">
        <v>10.439494751767096</v>
      </c>
      <c r="AA357" s="223">
        <v>0.9781881409090909</v>
      </c>
      <c r="AB357" s="220">
        <v>5.820606072118644</v>
      </c>
      <c r="AC357" s="32"/>
      <c r="AD357" s="235">
        <v>156.87590440478</v>
      </c>
      <c r="AF357" s="220">
        <v>72.35055450160104</v>
      </c>
      <c r="AG357" s="220"/>
      <c r="AH357" s="220">
        <v>53.417736909126994</v>
      </c>
      <c r="AI357" s="220">
        <v>0.29620745378999414</v>
      </c>
      <c r="AJ357" s="220">
        <v>-0.18975</v>
      </c>
      <c r="AK357" s="220">
        <v>0</v>
      </c>
      <c r="AL357" s="220">
        <v>0</v>
      </c>
      <c r="AM357" s="220">
        <v>0.03299066666666667</v>
      </c>
      <c r="AN357" s="220">
        <v>0</v>
      </c>
      <c r="AO357" s="220">
        <v>0.8287249314413223</v>
      </c>
      <c r="AP357" s="220">
        <v>0.8343477019908287</v>
      </c>
      <c r="AQ357" s="220">
        <v>5.175160673333333</v>
      </c>
      <c r="AR357" s="220">
        <v>0.24248050779651364</v>
      </c>
      <c r="AS357" s="220">
        <v>0</v>
      </c>
      <c r="AT357" s="220">
        <v>0</v>
      </c>
      <c r="AU357" s="220">
        <v>0</v>
      </c>
      <c r="AV357" s="220">
        <v>0.148773</v>
      </c>
      <c r="AW357" s="220">
        <v>10.439494751767096</v>
      </c>
      <c r="AX357" s="32"/>
      <c r="AY357" s="220">
        <v>0.9781881409090909</v>
      </c>
      <c r="AZ357" s="220">
        <v>12.638</v>
      </c>
      <c r="BA357" s="220">
        <v>0</v>
      </c>
      <c r="BB357" s="32"/>
      <c r="BC357" s="32">
        <v>157.19290923842286</v>
      </c>
      <c r="BD357" s="242">
        <v>0.0020207362937326285</v>
      </c>
    </row>
    <row r="358" spans="1:56" ht="12.75">
      <c r="A358" s="4" t="s">
        <v>541</v>
      </c>
      <c r="B358" s="4" t="s">
        <v>1014</v>
      </c>
      <c r="C358" s="4" t="s">
        <v>1015</v>
      </c>
      <c r="D358" s="225"/>
      <c r="E358" s="223">
        <v>7.1745996482240475</v>
      </c>
      <c r="F358" s="223"/>
      <c r="G358" s="223">
        <v>6.583737788827</v>
      </c>
      <c r="H358" s="223">
        <v>0.03258798846099991</v>
      </c>
      <c r="I358" s="223">
        <v>-0.104746</v>
      </c>
      <c r="J358" s="223">
        <v>0</v>
      </c>
      <c r="K358" s="223">
        <v>0</v>
      </c>
      <c r="L358" s="223">
        <v>0</v>
      </c>
      <c r="M358" s="223">
        <v>0</v>
      </c>
      <c r="N358" s="223">
        <v>0.008547</v>
      </c>
      <c r="O358" s="223">
        <v>0.007855</v>
      </c>
      <c r="P358" s="223">
        <v>0</v>
      </c>
      <c r="Q358" s="223">
        <v>0</v>
      </c>
      <c r="R358" s="223">
        <v>0.07938885573039534</v>
      </c>
      <c r="S358" s="223">
        <v>1.2217647795555557</v>
      </c>
      <c r="T358" s="223">
        <v>0.010602295937936355</v>
      </c>
      <c r="U358" s="223">
        <v>0.0796245157529856</v>
      </c>
      <c r="V358" s="223">
        <v>0</v>
      </c>
      <c r="W358" s="223">
        <v>0</v>
      </c>
      <c r="X358" s="223">
        <v>0</v>
      </c>
      <c r="Y358" s="223">
        <v>0</v>
      </c>
      <c r="Z358" s="223">
        <v>0</v>
      </c>
      <c r="AA358" s="223">
        <v>0</v>
      </c>
      <c r="AB358" s="220">
        <v>0</v>
      </c>
      <c r="AC358" s="32"/>
      <c r="AD358" s="235">
        <v>15.093961872488919</v>
      </c>
      <c r="AF358" s="220">
        <v>7.222355063208434</v>
      </c>
      <c r="AG358" s="220"/>
      <c r="AH358" s="220">
        <v>5.55816322069</v>
      </c>
      <c r="AI358" s="220">
        <v>0.03258798846099991</v>
      </c>
      <c r="AJ358" s="220">
        <v>-0.104746</v>
      </c>
      <c r="AK358" s="220">
        <v>0</v>
      </c>
      <c r="AL358" s="220">
        <v>0</v>
      </c>
      <c r="AM358" s="220">
        <v>0</v>
      </c>
      <c r="AN358" s="220">
        <v>0</v>
      </c>
      <c r="AO358" s="220">
        <v>0.07938885573039534</v>
      </c>
      <c r="AP358" s="220">
        <v>0.0799172821146437</v>
      </c>
      <c r="AQ358" s="220">
        <v>1.4341953928888889</v>
      </c>
      <c r="AR358" s="220">
        <v>0.026956214011423847</v>
      </c>
      <c r="AS358" s="220">
        <v>0</v>
      </c>
      <c r="AT358" s="220">
        <v>0</v>
      </c>
      <c r="AU358" s="220">
        <v>0</v>
      </c>
      <c r="AV358" s="220">
        <v>0</v>
      </c>
      <c r="AW358" s="220">
        <v>0</v>
      </c>
      <c r="AX358" s="32"/>
      <c r="AY358" s="220">
        <v>0</v>
      </c>
      <c r="AZ358" s="220">
        <v>0</v>
      </c>
      <c r="BA358" s="220">
        <v>0</v>
      </c>
      <c r="BB358" s="32"/>
      <c r="BC358" s="32">
        <v>14.328818017104785</v>
      </c>
      <c r="BD358" s="242">
        <v>-0.05069204903576221</v>
      </c>
    </row>
    <row r="359" spans="1:56" ht="12.75">
      <c r="A359" s="4" t="s">
        <v>623</v>
      </c>
      <c r="B359" s="4" t="s">
        <v>1016</v>
      </c>
      <c r="C359" s="4" t="s">
        <v>1017</v>
      </c>
      <c r="D359" s="225"/>
      <c r="E359" s="223">
        <v>211.10218304332443</v>
      </c>
      <c r="F359" s="223"/>
      <c r="G359" s="223">
        <v>130.468308107066</v>
      </c>
      <c r="H359" s="223">
        <v>0.6059875694900007</v>
      </c>
      <c r="I359" s="223">
        <v>0</v>
      </c>
      <c r="J359" s="223">
        <v>0</v>
      </c>
      <c r="K359" s="223">
        <v>0</v>
      </c>
      <c r="L359" s="223">
        <v>0</v>
      </c>
      <c r="M359" s="223">
        <v>0.114183</v>
      </c>
      <c r="N359" s="223">
        <v>0.008547</v>
      </c>
      <c r="O359" s="223">
        <v>0</v>
      </c>
      <c r="P359" s="223">
        <v>1.125801</v>
      </c>
      <c r="Q359" s="223">
        <v>0.048</v>
      </c>
      <c r="R359" s="223">
        <v>2.361981629259931</v>
      </c>
      <c r="S359" s="223">
        <v>1.6046170455555555</v>
      </c>
      <c r="T359" s="223">
        <v>0.19838145334765553</v>
      </c>
      <c r="U359" s="223">
        <v>0</v>
      </c>
      <c r="V359" s="223">
        <v>0</v>
      </c>
      <c r="W359" s="223">
        <v>0</v>
      </c>
      <c r="X359" s="223">
        <v>0</v>
      </c>
      <c r="Y359" s="223">
        <v>0.403583</v>
      </c>
      <c r="Z359" s="223">
        <v>21.810400348504213</v>
      </c>
      <c r="AA359" s="223">
        <v>2.653568672727273</v>
      </c>
      <c r="AB359" s="220">
        <v>15.553114575254238</v>
      </c>
      <c r="AC359" s="32"/>
      <c r="AD359" s="235">
        <v>388.0586564445295</v>
      </c>
      <c r="AF359" s="220">
        <v>212.3510579453751</v>
      </c>
      <c r="AG359" s="220"/>
      <c r="AH359" s="220">
        <v>114.222476830991</v>
      </c>
      <c r="AI359" s="220">
        <v>0.6059875694900007</v>
      </c>
      <c r="AJ359" s="220">
        <v>0</v>
      </c>
      <c r="AK359" s="220">
        <v>0</v>
      </c>
      <c r="AL359" s="220">
        <v>0</v>
      </c>
      <c r="AM359" s="220">
        <v>0.07612200000000001</v>
      </c>
      <c r="AN359" s="220">
        <v>0.049</v>
      </c>
      <c r="AO359" s="220">
        <v>2.361981629259931</v>
      </c>
      <c r="AP359" s="220">
        <v>2.375955049777719</v>
      </c>
      <c r="AQ359" s="220">
        <v>2.0460190722222222</v>
      </c>
      <c r="AR359" s="220">
        <v>0.5043825359752753</v>
      </c>
      <c r="AS359" s="220">
        <v>0</v>
      </c>
      <c r="AT359" s="220">
        <v>0</v>
      </c>
      <c r="AU359" s="220">
        <v>0</v>
      </c>
      <c r="AV359" s="220">
        <v>0.403583</v>
      </c>
      <c r="AW359" s="220">
        <v>21.810400348504213</v>
      </c>
      <c r="AX359" s="32"/>
      <c r="AY359" s="220">
        <v>2.653568672727273</v>
      </c>
      <c r="AZ359" s="220">
        <v>33.258</v>
      </c>
      <c r="BA359" s="220">
        <v>0</v>
      </c>
      <c r="BB359" s="32"/>
      <c r="BC359" s="32">
        <v>392.71853465432275</v>
      </c>
      <c r="BD359" s="242">
        <v>0.012008180032596048</v>
      </c>
    </row>
    <row r="360" spans="1:56" ht="12.75">
      <c r="A360" s="4" t="s">
        <v>541</v>
      </c>
      <c r="B360" s="4" t="s">
        <v>1018</v>
      </c>
      <c r="C360" s="4" t="s">
        <v>1019</v>
      </c>
      <c r="D360" s="225"/>
      <c r="E360" s="223">
        <v>7.413554237671019</v>
      </c>
      <c r="F360" s="223"/>
      <c r="G360" s="223">
        <v>5.475089157307</v>
      </c>
      <c r="H360" s="223">
        <v>0.026842140781000258</v>
      </c>
      <c r="I360" s="223">
        <v>0</v>
      </c>
      <c r="J360" s="223">
        <v>0</v>
      </c>
      <c r="K360" s="223">
        <v>0</v>
      </c>
      <c r="L360" s="223">
        <v>0</v>
      </c>
      <c r="M360" s="223">
        <v>0</v>
      </c>
      <c r="N360" s="223">
        <v>0.008547</v>
      </c>
      <c r="O360" s="223">
        <v>0.007855</v>
      </c>
      <c r="P360" s="223">
        <v>0</v>
      </c>
      <c r="Q360" s="223">
        <v>0</v>
      </c>
      <c r="R360" s="223">
        <v>0.08306316984237903</v>
      </c>
      <c r="S360" s="223">
        <v>2.7314544106666667</v>
      </c>
      <c r="T360" s="223">
        <v>0.008757129202968485</v>
      </c>
      <c r="U360" s="223">
        <v>0.07478067864466147</v>
      </c>
      <c r="V360" s="223">
        <v>0</v>
      </c>
      <c r="W360" s="223">
        <v>0</v>
      </c>
      <c r="X360" s="223">
        <v>0</v>
      </c>
      <c r="Y360" s="223">
        <v>0</v>
      </c>
      <c r="Z360" s="223">
        <v>0</v>
      </c>
      <c r="AA360" s="223">
        <v>0</v>
      </c>
      <c r="AB360" s="220">
        <v>0</v>
      </c>
      <c r="AC360" s="32"/>
      <c r="AD360" s="235">
        <v>15.829942924115693</v>
      </c>
      <c r="AF360" s="220">
        <v>7.477869636976112</v>
      </c>
      <c r="AG360" s="220"/>
      <c r="AH360" s="220">
        <v>4.66782173114</v>
      </c>
      <c r="AI360" s="220">
        <v>0.026842140781000258</v>
      </c>
      <c r="AJ360" s="220">
        <v>0</v>
      </c>
      <c r="AK360" s="220">
        <v>0</v>
      </c>
      <c r="AL360" s="220">
        <v>0</v>
      </c>
      <c r="AM360" s="220">
        <v>0</v>
      </c>
      <c r="AN360" s="220">
        <v>0</v>
      </c>
      <c r="AO360" s="220">
        <v>0.08306316984237903</v>
      </c>
      <c r="AP360" s="220">
        <v>0.08378377439516067</v>
      </c>
      <c r="AQ360" s="220">
        <v>3.414778570666667</v>
      </c>
      <c r="AR360" s="220">
        <v>0.02226489906551834</v>
      </c>
      <c r="AS360" s="220">
        <v>0</v>
      </c>
      <c r="AT360" s="220">
        <v>0</v>
      </c>
      <c r="AU360" s="220">
        <v>0</v>
      </c>
      <c r="AV360" s="220">
        <v>0</v>
      </c>
      <c r="AW360" s="220">
        <v>0</v>
      </c>
      <c r="AX360" s="32"/>
      <c r="AY360" s="220">
        <v>0</v>
      </c>
      <c r="AZ360" s="220">
        <v>0</v>
      </c>
      <c r="BA360" s="220">
        <v>0</v>
      </c>
      <c r="BB360" s="32"/>
      <c r="BC360" s="32">
        <v>15.776423922866837</v>
      </c>
      <c r="BD360" s="242">
        <v>-0.0033808713970360947</v>
      </c>
    </row>
    <row r="361" spans="1:56" ht="12.75">
      <c r="A361" s="4" t="s">
        <v>541</v>
      </c>
      <c r="B361" s="4" t="s">
        <v>1020</v>
      </c>
      <c r="C361" s="4" t="s">
        <v>1021</v>
      </c>
      <c r="D361" s="225"/>
      <c r="E361" s="223">
        <v>5.031158611093728</v>
      </c>
      <c r="F361" s="223"/>
      <c r="G361" s="223">
        <v>7.681905109183</v>
      </c>
      <c r="H361" s="223">
        <v>0.038234143567999826</v>
      </c>
      <c r="I361" s="223">
        <v>-0.081624</v>
      </c>
      <c r="J361" s="223">
        <v>0</v>
      </c>
      <c r="K361" s="223">
        <v>0</v>
      </c>
      <c r="L361" s="223">
        <v>0</v>
      </c>
      <c r="M361" s="223">
        <v>0</v>
      </c>
      <c r="N361" s="223">
        <v>0.008547</v>
      </c>
      <c r="O361" s="223">
        <v>0.007855</v>
      </c>
      <c r="P361" s="223">
        <v>0</v>
      </c>
      <c r="Q361" s="223">
        <v>0</v>
      </c>
      <c r="R361" s="223">
        <v>0.05857986165048053</v>
      </c>
      <c r="S361" s="223">
        <v>1.2044669973333333</v>
      </c>
      <c r="T361" s="223">
        <v>0.012392012033431198</v>
      </c>
      <c r="U361" s="223">
        <v>0.09331875692928625</v>
      </c>
      <c r="V361" s="223">
        <v>0</v>
      </c>
      <c r="W361" s="223">
        <v>0</v>
      </c>
      <c r="X361" s="223">
        <v>0</v>
      </c>
      <c r="Y361" s="223">
        <v>0</v>
      </c>
      <c r="Z361" s="223">
        <v>0</v>
      </c>
      <c r="AA361" s="223">
        <v>0</v>
      </c>
      <c r="AB361" s="220">
        <v>0</v>
      </c>
      <c r="AC361" s="32"/>
      <c r="AD361" s="235">
        <v>14.054833491791257</v>
      </c>
      <c r="AF361" s="220">
        <v>5.029118050143561</v>
      </c>
      <c r="AG361" s="220"/>
      <c r="AH361" s="220">
        <v>6.470185793367</v>
      </c>
      <c r="AI361" s="220">
        <v>0.038234143567999826</v>
      </c>
      <c r="AJ361" s="220">
        <v>-0.081624</v>
      </c>
      <c r="AK361" s="220">
        <v>0</v>
      </c>
      <c r="AL361" s="220">
        <v>0</v>
      </c>
      <c r="AM361" s="220">
        <v>0</v>
      </c>
      <c r="AN361" s="220">
        <v>0</v>
      </c>
      <c r="AO361" s="220">
        <v>0.05857986165048053</v>
      </c>
      <c r="AP361" s="220">
        <v>0.0585561025549341</v>
      </c>
      <c r="AQ361" s="220">
        <v>1.6396529173333332</v>
      </c>
      <c r="AR361" s="220">
        <v>0.03150654635191491</v>
      </c>
      <c r="AS361" s="220">
        <v>0</v>
      </c>
      <c r="AT361" s="220">
        <v>0</v>
      </c>
      <c r="AU361" s="220">
        <v>0</v>
      </c>
      <c r="AV361" s="220">
        <v>0</v>
      </c>
      <c r="AW361" s="220">
        <v>0</v>
      </c>
      <c r="AX361" s="32"/>
      <c r="AY361" s="220">
        <v>0</v>
      </c>
      <c r="AZ361" s="220">
        <v>0</v>
      </c>
      <c r="BA361" s="220">
        <v>0</v>
      </c>
      <c r="BB361" s="32"/>
      <c r="BC361" s="32">
        <v>13.244209414969223</v>
      </c>
      <c r="BD361" s="242">
        <v>-0.05767582215011511</v>
      </c>
    </row>
    <row r="362" spans="1:56" ht="12.75">
      <c r="A362" s="4" t="s">
        <v>541</v>
      </c>
      <c r="B362" s="4" t="s">
        <v>135</v>
      </c>
      <c r="C362" s="4" t="s">
        <v>136</v>
      </c>
      <c r="D362" s="225"/>
      <c r="E362" s="223">
        <v>8.374294435710055</v>
      </c>
      <c r="F362" s="223"/>
      <c r="G362" s="223">
        <v>3.884658053986</v>
      </c>
      <c r="H362" s="223">
        <v>0.01893374485700019</v>
      </c>
      <c r="I362" s="223">
        <v>-0.153436</v>
      </c>
      <c r="J362" s="223">
        <v>0</v>
      </c>
      <c r="K362" s="223">
        <v>0</v>
      </c>
      <c r="L362" s="223">
        <v>0</v>
      </c>
      <c r="M362" s="223">
        <v>0</v>
      </c>
      <c r="N362" s="223">
        <v>0.008547</v>
      </c>
      <c r="O362" s="223">
        <v>0.007855</v>
      </c>
      <c r="P362" s="223">
        <v>0</v>
      </c>
      <c r="Q362" s="223">
        <v>0</v>
      </c>
      <c r="R362" s="223">
        <v>0.08928121271578382</v>
      </c>
      <c r="S362" s="223">
        <v>1.3829039457777779</v>
      </c>
      <c r="T362" s="223">
        <v>0.006220048962265858</v>
      </c>
      <c r="U362" s="223">
        <v>0.06828126846728064</v>
      </c>
      <c r="V362" s="223">
        <v>0</v>
      </c>
      <c r="W362" s="223">
        <v>0</v>
      </c>
      <c r="X362" s="223">
        <v>0</v>
      </c>
      <c r="Y362" s="223">
        <v>0</v>
      </c>
      <c r="Z362" s="223">
        <v>0</v>
      </c>
      <c r="AA362" s="223">
        <v>0</v>
      </c>
      <c r="AB362" s="220">
        <v>0</v>
      </c>
      <c r="AC362" s="32"/>
      <c r="AD362" s="235">
        <v>13.687538710476165</v>
      </c>
      <c r="AF362" s="220">
        <v>8.404682744611755</v>
      </c>
      <c r="AG362" s="220"/>
      <c r="AH362" s="220">
        <v>3.3053854072099997</v>
      </c>
      <c r="AI362" s="220">
        <v>0.01893374485700019</v>
      </c>
      <c r="AJ362" s="220">
        <v>-0.153436</v>
      </c>
      <c r="AK362" s="220">
        <v>0</v>
      </c>
      <c r="AL362" s="220">
        <v>0</v>
      </c>
      <c r="AM362" s="220">
        <v>0</v>
      </c>
      <c r="AN362" s="220">
        <v>0</v>
      </c>
      <c r="AO362" s="220">
        <v>0.08928121271578382</v>
      </c>
      <c r="AP362" s="220">
        <v>0.08960519285428435</v>
      </c>
      <c r="AQ362" s="220">
        <v>1.760825119111111</v>
      </c>
      <c r="AR362" s="220">
        <v>0.015814402085158982</v>
      </c>
      <c r="AS362" s="220">
        <v>0</v>
      </c>
      <c r="AT362" s="220">
        <v>0</v>
      </c>
      <c r="AU362" s="220">
        <v>0</v>
      </c>
      <c r="AV362" s="220">
        <v>0</v>
      </c>
      <c r="AW362" s="220">
        <v>0</v>
      </c>
      <c r="AX362" s="32"/>
      <c r="AY362" s="220">
        <v>0</v>
      </c>
      <c r="AZ362" s="220">
        <v>0</v>
      </c>
      <c r="BA362" s="220">
        <v>0</v>
      </c>
      <c r="BB362" s="32"/>
      <c r="BC362" s="32">
        <v>13.531091823445093</v>
      </c>
      <c r="BD362" s="242">
        <v>-0.0114298772292297</v>
      </c>
    </row>
    <row r="363" spans="1:56" ht="12.75">
      <c r="A363" s="4" t="s">
        <v>541</v>
      </c>
      <c r="B363" s="4" t="s">
        <v>137</v>
      </c>
      <c r="C363" s="4" t="s">
        <v>138</v>
      </c>
      <c r="D363" s="225"/>
      <c r="E363" s="223">
        <v>10.413222465886943</v>
      </c>
      <c r="F363" s="223"/>
      <c r="G363" s="223">
        <v>5.730889044163</v>
      </c>
      <c r="H363" s="223">
        <v>0.027917579126000406</v>
      </c>
      <c r="I363" s="223">
        <v>-0.431602</v>
      </c>
      <c r="J363" s="223">
        <v>0</v>
      </c>
      <c r="K363" s="223">
        <v>0</v>
      </c>
      <c r="L363" s="223">
        <v>0</v>
      </c>
      <c r="M363" s="223">
        <v>0</v>
      </c>
      <c r="N363" s="223">
        <v>0.008547</v>
      </c>
      <c r="O363" s="223">
        <v>0.007855</v>
      </c>
      <c r="P363" s="223">
        <v>0</v>
      </c>
      <c r="Q363" s="223">
        <v>0</v>
      </c>
      <c r="R363" s="223">
        <v>0.1145015016729792</v>
      </c>
      <c r="S363" s="223">
        <v>3.2881989804444447</v>
      </c>
      <c r="T363" s="223">
        <v>0.009176395316394293</v>
      </c>
      <c r="U363" s="223">
        <v>0.07854676466920933</v>
      </c>
      <c r="V363" s="223">
        <v>0</v>
      </c>
      <c r="W363" s="223">
        <v>0</v>
      </c>
      <c r="X363" s="223">
        <v>0</v>
      </c>
      <c r="Y363" s="223">
        <v>0</v>
      </c>
      <c r="Z363" s="223">
        <v>0</v>
      </c>
      <c r="AA363" s="223">
        <v>0</v>
      </c>
      <c r="AB363" s="220">
        <v>0</v>
      </c>
      <c r="AC363" s="32"/>
      <c r="AD363" s="235">
        <v>19.24725273127897</v>
      </c>
      <c r="AF363" s="220">
        <v>10.533477826072632</v>
      </c>
      <c r="AG363" s="220"/>
      <c r="AH363" s="220">
        <v>4.873849093597</v>
      </c>
      <c r="AI363" s="220">
        <v>0.027917579126000406</v>
      </c>
      <c r="AJ363" s="220">
        <v>-0.431602</v>
      </c>
      <c r="AK363" s="220">
        <v>0</v>
      </c>
      <c r="AL363" s="220">
        <v>0</v>
      </c>
      <c r="AM363" s="220">
        <v>0</v>
      </c>
      <c r="AN363" s="220">
        <v>0</v>
      </c>
      <c r="AO363" s="220">
        <v>0.1145015016729792</v>
      </c>
      <c r="AP363" s="220">
        <v>0.11582380313831275</v>
      </c>
      <c r="AQ363" s="220">
        <v>4.086343727111111</v>
      </c>
      <c r="AR363" s="220">
        <v>0.023330878278643732</v>
      </c>
      <c r="AS363" s="220">
        <v>0</v>
      </c>
      <c r="AT363" s="220">
        <v>0</v>
      </c>
      <c r="AU363" s="220">
        <v>0</v>
      </c>
      <c r="AV363" s="220">
        <v>0</v>
      </c>
      <c r="AW363" s="220">
        <v>0</v>
      </c>
      <c r="AX363" s="32"/>
      <c r="AY363" s="220">
        <v>0</v>
      </c>
      <c r="AZ363" s="220">
        <v>0</v>
      </c>
      <c r="BA363" s="220">
        <v>0</v>
      </c>
      <c r="BB363" s="32"/>
      <c r="BC363" s="32">
        <v>19.34364240899668</v>
      </c>
      <c r="BD363" s="242">
        <v>0.0050079706991671405</v>
      </c>
    </row>
    <row r="364" spans="1:56" ht="12.75">
      <c r="A364" s="4" t="s">
        <v>541</v>
      </c>
      <c r="B364" s="4" t="s">
        <v>139</v>
      </c>
      <c r="C364" s="4" t="s">
        <v>140</v>
      </c>
      <c r="D364" s="225"/>
      <c r="E364" s="223">
        <v>2.786801477568234</v>
      </c>
      <c r="F364" s="223"/>
      <c r="G364" s="223">
        <v>4.593136837621</v>
      </c>
      <c r="H364" s="223">
        <v>0.02288394185200054</v>
      </c>
      <c r="I364" s="223">
        <v>-0.058674</v>
      </c>
      <c r="J364" s="223">
        <v>0</v>
      </c>
      <c r="K364" s="223">
        <v>0</v>
      </c>
      <c r="L364" s="223">
        <v>0</v>
      </c>
      <c r="M364" s="223">
        <v>0</v>
      </c>
      <c r="N364" s="223">
        <v>0.008547</v>
      </c>
      <c r="O364" s="223">
        <v>0.007855</v>
      </c>
      <c r="P364" s="223">
        <v>0</v>
      </c>
      <c r="Q364" s="223">
        <v>0</v>
      </c>
      <c r="R364" s="223">
        <v>0.03160948295843692</v>
      </c>
      <c r="S364" s="223">
        <v>0.8481839946666667</v>
      </c>
      <c r="T364" s="223">
        <v>0.007412472391205793</v>
      </c>
      <c r="U364" s="223">
        <v>0.0735552489256783</v>
      </c>
      <c r="V364" s="223">
        <v>0</v>
      </c>
      <c r="W364" s="223">
        <v>0</v>
      </c>
      <c r="X364" s="223">
        <v>0</v>
      </c>
      <c r="Y364" s="223">
        <v>0</v>
      </c>
      <c r="Z364" s="223">
        <v>0</v>
      </c>
      <c r="AA364" s="223">
        <v>0</v>
      </c>
      <c r="AB364" s="220">
        <v>0</v>
      </c>
      <c r="AC364" s="32"/>
      <c r="AD364" s="235">
        <v>8.321311455983222</v>
      </c>
      <c r="AF364" s="220">
        <v>2.7883428071467957</v>
      </c>
      <c r="AG364" s="220"/>
      <c r="AH364" s="220">
        <v>3.8663837499389997</v>
      </c>
      <c r="AI364" s="220">
        <v>0.02288394185200054</v>
      </c>
      <c r="AJ364" s="220">
        <v>-0.058674</v>
      </c>
      <c r="AK364" s="220">
        <v>0</v>
      </c>
      <c r="AL364" s="220">
        <v>0</v>
      </c>
      <c r="AM364" s="220">
        <v>0</v>
      </c>
      <c r="AN364" s="220">
        <v>0</v>
      </c>
      <c r="AO364" s="220">
        <v>0.03160948295843692</v>
      </c>
      <c r="AP364" s="220">
        <v>0.03162696559271821</v>
      </c>
      <c r="AQ364" s="220">
        <v>1.0816095946666668</v>
      </c>
      <c r="AR364" s="220">
        <v>0.01884612477342391</v>
      </c>
      <c r="AS364" s="220">
        <v>0</v>
      </c>
      <c r="AT364" s="220">
        <v>0</v>
      </c>
      <c r="AU364" s="220">
        <v>0</v>
      </c>
      <c r="AV364" s="220">
        <v>0</v>
      </c>
      <c r="AW364" s="220">
        <v>0</v>
      </c>
      <c r="AX364" s="32"/>
      <c r="AY364" s="220">
        <v>0</v>
      </c>
      <c r="AZ364" s="220">
        <v>0</v>
      </c>
      <c r="BA364" s="220">
        <v>0</v>
      </c>
      <c r="BB364" s="32"/>
      <c r="BC364" s="32">
        <v>7.782628666929041</v>
      </c>
      <c r="BD364" s="242">
        <v>-0.0647353235008234</v>
      </c>
    </row>
    <row r="365" spans="1:111" ht="12.75">
      <c r="A365" s="4" t="s">
        <v>541</v>
      </c>
      <c r="B365" s="4" t="s">
        <v>141</v>
      </c>
      <c r="C365" s="4" t="s">
        <v>142</v>
      </c>
      <c r="D365" s="225"/>
      <c r="E365" s="223">
        <v>7.36475236320708</v>
      </c>
      <c r="F365" s="223"/>
      <c r="G365" s="223">
        <v>5.5864225236400005</v>
      </c>
      <c r="H365" s="223">
        <v>0.02752088765199948</v>
      </c>
      <c r="I365" s="223">
        <v>-0.171478</v>
      </c>
      <c r="J365" s="223">
        <v>0</v>
      </c>
      <c r="K365" s="223">
        <v>0</v>
      </c>
      <c r="L365" s="223">
        <v>0</v>
      </c>
      <c r="M365" s="223">
        <v>0</v>
      </c>
      <c r="N365" s="223">
        <v>0.008547</v>
      </c>
      <c r="O365" s="223">
        <v>0.007855</v>
      </c>
      <c r="P365" s="223">
        <v>0</v>
      </c>
      <c r="Q365" s="223">
        <v>0</v>
      </c>
      <c r="R365" s="223">
        <v>0.0803734720705224</v>
      </c>
      <c r="S365" s="223">
        <v>1.3607674284444444</v>
      </c>
      <c r="T365" s="223">
        <v>0.008973409242177505</v>
      </c>
      <c r="U365" s="223">
        <v>0.07941282536127471</v>
      </c>
      <c r="V365" s="223">
        <v>0</v>
      </c>
      <c r="W365" s="223">
        <v>0</v>
      </c>
      <c r="X365" s="223">
        <v>0</v>
      </c>
      <c r="Y365" s="223">
        <v>0</v>
      </c>
      <c r="Z365" s="223">
        <v>0</v>
      </c>
      <c r="AA365" s="223">
        <v>0</v>
      </c>
      <c r="AB365" s="220">
        <v>0</v>
      </c>
      <c r="AC365" s="32"/>
      <c r="AD365" s="235">
        <v>14.353146909617497</v>
      </c>
      <c r="AF365" s="220">
        <v>7.33258583428609</v>
      </c>
      <c r="AG365" s="220"/>
      <c r="AH365" s="220">
        <v>4.733233006149</v>
      </c>
      <c r="AI365" s="220">
        <v>0.02752088765199948</v>
      </c>
      <c r="AJ365" s="220">
        <v>-0.171478</v>
      </c>
      <c r="AK365" s="220">
        <v>0</v>
      </c>
      <c r="AL365" s="220">
        <v>0</v>
      </c>
      <c r="AM365" s="220">
        <v>0</v>
      </c>
      <c r="AN365" s="220">
        <v>0</v>
      </c>
      <c r="AO365" s="220">
        <v>0.0803734720705224</v>
      </c>
      <c r="AP365" s="220">
        <v>0.08002243031292675</v>
      </c>
      <c r="AQ365" s="220">
        <v>1.6544438017777778</v>
      </c>
      <c r="AR365" s="220">
        <v>0.022814788547706504</v>
      </c>
      <c r="AS365" s="220">
        <v>0</v>
      </c>
      <c r="AT365" s="220">
        <v>0</v>
      </c>
      <c r="AU365" s="220">
        <v>0</v>
      </c>
      <c r="AV365" s="220">
        <v>0</v>
      </c>
      <c r="AW365" s="220">
        <v>0</v>
      </c>
      <c r="AX365" s="32"/>
      <c r="AY365" s="220">
        <v>0</v>
      </c>
      <c r="AZ365" s="220">
        <v>0</v>
      </c>
      <c r="BA365" s="220">
        <v>0</v>
      </c>
      <c r="BB365" s="32"/>
      <c r="BC365" s="32">
        <v>13.75951622079602</v>
      </c>
      <c r="BD365" s="242">
        <v>-0.04135892237149109</v>
      </c>
      <c r="DG365" s="255" t="s">
        <v>1372</v>
      </c>
    </row>
    <row r="366" spans="1:111" ht="12.75">
      <c r="A366" s="4" t="s">
        <v>574</v>
      </c>
      <c r="B366" s="4" t="s">
        <v>143</v>
      </c>
      <c r="C366" s="4" t="s">
        <v>144</v>
      </c>
      <c r="D366" s="225"/>
      <c r="E366" s="223">
        <v>76.23379259745525</v>
      </c>
      <c r="F366" s="223"/>
      <c r="G366" s="223">
        <v>35.811673831609006</v>
      </c>
      <c r="H366" s="223">
        <v>0.17113211877099424</v>
      </c>
      <c r="I366" s="223">
        <v>-0.262013</v>
      </c>
      <c r="J366" s="223">
        <v>0</v>
      </c>
      <c r="K366" s="223">
        <v>0</v>
      </c>
      <c r="L366" s="223">
        <v>0</v>
      </c>
      <c r="M366" s="223">
        <v>0.05965200000000001</v>
      </c>
      <c r="N366" s="223">
        <v>0.008547</v>
      </c>
      <c r="O366" s="223">
        <v>0.007855</v>
      </c>
      <c r="P366" s="223">
        <v>0.198417</v>
      </c>
      <c r="Q366" s="223">
        <v>0</v>
      </c>
      <c r="R366" s="223">
        <v>0.8228955124053666</v>
      </c>
      <c r="S366" s="223">
        <v>2.2616022599999996</v>
      </c>
      <c r="T366" s="223">
        <v>0.05512879032274592</v>
      </c>
      <c r="U366" s="223">
        <v>0.07902884984650559</v>
      </c>
      <c r="V366" s="223">
        <v>0</v>
      </c>
      <c r="W366" s="223">
        <v>0</v>
      </c>
      <c r="X366" s="223">
        <v>0</v>
      </c>
      <c r="Y366" s="223">
        <v>0.090466</v>
      </c>
      <c r="Z366" s="223">
        <v>4.819113573015728</v>
      </c>
      <c r="AA366" s="223">
        <v>0.5948159863636363</v>
      </c>
      <c r="AB366" s="220">
        <v>3.74594441838983</v>
      </c>
      <c r="AC366" s="32"/>
      <c r="AD366" s="235">
        <v>124.69805193817908</v>
      </c>
      <c r="AF366" s="220">
        <v>76.81172455909845</v>
      </c>
      <c r="AG366" s="220"/>
      <c r="AH366" s="220">
        <v>31.178731830373998</v>
      </c>
      <c r="AI366" s="220">
        <v>0.17113211877099424</v>
      </c>
      <c r="AJ366" s="220">
        <v>-0.262013</v>
      </c>
      <c r="AK366" s="220">
        <v>0</v>
      </c>
      <c r="AL366" s="220">
        <v>0</v>
      </c>
      <c r="AM366" s="220">
        <v>0.03976800000000001</v>
      </c>
      <c r="AN366" s="220">
        <v>0</v>
      </c>
      <c r="AO366" s="220">
        <v>0.8228955124053666</v>
      </c>
      <c r="AP366" s="220">
        <v>0.8291339219283332</v>
      </c>
      <c r="AQ366" s="220">
        <v>3.025457326666666</v>
      </c>
      <c r="AR366" s="220">
        <v>0.14016430769617816</v>
      </c>
      <c r="AS366" s="220">
        <v>0</v>
      </c>
      <c r="AT366" s="220">
        <v>0</v>
      </c>
      <c r="AU366" s="220">
        <v>0</v>
      </c>
      <c r="AV366" s="220">
        <v>0.090466</v>
      </c>
      <c r="AW366" s="220">
        <v>4.819113573015728</v>
      </c>
      <c r="AX366" s="32"/>
      <c r="AY366" s="220">
        <v>0.5948159863636363</v>
      </c>
      <c r="AZ366" s="220">
        <v>8.58</v>
      </c>
      <c r="BA366" s="220">
        <v>0</v>
      </c>
      <c r="BB366" s="32"/>
      <c r="BC366" s="32">
        <v>126.84139013631938</v>
      </c>
      <c r="BD366" s="242">
        <v>0.017188225195393515</v>
      </c>
      <c r="DG366" s="256" t="s">
        <v>1340</v>
      </c>
    </row>
    <row r="367" spans="1:111" ht="12.75">
      <c r="A367" s="4" t="s">
        <v>541</v>
      </c>
      <c r="B367" s="4" t="s">
        <v>145</v>
      </c>
      <c r="C367" s="4" t="s">
        <v>146</v>
      </c>
      <c r="D367" s="225"/>
      <c r="E367" s="223">
        <v>3.8386698413769675</v>
      </c>
      <c r="F367" s="223"/>
      <c r="G367" s="223">
        <v>3.167701302249</v>
      </c>
      <c r="H367" s="223">
        <v>0.015580389830000234</v>
      </c>
      <c r="I367" s="223">
        <v>-0.119443</v>
      </c>
      <c r="J367" s="223">
        <v>0</v>
      </c>
      <c r="K367" s="223">
        <v>0</v>
      </c>
      <c r="L367" s="223">
        <v>0</v>
      </c>
      <c r="M367" s="223">
        <v>0</v>
      </c>
      <c r="N367" s="223">
        <v>0.008547</v>
      </c>
      <c r="O367" s="223">
        <v>0.007855</v>
      </c>
      <c r="P367" s="223">
        <v>0</v>
      </c>
      <c r="Q367" s="223">
        <v>0</v>
      </c>
      <c r="R367" s="223">
        <v>0.042813293852416126</v>
      </c>
      <c r="S367" s="223">
        <v>1.2487937502222222</v>
      </c>
      <c r="T367" s="223">
        <v>0.005079914612561016</v>
      </c>
      <c r="U367" s="223">
        <v>0.0626179498153285</v>
      </c>
      <c r="V367" s="223">
        <v>0</v>
      </c>
      <c r="W367" s="223">
        <v>0</v>
      </c>
      <c r="X367" s="223">
        <v>0</v>
      </c>
      <c r="Y367" s="223">
        <v>0</v>
      </c>
      <c r="Z367" s="223">
        <v>0</v>
      </c>
      <c r="AA367" s="223">
        <v>0</v>
      </c>
      <c r="AB367" s="220">
        <v>0</v>
      </c>
      <c r="AC367" s="32"/>
      <c r="AD367" s="235">
        <v>8.278215441958494</v>
      </c>
      <c r="AF367" s="220">
        <v>3.880579296209371</v>
      </c>
      <c r="AG367" s="220"/>
      <c r="AH367" s="220">
        <v>2.6808362781460002</v>
      </c>
      <c r="AI367" s="220">
        <v>0.015580389830000234</v>
      </c>
      <c r="AJ367" s="220">
        <v>-0.119443</v>
      </c>
      <c r="AK367" s="220">
        <v>0</v>
      </c>
      <c r="AL367" s="220">
        <v>0</v>
      </c>
      <c r="AM367" s="220">
        <v>0</v>
      </c>
      <c r="AN367" s="220">
        <v>0</v>
      </c>
      <c r="AO367" s="220">
        <v>0.042813293852416126</v>
      </c>
      <c r="AP367" s="220">
        <v>0.0432807166522604</v>
      </c>
      <c r="AQ367" s="220">
        <v>1.471790656888889</v>
      </c>
      <c r="AR367" s="220">
        <v>0.012915623772204123</v>
      </c>
      <c r="AS367" s="220">
        <v>0</v>
      </c>
      <c r="AT367" s="220">
        <v>0</v>
      </c>
      <c r="AU367" s="220">
        <v>0</v>
      </c>
      <c r="AV367" s="220">
        <v>0</v>
      </c>
      <c r="AW367" s="220">
        <v>0</v>
      </c>
      <c r="AX367" s="32"/>
      <c r="AY367" s="220">
        <v>0</v>
      </c>
      <c r="AZ367" s="220">
        <v>0</v>
      </c>
      <c r="BA367" s="220">
        <v>0</v>
      </c>
      <c r="BB367" s="32"/>
      <c r="BC367" s="32">
        <v>8.02835325535114</v>
      </c>
      <c r="BD367" s="242">
        <v>-0.030183097837840327</v>
      </c>
      <c r="DG367" s="256"/>
    </row>
    <row r="368" spans="1:111" ht="12.75">
      <c r="A368" s="4" t="s">
        <v>541</v>
      </c>
      <c r="B368" s="4" t="s">
        <v>147</v>
      </c>
      <c r="C368" s="4" t="s">
        <v>148</v>
      </c>
      <c r="D368" s="225"/>
      <c r="E368" s="223">
        <v>5.003276871110803</v>
      </c>
      <c r="F368" s="223"/>
      <c r="G368" s="223">
        <v>5.628921086851</v>
      </c>
      <c r="H368" s="223">
        <v>0.027641201714999973</v>
      </c>
      <c r="I368" s="223">
        <v>-0.282804</v>
      </c>
      <c r="J368" s="223">
        <v>0</v>
      </c>
      <c r="K368" s="223">
        <v>0</v>
      </c>
      <c r="L368" s="223">
        <v>0</v>
      </c>
      <c r="M368" s="223">
        <v>0</v>
      </c>
      <c r="N368" s="223">
        <v>0.008547</v>
      </c>
      <c r="O368" s="223">
        <v>0.007855</v>
      </c>
      <c r="P368" s="223">
        <v>0</v>
      </c>
      <c r="Q368" s="223">
        <v>0</v>
      </c>
      <c r="R368" s="223">
        <v>0.05414604997490612</v>
      </c>
      <c r="S368" s="223">
        <v>1.4849659395555557</v>
      </c>
      <c r="T368" s="223">
        <v>0.00904588161504195</v>
      </c>
      <c r="U368" s="223">
        <v>0.07225910019969523</v>
      </c>
      <c r="V368" s="223">
        <v>0</v>
      </c>
      <c r="W368" s="223">
        <v>0</v>
      </c>
      <c r="X368" s="223">
        <v>0</v>
      </c>
      <c r="Y368" s="223">
        <v>0</v>
      </c>
      <c r="Z368" s="223">
        <v>0</v>
      </c>
      <c r="AA368" s="223">
        <v>0</v>
      </c>
      <c r="AB368" s="220">
        <v>0</v>
      </c>
      <c r="AC368" s="32"/>
      <c r="AD368" s="235">
        <v>12.013854131022</v>
      </c>
      <c r="AF368" s="220">
        <v>5.018920502348045</v>
      </c>
      <c r="AG368" s="220"/>
      <c r="AH368" s="220">
        <v>4.760428091581</v>
      </c>
      <c r="AI368" s="220">
        <v>0.027641201714999973</v>
      </c>
      <c r="AJ368" s="220">
        <v>-0.282804</v>
      </c>
      <c r="AK368" s="220">
        <v>0</v>
      </c>
      <c r="AL368" s="220">
        <v>0</v>
      </c>
      <c r="AM368" s="220">
        <v>0</v>
      </c>
      <c r="AN368" s="220">
        <v>0</v>
      </c>
      <c r="AO368" s="220">
        <v>0.05414604997490612</v>
      </c>
      <c r="AP368" s="220">
        <v>0.054315347189627855</v>
      </c>
      <c r="AQ368" s="220">
        <v>2.013117192888889</v>
      </c>
      <c r="AR368" s="220">
        <v>0.022999048712135556</v>
      </c>
      <c r="AS368" s="220">
        <v>0</v>
      </c>
      <c r="AT368" s="220">
        <v>0</v>
      </c>
      <c r="AU368" s="220">
        <v>0</v>
      </c>
      <c r="AV368" s="220">
        <v>0</v>
      </c>
      <c r="AW368" s="220">
        <v>0</v>
      </c>
      <c r="AX368" s="32"/>
      <c r="AY368" s="220">
        <v>0</v>
      </c>
      <c r="AZ368" s="220">
        <v>0</v>
      </c>
      <c r="BA368" s="220">
        <v>0</v>
      </c>
      <c r="BB368" s="32"/>
      <c r="BC368" s="32">
        <v>11.6687634344096</v>
      </c>
      <c r="BD368" s="242">
        <v>-0.02872439542289034</v>
      </c>
      <c r="DG368" s="257" t="s">
        <v>540</v>
      </c>
    </row>
    <row r="369" spans="1:111" ht="12.75">
      <c r="A369" s="4" t="s">
        <v>541</v>
      </c>
      <c r="B369" s="4" t="s">
        <v>149</v>
      </c>
      <c r="C369" s="4" t="s">
        <v>150</v>
      </c>
      <c r="D369" s="225"/>
      <c r="E369" s="223">
        <v>6.060244090836229</v>
      </c>
      <c r="F369" s="223"/>
      <c r="G369" s="223">
        <v>6.321719696985</v>
      </c>
      <c r="H369" s="223">
        <v>0.031338733440000564</v>
      </c>
      <c r="I369" s="223">
        <v>-0.070485</v>
      </c>
      <c r="J369" s="223">
        <v>0</v>
      </c>
      <c r="K369" s="223">
        <v>0</v>
      </c>
      <c r="L369" s="223">
        <v>0</v>
      </c>
      <c r="M369" s="223">
        <v>0</v>
      </c>
      <c r="N369" s="223">
        <v>0.008547</v>
      </c>
      <c r="O369" s="223">
        <v>0.007855</v>
      </c>
      <c r="P369" s="223">
        <v>0</v>
      </c>
      <c r="Q369" s="223">
        <v>0</v>
      </c>
      <c r="R369" s="223">
        <v>0.07028146898238569</v>
      </c>
      <c r="S369" s="223">
        <v>1.0494930604444443</v>
      </c>
      <c r="T369" s="223">
        <v>0.010187828139573264</v>
      </c>
      <c r="U369" s="223">
        <v>0.08327098608370907</v>
      </c>
      <c r="V369" s="223">
        <v>0</v>
      </c>
      <c r="W369" s="223">
        <v>0</v>
      </c>
      <c r="X369" s="223">
        <v>0</v>
      </c>
      <c r="Y369" s="223">
        <v>0</v>
      </c>
      <c r="Z369" s="223">
        <v>0</v>
      </c>
      <c r="AA369" s="223">
        <v>0</v>
      </c>
      <c r="AB369" s="220">
        <v>0</v>
      </c>
      <c r="AC369" s="32"/>
      <c r="AD369" s="235">
        <v>13.572452864911341</v>
      </c>
      <c r="AF369" s="220">
        <v>6.078320942003848</v>
      </c>
      <c r="AG369" s="220"/>
      <c r="AH369" s="220">
        <v>5.331414943721</v>
      </c>
      <c r="AI369" s="220">
        <v>0.031338733440000564</v>
      </c>
      <c r="AJ369" s="220">
        <v>-0.070485</v>
      </c>
      <c r="AK369" s="220">
        <v>0</v>
      </c>
      <c r="AL369" s="220">
        <v>0</v>
      </c>
      <c r="AM369" s="220">
        <v>0</v>
      </c>
      <c r="AN369" s="220">
        <v>0</v>
      </c>
      <c r="AO369" s="220">
        <v>0.07028146898238569</v>
      </c>
      <c r="AP369" s="220">
        <v>0.0704911086661333</v>
      </c>
      <c r="AQ369" s="220">
        <v>1.486857327111111</v>
      </c>
      <c r="AR369" s="220">
        <v>0.025902434458493</v>
      </c>
      <c r="AS369" s="220">
        <v>0</v>
      </c>
      <c r="AT369" s="220">
        <v>0</v>
      </c>
      <c r="AU369" s="220">
        <v>0</v>
      </c>
      <c r="AV369" s="220">
        <v>0</v>
      </c>
      <c r="AW369" s="220">
        <v>0</v>
      </c>
      <c r="AX369" s="32"/>
      <c r="AY369" s="220">
        <v>0</v>
      </c>
      <c r="AZ369" s="220">
        <v>0</v>
      </c>
      <c r="BA369" s="220">
        <v>0</v>
      </c>
      <c r="BB369" s="32"/>
      <c r="BC369" s="32">
        <v>13.024121958382969</v>
      </c>
      <c r="BD369" s="242">
        <v>-0.04040028077356334</v>
      </c>
      <c r="DG369" s="257" t="s">
        <v>543</v>
      </c>
    </row>
    <row r="370" spans="1:111" ht="12.75">
      <c r="A370" s="4" t="s">
        <v>541</v>
      </c>
      <c r="B370" s="4" t="s">
        <v>151</v>
      </c>
      <c r="C370" s="4" t="s">
        <v>152</v>
      </c>
      <c r="D370" s="225"/>
      <c r="E370" s="223">
        <v>5.323942865545912</v>
      </c>
      <c r="F370" s="223"/>
      <c r="G370" s="223">
        <v>5.756934113474</v>
      </c>
      <c r="H370" s="223">
        <v>0.028577677771999502</v>
      </c>
      <c r="I370" s="223">
        <v>-0.187622</v>
      </c>
      <c r="J370" s="223">
        <v>0</v>
      </c>
      <c r="K370" s="223">
        <v>0</v>
      </c>
      <c r="L370" s="223">
        <v>0</v>
      </c>
      <c r="M370" s="223">
        <v>0</v>
      </c>
      <c r="N370" s="223">
        <v>0.008547</v>
      </c>
      <c r="O370" s="223">
        <v>0.007855</v>
      </c>
      <c r="P370" s="223">
        <v>0</v>
      </c>
      <c r="Q370" s="223">
        <v>0</v>
      </c>
      <c r="R370" s="223">
        <v>0.05956287670336061</v>
      </c>
      <c r="S370" s="223">
        <v>1.5487965235555554</v>
      </c>
      <c r="T370" s="223">
        <v>0.009268118772748147</v>
      </c>
      <c r="U370" s="223">
        <v>0.07639606352689855</v>
      </c>
      <c r="V370" s="223">
        <v>0</v>
      </c>
      <c r="W370" s="223">
        <v>0</v>
      </c>
      <c r="X370" s="223">
        <v>0</v>
      </c>
      <c r="Y370" s="223">
        <v>0</v>
      </c>
      <c r="Z370" s="223">
        <v>0</v>
      </c>
      <c r="AA370" s="223">
        <v>0</v>
      </c>
      <c r="AB370" s="220">
        <v>0</v>
      </c>
      <c r="AC370" s="32"/>
      <c r="AD370" s="235">
        <v>12.632258239350474</v>
      </c>
      <c r="AF370" s="220">
        <v>5.3563133598444255</v>
      </c>
      <c r="AG370" s="220"/>
      <c r="AH370" s="220">
        <v>4.854535929453999</v>
      </c>
      <c r="AI370" s="220">
        <v>0.028577677771999502</v>
      </c>
      <c r="AJ370" s="220">
        <v>-0.187622</v>
      </c>
      <c r="AK370" s="220">
        <v>0</v>
      </c>
      <c r="AL370" s="220">
        <v>0</v>
      </c>
      <c r="AM370" s="220">
        <v>0</v>
      </c>
      <c r="AN370" s="220">
        <v>0</v>
      </c>
      <c r="AO370" s="220">
        <v>0.05956287670336061</v>
      </c>
      <c r="AP370" s="220">
        <v>0.059925029305186374</v>
      </c>
      <c r="AQ370" s="220">
        <v>2.0147400968888887</v>
      </c>
      <c r="AR370" s="220">
        <v>0.0235640840987619</v>
      </c>
      <c r="AS370" s="220">
        <v>0</v>
      </c>
      <c r="AT370" s="220">
        <v>0</v>
      </c>
      <c r="AU370" s="220">
        <v>0</v>
      </c>
      <c r="AV370" s="220">
        <v>0</v>
      </c>
      <c r="AW370" s="220">
        <v>0</v>
      </c>
      <c r="AX370" s="32"/>
      <c r="AY370" s="220">
        <v>0</v>
      </c>
      <c r="AZ370" s="220">
        <v>0</v>
      </c>
      <c r="BA370" s="220">
        <v>0</v>
      </c>
      <c r="BB370" s="32"/>
      <c r="BC370" s="32">
        <v>12.20959705406662</v>
      </c>
      <c r="BD370" s="242">
        <v>-0.03345887784079897</v>
      </c>
      <c r="DG370" s="257" t="s">
        <v>545</v>
      </c>
    </row>
    <row r="371" spans="1:111" ht="12.75">
      <c r="A371" s="4" t="s">
        <v>1509</v>
      </c>
      <c r="B371" s="4" t="s">
        <v>153</v>
      </c>
      <c r="C371" s="4" t="s">
        <v>154</v>
      </c>
      <c r="D371" s="225"/>
      <c r="E371" s="223">
        <v>33.709476293937264</v>
      </c>
      <c r="F371" s="223"/>
      <c r="G371" s="223">
        <v>68.146217827393</v>
      </c>
      <c r="H371" s="223">
        <v>0.3189146789610088</v>
      </c>
      <c r="I371" s="223">
        <v>0</v>
      </c>
      <c r="J371" s="223">
        <v>0</v>
      </c>
      <c r="K371" s="223">
        <v>0</v>
      </c>
      <c r="L371" s="223">
        <v>0</v>
      </c>
      <c r="M371" s="223">
        <v>0</v>
      </c>
      <c r="N371" s="223">
        <v>0</v>
      </c>
      <c r="O371" s="223">
        <v>0</v>
      </c>
      <c r="P371" s="223">
        <v>0</v>
      </c>
      <c r="Q371" s="223">
        <v>1.2404730174379373</v>
      </c>
      <c r="R371" s="223">
        <v>0.4319553011766988</v>
      </c>
      <c r="S371" s="223">
        <v>0</v>
      </c>
      <c r="T371" s="223">
        <v>0</v>
      </c>
      <c r="U371" s="223">
        <v>0</v>
      </c>
      <c r="V371" s="223">
        <v>0</v>
      </c>
      <c r="W371" s="223">
        <v>0</v>
      </c>
      <c r="X371" s="223">
        <v>0</v>
      </c>
      <c r="Y371" s="223">
        <v>0</v>
      </c>
      <c r="Z371" s="223">
        <v>0</v>
      </c>
      <c r="AA371" s="223">
        <v>0</v>
      </c>
      <c r="AB371" s="220">
        <v>0</v>
      </c>
      <c r="AC371" s="32"/>
      <c r="AD371" s="235">
        <v>103.8470371189059</v>
      </c>
      <c r="AF371" s="220">
        <v>33.89972832013272</v>
      </c>
      <c r="AG371" s="220"/>
      <c r="AH371" s="220">
        <v>62.312743839484</v>
      </c>
      <c r="AI371" s="220">
        <v>0.3189146789610088</v>
      </c>
      <c r="AJ371" s="220">
        <v>0</v>
      </c>
      <c r="AK371" s="220">
        <v>0</v>
      </c>
      <c r="AL371" s="220">
        <v>0</v>
      </c>
      <c r="AM371" s="220">
        <v>0</v>
      </c>
      <c r="AN371" s="220">
        <v>1.247757573888356</v>
      </c>
      <c r="AO371" s="220">
        <v>0.4319553011766988</v>
      </c>
      <c r="AP371" s="220">
        <v>0.4343932023341699</v>
      </c>
      <c r="AQ371" s="220">
        <v>0</v>
      </c>
      <c r="AR371" s="220">
        <v>0</v>
      </c>
      <c r="AS371" s="220">
        <v>0</v>
      </c>
      <c r="AT371" s="220">
        <v>0</v>
      </c>
      <c r="AU371" s="220">
        <v>0</v>
      </c>
      <c r="AV371" s="220">
        <v>0</v>
      </c>
      <c r="AW371" s="220">
        <v>0</v>
      </c>
      <c r="AX371" s="32"/>
      <c r="AY371" s="220">
        <v>0</v>
      </c>
      <c r="AZ371" s="220">
        <v>0</v>
      </c>
      <c r="BA371" s="220">
        <v>0</v>
      </c>
      <c r="BB371" s="32"/>
      <c r="BC371" s="32">
        <v>98.64549291597694</v>
      </c>
      <c r="BD371" s="242">
        <v>-0.050088518143980715</v>
      </c>
      <c r="DG371" s="257" t="s">
        <v>547</v>
      </c>
    </row>
    <row r="372" spans="1:111" ht="12.75">
      <c r="A372" s="4" t="s">
        <v>541</v>
      </c>
      <c r="B372" s="4" t="s">
        <v>155</v>
      </c>
      <c r="C372" s="4" t="s">
        <v>156</v>
      </c>
      <c r="D372" s="225"/>
      <c r="E372" s="223">
        <v>3.293261817006633</v>
      </c>
      <c r="F372" s="223"/>
      <c r="G372" s="223">
        <v>4.10710066036</v>
      </c>
      <c r="H372" s="223">
        <v>0.02028973785299994</v>
      </c>
      <c r="I372" s="223">
        <v>-0.174266</v>
      </c>
      <c r="J372" s="223">
        <v>0</v>
      </c>
      <c r="K372" s="223">
        <v>0</v>
      </c>
      <c r="L372" s="223">
        <v>0</v>
      </c>
      <c r="M372" s="223">
        <v>0</v>
      </c>
      <c r="N372" s="223">
        <v>0.008547</v>
      </c>
      <c r="O372" s="223">
        <v>0.007855</v>
      </c>
      <c r="P372" s="223">
        <v>0</v>
      </c>
      <c r="Q372" s="223">
        <v>0</v>
      </c>
      <c r="R372" s="223">
        <v>0.035587470386046795</v>
      </c>
      <c r="S372" s="223">
        <v>1.5097963715555556</v>
      </c>
      <c r="T372" s="223">
        <v>0.0066055913849833</v>
      </c>
      <c r="U372" s="223">
        <v>0.0661969519360168</v>
      </c>
      <c r="V372" s="223">
        <v>0</v>
      </c>
      <c r="W372" s="223">
        <v>0</v>
      </c>
      <c r="X372" s="223">
        <v>0</v>
      </c>
      <c r="Y372" s="223">
        <v>0</v>
      </c>
      <c r="Z372" s="223">
        <v>0</v>
      </c>
      <c r="AA372" s="223">
        <v>0</v>
      </c>
      <c r="AB372" s="220">
        <v>0</v>
      </c>
      <c r="AC372" s="32"/>
      <c r="AD372" s="235">
        <v>8.880974600482235</v>
      </c>
      <c r="AF372" s="220">
        <v>3.3184934791314142</v>
      </c>
      <c r="AG372" s="220"/>
      <c r="AH372" s="220">
        <v>3.476467970874</v>
      </c>
      <c r="AI372" s="220">
        <v>0.02028973785299994</v>
      </c>
      <c r="AJ372" s="220">
        <v>-0.174266</v>
      </c>
      <c r="AK372" s="220">
        <v>0</v>
      </c>
      <c r="AL372" s="220">
        <v>0</v>
      </c>
      <c r="AM372" s="220">
        <v>0</v>
      </c>
      <c r="AN372" s="220">
        <v>0</v>
      </c>
      <c r="AO372" s="220">
        <v>0.035587470386046795</v>
      </c>
      <c r="AP372" s="220">
        <v>0.03586012742898805</v>
      </c>
      <c r="AQ372" s="220">
        <v>1.9123758915555555</v>
      </c>
      <c r="AR372" s="220">
        <v>0.01679463920720229</v>
      </c>
      <c r="AS372" s="220">
        <v>0</v>
      </c>
      <c r="AT372" s="220">
        <v>0</v>
      </c>
      <c r="AU372" s="220">
        <v>0</v>
      </c>
      <c r="AV372" s="220">
        <v>0</v>
      </c>
      <c r="AW372" s="220">
        <v>0</v>
      </c>
      <c r="AX372" s="32"/>
      <c r="AY372" s="220">
        <v>0</v>
      </c>
      <c r="AZ372" s="220">
        <v>0</v>
      </c>
      <c r="BA372" s="220">
        <v>0</v>
      </c>
      <c r="BB372" s="32"/>
      <c r="BC372" s="32">
        <v>8.641603316436207</v>
      </c>
      <c r="BD372" s="242">
        <v>-0.026953267497581854</v>
      </c>
      <c r="DG372" s="257" t="s">
        <v>549</v>
      </c>
    </row>
    <row r="373" spans="1:111" ht="12.75">
      <c r="A373" s="4" t="s">
        <v>541</v>
      </c>
      <c r="B373" s="4" t="s">
        <v>157</v>
      </c>
      <c r="C373" s="4" t="s">
        <v>1381</v>
      </c>
      <c r="D373" s="225"/>
      <c r="E373" s="223">
        <v>1.7791467292784255</v>
      </c>
      <c r="F373" s="223"/>
      <c r="G373" s="223">
        <v>2.295554930908</v>
      </c>
      <c r="H373" s="223">
        <v>0.011370809537000023</v>
      </c>
      <c r="I373" s="223">
        <v>-0.110253</v>
      </c>
      <c r="J373" s="223">
        <v>0</v>
      </c>
      <c r="K373" s="223">
        <v>0</v>
      </c>
      <c r="L373" s="223">
        <v>0</v>
      </c>
      <c r="M373" s="223">
        <v>0</v>
      </c>
      <c r="N373" s="223">
        <v>0.008547</v>
      </c>
      <c r="O373" s="223">
        <v>0.007855</v>
      </c>
      <c r="P373" s="223">
        <v>0</v>
      </c>
      <c r="Q373" s="223">
        <v>0</v>
      </c>
      <c r="R373" s="223">
        <v>0.020547099976749614</v>
      </c>
      <c r="S373" s="223">
        <v>0.4436440533333334</v>
      </c>
      <c r="T373" s="223">
        <v>0.003693349086607561</v>
      </c>
      <c r="U373" s="223">
        <v>0.05965854780311627</v>
      </c>
      <c r="V373" s="223">
        <v>0</v>
      </c>
      <c r="W373" s="223">
        <v>0</v>
      </c>
      <c r="X373" s="223">
        <v>0</v>
      </c>
      <c r="Y373" s="223">
        <v>0</v>
      </c>
      <c r="Z373" s="223">
        <v>0</v>
      </c>
      <c r="AA373" s="223">
        <v>0</v>
      </c>
      <c r="AB373" s="220">
        <v>0</v>
      </c>
      <c r="AC373" s="32"/>
      <c r="AD373" s="235">
        <v>4.519764519923233</v>
      </c>
      <c r="AF373" s="220">
        <v>1.7857045414324046</v>
      </c>
      <c r="AG373" s="220"/>
      <c r="AH373" s="220">
        <v>1.9387576122280001</v>
      </c>
      <c r="AI373" s="220">
        <v>0.011370809537000023</v>
      </c>
      <c r="AJ373" s="220">
        <v>-0.110253</v>
      </c>
      <c r="AK373" s="220">
        <v>0</v>
      </c>
      <c r="AL373" s="220">
        <v>0</v>
      </c>
      <c r="AM373" s="220">
        <v>0</v>
      </c>
      <c r="AN373" s="220">
        <v>0</v>
      </c>
      <c r="AO373" s="220">
        <v>0.020547099976749614</v>
      </c>
      <c r="AP373" s="220">
        <v>0.02062283517033379</v>
      </c>
      <c r="AQ373" s="220">
        <v>0.5033317333333334</v>
      </c>
      <c r="AR373" s="220">
        <v>0.009390297062097328</v>
      </c>
      <c r="AS373" s="220">
        <v>0</v>
      </c>
      <c r="AT373" s="220">
        <v>0</v>
      </c>
      <c r="AU373" s="220">
        <v>0</v>
      </c>
      <c r="AV373" s="220">
        <v>0</v>
      </c>
      <c r="AW373" s="220">
        <v>0</v>
      </c>
      <c r="AX373" s="32"/>
      <c r="AY373" s="220">
        <v>0</v>
      </c>
      <c r="AZ373" s="220">
        <v>0</v>
      </c>
      <c r="BA373" s="220">
        <v>0.028428839308610954</v>
      </c>
      <c r="BB373" s="32"/>
      <c r="BC373" s="32">
        <v>4.207900768048529</v>
      </c>
      <c r="BD373" s="242">
        <v>-0.06900000000000012</v>
      </c>
      <c r="DG373" s="257" t="s">
        <v>551</v>
      </c>
    </row>
    <row r="374" spans="1:111" ht="12.75">
      <c r="A374" s="4" t="s">
        <v>623</v>
      </c>
      <c r="B374" s="4" t="s">
        <v>1382</v>
      </c>
      <c r="C374" s="4" t="s">
        <v>1383</v>
      </c>
      <c r="D374" s="225"/>
      <c r="E374" s="223">
        <v>352.35807015355226</v>
      </c>
      <c r="F374" s="223"/>
      <c r="G374" s="223">
        <v>163.18292893914602</v>
      </c>
      <c r="H374" s="223">
        <v>0.749323718611002</v>
      </c>
      <c r="I374" s="223">
        <v>0</v>
      </c>
      <c r="J374" s="223">
        <v>0</v>
      </c>
      <c r="K374" s="223">
        <v>0</v>
      </c>
      <c r="L374" s="223">
        <v>0.148127</v>
      </c>
      <c r="M374" s="223">
        <v>0.23394800000000002</v>
      </c>
      <c r="N374" s="223">
        <v>0.008547</v>
      </c>
      <c r="O374" s="223">
        <v>0</v>
      </c>
      <c r="P374" s="223">
        <v>1.230408</v>
      </c>
      <c r="Q374" s="223">
        <v>0.827751472032036</v>
      </c>
      <c r="R374" s="223">
        <v>3.9275452188209607</v>
      </c>
      <c r="S374" s="223">
        <v>2.946385164222222</v>
      </c>
      <c r="T374" s="223">
        <v>0.24668399708727845</v>
      </c>
      <c r="U374" s="223">
        <v>0</v>
      </c>
      <c r="V374" s="223">
        <v>0</v>
      </c>
      <c r="W374" s="223">
        <v>0</v>
      </c>
      <c r="X374" s="223">
        <v>0</v>
      </c>
      <c r="Y374" s="223">
        <v>0.59663</v>
      </c>
      <c r="Z374" s="223">
        <v>27.445328416762276</v>
      </c>
      <c r="AA374" s="223">
        <v>3.922849077272727</v>
      </c>
      <c r="AB374" s="220">
        <v>23.53900967940678</v>
      </c>
      <c r="AC374" s="32"/>
      <c r="AD374" s="235">
        <v>581.3635358369137</v>
      </c>
      <c r="AF374" s="220">
        <v>355.40093810133027</v>
      </c>
      <c r="AG374" s="220"/>
      <c r="AH374" s="220">
        <v>144.255926383329</v>
      </c>
      <c r="AI374" s="220">
        <v>0.749323718611002</v>
      </c>
      <c r="AJ374" s="220">
        <v>0</v>
      </c>
      <c r="AK374" s="220">
        <v>0</v>
      </c>
      <c r="AL374" s="220">
        <v>0.148127</v>
      </c>
      <c r="AM374" s="220">
        <v>0.15596533333333334</v>
      </c>
      <c r="AN374" s="220">
        <v>0.835462532060533</v>
      </c>
      <c r="AO374" s="220">
        <v>3.9275452188209607</v>
      </c>
      <c r="AP374" s="220">
        <v>3.961462425413081</v>
      </c>
      <c r="AQ374" s="220">
        <v>3.777725964222222</v>
      </c>
      <c r="AR374" s="220">
        <v>0.6271911911914086</v>
      </c>
      <c r="AS374" s="220">
        <v>0</v>
      </c>
      <c r="AT374" s="220">
        <v>0</v>
      </c>
      <c r="AU374" s="220">
        <v>0</v>
      </c>
      <c r="AV374" s="220">
        <v>0.59663</v>
      </c>
      <c r="AW374" s="220">
        <v>27.445328416762276</v>
      </c>
      <c r="AX374" s="32"/>
      <c r="AY374" s="220">
        <v>3.922849077272727</v>
      </c>
      <c r="AZ374" s="220">
        <v>51.534</v>
      </c>
      <c r="BA374" s="220">
        <v>0</v>
      </c>
      <c r="BB374" s="32"/>
      <c r="BC374" s="32">
        <v>597.3384753623469</v>
      </c>
      <c r="BD374" s="242">
        <v>0.027478399556718294</v>
      </c>
      <c r="DG374" s="257" t="s">
        <v>489</v>
      </c>
    </row>
    <row r="375" spans="1:111" ht="12.75">
      <c r="A375" s="4" t="s">
        <v>1509</v>
      </c>
      <c r="B375" s="4" t="s">
        <v>1384</v>
      </c>
      <c r="C375" s="4" t="s">
        <v>1385</v>
      </c>
      <c r="D375" s="225"/>
      <c r="E375" s="223">
        <v>34.014662276256445</v>
      </c>
      <c r="F375" s="223"/>
      <c r="G375" s="223">
        <v>49.986192633013005</v>
      </c>
      <c r="H375" s="223">
        <v>0.23386224542599918</v>
      </c>
      <c r="I375" s="223">
        <v>0</v>
      </c>
      <c r="J375" s="223">
        <v>0</v>
      </c>
      <c r="K375" s="223">
        <v>0</v>
      </c>
      <c r="L375" s="223">
        <v>0</v>
      </c>
      <c r="M375" s="223">
        <v>0</v>
      </c>
      <c r="N375" s="223">
        <v>0</v>
      </c>
      <c r="O375" s="223">
        <v>0</v>
      </c>
      <c r="P375" s="223">
        <v>0</v>
      </c>
      <c r="Q375" s="223">
        <v>1.5046452997947146</v>
      </c>
      <c r="R375" s="223">
        <v>0.40335217229940373</v>
      </c>
      <c r="S375" s="223">
        <v>0</v>
      </c>
      <c r="T375" s="223">
        <v>0</v>
      </c>
      <c r="U375" s="223">
        <v>0</v>
      </c>
      <c r="V375" s="223">
        <v>0</v>
      </c>
      <c r="W375" s="223">
        <v>0</v>
      </c>
      <c r="X375" s="223">
        <v>0</v>
      </c>
      <c r="Y375" s="223">
        <v>0</v>
      </c>
      <c r="Z375" s="223">
        <v>0</v>
      </c>
      <c r="AA375" s="223">
        <v>0</v>
      </c>
      <c r="AB375" s="220">
        <v>0</v>
      </c>
      <c r="AC375" s="32"/>
      <c r="AD375" s="235">
        <v>86.14271462678957</v>
      </c>
      <c r="AF375" s="220">
        <v>34.32216760956787</v>
      </c>
      <c r="AG375" s="220"/>
      <c r="AH375" s="220">
        <v>45.723546862728995</v>
      </c>
      <c r="AI375" s="220">
        <v>0.23386224542599918</v>
      </c>
      <c r="AJ375" s="220">
        <v>0</v>
      </c>
      <c r="AK375" s="220">
        <v>0</v>
      </c>
      <c r="AL375" s="220">
        <v>0</v>
      </c>
      <c r="AM375" s="220">
        <v>0</v>
      </c>
      <c r="AN375" s="220">
        <v>1.5176067984933028</v>
      </c>
      <c r="AO375" s="220">
        <v>0.40335217229940373</v>
      </c>
      <c r="AP375" s="220">
        <v>0.4069986275597107</v>
      </c>
      <c r="AQ375" s="220">
        <v>0</v>
      </c>
      <c r="AR375" s="220">
        <v>0</v>
      </c>
      <c r="AS375" s="220">
        <v>0</v>
      </c>
      <c r="AT375" s="220">
        <v>0</v>
      </c>
      <c r="AU375" s="220">
        <v>0</v>
      </c>
      <c r="AV375" s="220">
        <v>0</v>
      </c>
      <c r="AW375" s="220">
        <v>0</v>
      </c>
      <c r="AX375" s="32"/>
      <c r="AY375" s="220">
        <v>0</v>
      </c>
      <c r="AZ375" s="220">
        <v>0</v>
      </c>
      <c r="BA375" s="220">
        <v>0</v>
      </c>
      <c r="BB375" s="32"/>
      <c r="BC375" s="32">
        <v>82.60753431607529</v>
      </c>
      <c r="BD375" s="242">
        <v>-0.04103864529960928</v>
      </c>
      <c r="DG375" s="257" t="s">
        <v>553</v>
      </c>
    </row>
    <row r="376" spans="1:111" ht="12.75">
      <c r="A376" s="4" t="s">
        <v>636</v>
      </c>
      <c r="B376" s="4" t="s">
        <v>1386</v>
      </c>
      <c r="C376" s="4" t="s">
        <v>1387</v>
      </c>
      <c r="D376" s="225"/>
      <c r="E376" s="223">
        <v>44.79595475379554</v>
      </c>
      <c r="F376" s="223"/>
      <c r="G376" s="223">
        <v>176.753854208804</v>
      </c>
      <c r="H376" s="223">
        <v>0.854508719683975</v>
      </c>
      <c r="I376" s="223">
        <v>0</v>
      </c>
      <c r="J376" s="223">
        <v>0</v>
      </c>
      <c r="K376" s="223">
        <v>0</v>
      </c>
      <c r="L376" s="223">
        <v>0</v>
      </c>
      <c r="M376" s="223">
        <v>0.16989399999999996</v>
      </c>
      <c r="N376" s="223">
        <v>0.008547</v>
      </c>
      <c r="O376" s="223">
        <v>0.007855</v>
      </c>
      <c r="P376" s="223">
        <v>1.05676</v>
      </c>
      <c r="Q376" s="223">
        <v>0</v>
      </c>
      <c r="R376" s="223">
        <v>0.49400065769453694</v>
      </c>
      <c r="S376" s="223">
        <v>8.249871614444444</v>
      </c>
      <c r="T376" s="223">
        <v>0.2758161818952531</v>
      </c>
      <c r="U376" s="223">
        <v>0.14803161485373006</v>
      </c>
      <c r="V376" s="223">
        <v>0.1</v>
      </c>
      <c r="W376" s="223">
        <v>0</v>
      </c>
      <c r="X376" s="223">
        <v>0</v>
      </c>
      <c r="Y376" s="223">
        <v>0.238973</v>
      </c>
      <c r="Z376" s="223">
        <v>31.234925351776557</v>
      </c>
      <c r="AA376" s="223">
        <v>1.5712513772727272</v>
      </c>
      <c r="AB376" s="220">
        <v>8.81367541381356</v>
      </c>
      <c r="AC376" s="32"/>
      <c r="AD376" s="235">
        <v>274.7739188940343</v>
      </c>
      <c r="AF376" s="220">
        <v>44.912049605554174</v>
      </c>
      <c r="AG376" s="220"/>
      <c r="AH376" s="220">
        <v>151.37130749121698</v>
      </c>
      <c r="AI376" s="220">
        <v>0.854508719683975</v>
      </c>
      <c r="AJ376" s="220">
        <v>0</v>
      </c>
      <c r="AK376" s="220">
        <v>0</v>
      </c>
      <c r="AL376" s="220">
        <v>0</v>
      </c>
      <c r="AM376" s="220">
        <v>0.11326266666666665</v>
      </c>
      <c r="AN376" s="220">
        <v>0</v>
      </c>
      <c r="AO376" s="220">
        <v>0.49400065769453694</v>
      </c>
      <c r="AP376" s="220">
        <v>0.4952809280546381</v>
      </c>
      <c r="AQ376" s="220">
        <v>10.14934108111111</v>
      </c>
      <c r="AR376" s="220">
        <v>0.7012594319669028</v>
      </c>
      <c r="AS376" s="220">
        <v>0</v>
      </c>
      <c r="AT376" s="220">
        <v>0</v>
      </c>
      <c r="AU376" s="220">
        <v>0</v>
      </c>
      <c r="AV376" s="220">
        <v>0.238973</v>
      </c>
      <c r="AW376" s="220">
        <v>31.234925351776557</v>
      </c>
      <c r="AX376" s="32"/>
      <c r="AY376" s="220">
        <v>1.5712513772727272</v>
      </c>
      <c r="AZ376" s="220">
        <v>17.978</v>
      </c>
      <c r="BA376" s="220">
        <v>0</v>
      </c>
      <c r="BB376" s="32"/>
      <c r="BC376" s="32">
        <v>260.1141603109982</v>
      </c>
      <c r="BD376" s="242">
        <v>-0.05335207446922781</v>
      </c>
      <c r="DG376" s="257" t="s">
        <v>555</v>
      </c>
    </row>
    <row r="377" spans="1:111" ht="12.75">
      <c r="A377" s="4" t="s">
        <v>541</v>
      </c>
      <c r="B377" s="4" t="s">
        <v>1388</v>
      </c>
      <c r="C377" s="4" t="s">
        <v>1389</v>
      </c>
      <c r="D377" s="225"/>
      <c r="E377" s="223">
        <v>5.451981909964158</v>
      </c>
      <c r="F377" s="223"/>
      <c r="G377" s="223">
        <v>3.866912255775</v>
      </c>
      <c r="H377" s="223">
        <v>0.01927950777200004</v>
      </c>
      <c r="I377" s="223">
        <v>-0.004726</v>
      </c>
      <c r="J377" s="223">
        <v>0</v>
      </c>
      <c r="K377" s="223">
        <v>0</v>
      </c>
      <c r="L377" s="223">
        <v>0</v>
      </c>
      <c r="M377" s="223">
        <v>0</v>
      </c>
      <c r="N377" s="223">
        <v>0.008547</v>
      </c>
      <c r="O377" s="223">
        <v>0.007855</v>
      </c>
      <c r="P377" s="223">
        <v>0</v>
      </c>
      <c r="Q377" s="223">
        <v>0</v>
      </c>
      <c r="R377" s="223">
        <v>0.06147958860667369</v>
      </c>
      <c r="S377" s="223">
        <v>0.8181244</v>
      </c>
      <c r="T377" s="223">
        <v>0.006207515579941982</v>
      </c>
      <c r="U377" s="223">
        <v>0.07420827465432223</v>
      </c>
      <c r="V377" s="223">
        <v>0</v>
      </c>
      <c r="W377" s="223">
        <v>0</v>
      </c>
      <c r="X377" s="223">
        <v>0</v>
      </c>
      <c r="Y377" s="223">
        <v>0</v>
      </c>
      <c r="Z377" s="223">
        <v>0</v>
      </c>
      <c r="AA377" s="223">
        <v>0</v>
      </c>
      <c r="AB377" s="220">
        <v>0</v>
      </c>
      <c r="AC377" s="32"/>
      <c r="AD377" s="235">
        <v>10.309869452352094</v>
      </c>
      <c r="AF377" s="220">
        <v>5.438962982572916</v>
      </c>
      <c r="AG377" s="220"/>
      <c r="AH377" s="220">
        <v>3.27996754537</v>
      </c>
      <c r="AI377" s="220">
        <v>0.01927950777200004</v>
      </c>
      <c r="AJ377" s="220">
        <v>-0.004726</v>
      </c>
      <c r="AK377" s="220">
        <v>0</v>
      </c>
      <c r="AL377" s="220">
        <v>0</v>
      </c>
      <c r="AM377" s="220">
        <v>0</v>
      </c>
      <c r="AN377" s="220">
        <v>0</v>
      </c>
      <c r="AO377" s="220">
        <v>0.06147958860667369</v>
      </c>
      <c r="AP377" s="220">
        <v>0.06133277992070742</v>
      </c>
      <c r="AQ377" s="220">
        <v>1.1471789066666667</v>
      </c>
      <c r="AR377" s="220">
        <v>0.01578253610648916</v>
      </c>
      <c r="AS377" s="220">
        <v>0</v>
      </c>
      <c r="AT377" s="220">
        <v>0</v>
      </c>
      <c r="AU377" s="220">
        <v>0</v>
      </c>
      <c r="AV377" s="220">
        <v>0</v>
      </c>
      <c r="AW377" s="220">
        <v>0</v>
      </c>
      <c r="AX377" s="32"/>
      <c r="AY377" s="220">
        <v>0</v>
      </c>
      <c r="AZ377" s="220">
        <v>0</v>
      </c>
      <c r="BA377" s="220">
        <v>0</v>
      </c>
      <c r="BB377" s="32"/>
      <c r="BC377" s="32">
        <v>10.019257847015453</v>
      </c>
      <c r="BD377" s="242">
        <v>-0.028187709522387916</v>
      </c>
      <c r="DG377" s="257" t="s">
        <v>557</v>
      </c>
    </row>
    <row r="378" spans="1:111" ht="12.75">
      <c r="A378" s="4" t="s">
        <v>563</v>
      </c>
      <c r="B378" s="4" t="s">
        <v>1390</v>
      </c>
      <c r="C378" s="4" t="s">
        <v>1391</v>
      </c>
      <c r="D378" s="225"/>
      <c r="E378" s="223">
        <v>99.08499751075621</v>
      </c>
      <c r="F378" s="223"/>
      <c r="G378" s="223">
        <v>138.73850765368</v>
      </c>
      <c r="H378" s="223">
        <v>0.6674158015049994</v>
      </c>
      <c r="I378" s="223">
        <v>-0.012186</v>
      </c>
      <c r="J378" s="223">
        <v>0</v>
      </c>
      <c r="K378" s="223">
        <v>0</v>
      </c>
      <c r="L378" s="223">
        <v>0</v>
      </c>
      <c r="M378" s="223">
        <v>0.06444899999999998</v>
      </c>
      <c r="N378" s="223">
        <v>0.008547</v>
      </c>
      <c r="O378" s="223">
        <v>0.007855</v>
      </c>
      <c r="P378" s="223">
        <v>1.183275</v>
      </c>
      <c r="Q378" s="223">
        <v>0</v>
      </c>
      <c r="R378" s="223">
        <v>1.1901032643141198</v>
      </c>
      <c r="S378" s="223">
        <v>2.9729456733333333</v>
      </c>
      <c r="T378" s="223">
        <v>0.214891066477992</v>
      </c>
      <c r="U378" s="223">
        <v>0.17366058516667335</v>
      </c>
      <c r="V378" s="223">
        <v>0</v>
      </c>
      <c r="W378" s="223">
        <v>0</v>
      </c>
      <c r="X378" s="223">
        <v>0</v>
      </c>
      <c r="Y378" s="223">
        <v>0.287568</v>
      </c>
      <c r="Z378" s="223">
        <v>23.665025884580725</v>
      </c>
      <c r="AA378" s="223">
        <v>1.890764618181818</v>
      </c>
      <c r="AB378" s="220">
        <v>10.769123472542372</v>
      </c>
      <c r="AC378" s="32"/>
      <c r="AD378" s="235">
        <v>280.9069435305383</v>
      </c>
      <c r="AF378" s="220">
        <v>99.8602902187504</v>
      </c>
      <c r="AG378" s="220"/>
      <c r="AH378" s="220">
        <v>118.53961986645601</v>
      </c>
      <c r="AI378" s="220">
        <v>0.6674158015049994</v>
      </c>
      <c r="AJ378" s="220">
        <v>-0.012186</v>
      </c>
      <c r="AK378" s="220">
        <v>0</v>
      </c>
      <c r="AL378" s="220">
        <v>0</v>
      </c>
      <c r="AM378" s="220">
        <v>0.04296599999999998</v>
      </c>
      <c r="AN378" s="220">
        <v>0</v>
      </c>
      <c r="AO378" s="220">
        <v>1.1901032643141198</v>
      </c>
      <c r="AP378" s="220">
        <v>1.1994152530688518</v>
      </c>
      <c r="AQ378" s="220">
        <v>3.9084604733333337</v>
      </c>
      <c r="AR378" s="220">
        <v>0.5463580351871737</v>
      </c>
      <c r="AS378" s="220">
        <v>0</v>
      </c>
      <c r="AT378" s="220">
        <v>0</v>
      </c>
      <c r="AU378" s="220">
        <v>0</v>
      </c>
      <c r="AV378" s="220">
        <v>0.287568</v>
      </c>
      <c r="AW378" s="220">
        <v>23.665025884580725</v>
      </c>
      <c r="AX378" s="32"/>
      <c r="AY378" s="220">
        <v>1.890764618181818</v>
      </c>
      <c r="AZ378" s="220">
        <v>22.341</v>
      </c>
      <c r="BA378" s="220">
        <v>0</v>
      </c>
      <c r="BB378" s="32"/>
      <c r="BC378" s="32">
        <v>274.1268014153774</v>
      </c>
      <c r="BD378" s="242">
        <v>-0.024136612751346327</v>
      </c>
      <c r="DG378" s="257" t="s">
        <v>560</v>
      </c>
    </row>
    <row r="379" spans="1:111" ht="12.75">
      <c r="A379" s="4" t="s">
        <v>574</v>
      </c>
      <c r="B379" s="4" t="s">
        <v>1392</v>
      </c>
      <c r="C379" s="4" t="s">
        <v>1393</v>
      </c>
      <c r="D379" s="225"/>
      <c r="E379" s="223">
        <v>202.40134267051394</v>
      </c>
      <c r="F379" s="223"/>
      <c r="G379" s="223">
        <v>117.013103576068</v>
      </c>
      <c r="H379" s="223">
        <v>0.5473104655929952</v>
      </c>
      <c r="I379" s="223">
        <v>-1.149224</v>
      </c>
      <c r="J379" s="223">
        <v>0</v>
      </c>
      <c r="K379" s="223">
        <v>0</v>
      </c>
      <c r="L379" s="223">
        <v>0</v>
      </c>
      <c r="M379" s="223">
        <v>0.150807</v>
      </c>
      <c r="N379" s="223">
        <v>0.008547</v>
      </c>
      <c r="O379" s="223">
        <v>0.007855</v>
      </c>
      <c r="P379" s="223">
        <v>0.73896</v>
      </c>
      <c r="Q379" s="223">
        <v>0</v>
      </c>
      <c r="R379" s="223">
        <v>2.2311426430632935</v>
      </c>
      <c r="S379" s="223">
        <v>10.898980446666666</v>
      </c>
      <c r="T379" s="223">
        <v>0.179812504948897</v>
      </c>
      <c r="U379" s="223">
        <v>0.15484262067829135</v>
      </c>
      <c r="V379" s="223">
        <v>0</v>
      </c>
      <c r="W379" s="223">
        <v>0</v>
      </c>
      <c r="X379" s="223">
        <v>0</v>
      </c>
      <c r="Y379" s="223">
        <v>0.32926</v>
      </c>
      <c r="Z379" s="223">
        <v>14.586556886994444</v>
      </c>
      <c r="AA379" s="223">
        <v>2.164888240909091</v>
      </c>
      <c r="AB379" s="220">
        <v>12.674961829915253</v>
      </c>
      <c r="AC379" s="32"/>
      <c r="AD379" s="235">
        <v>362.93914688535085</v>
      </c>
      <c r="AF379" s="220">
        <v>203.62793548344433</v>
      </c>
      <c r="AG379" s="220"/>
      <c r="AH379" s="220">
        <v>101.602181485609</v>
      </c>
      <c r="AI379" s="220">
        <v>0.5473104655929952</v>
      </c>
      <c r="AJ379" s="220">
        <v>-1.149224</v>
      </c>
      <c r="AK379" s="220">
        <v>0</v>
      </c>
      <c r="AL379" s="220">
        <v>0</v>
      </c>
      <c r="AM379" s="220">
        <v>0.100538</v>
      </c>
      <c r="AN379" s="220">
        <v>0</v>
      </c>
      <c r="AO379" s="220">
        <v>2.2311426430632935</v>
      </c>
      <c r="AP379" s="220">
        <v>2.2446638158702297</v>
      </c>
      <c r="AQ379" s="220">
        <v>14.205107246666666</v>
      </c>
      <c r="AR379" s="220">
        <v>0.4571712008140867</v>
      </c>
      <c r="AS379" s="220">
        <v>0</v>
      </c>
      <c r="AT379" s="220">
        <v>0</v>
      </c>
      <c r="AU379" s="220">
        <v>0</v>
      </c>
      <c r="AV379" s="220">
        <v>0.32926</v>
      </c>
      <c r="AW379" s="220">
        <v>14.586556886994444</v>
      </c>
      <c r="AX379" s="32"/>
      <c r="AY379" s="220">
        <v>2.164888240909091</v>
      </c>
      <c r="AZ379" s="220">
        <v>27.073</v>
      </c>
      <c r="BA379" s="220">
        <v>0</v>
      </c>
      <c r="BB379" s="32"/>
      <c r="BC379" s="32">
        <v>368.02053146896407</v>
      </c>
      <c r="BD379" s="242">
        <v>0.014000651699383582</v>
      </c>
      <c r="DG379" s="257" t="s">
        <v>562</v>
      </c>
    </row>
    <row r="380" spans="1:111" ht="12.75">
      <c r="A380" s="4" t="s">
        <v>490</v>
      </c>
      <c r="B380" s="4" t="s">
        <v>515</v>
      </c>
      <c r="C380" s="4" t="s">
        <v>516</v>
      </c>
      <c r="D380" s="225"/>
      <c r="E380" s="223">
        <v>14.459628577319341</v>
      </c>
      <c r="F380" s="223"/>
      <c r="G380" s="223">
        <v>9.743430482411</v>
      </c>
      <c r="H380" s="223">
        <v>0.04473781129099987</v>
      </c>
      <c r="I380" s="223">
        <v>0</v>
      </c>
      <c r="J380" s="223">
        <v>0</v>
      </c>
      <c r="K380" s="223">
        <v>0</v>
      </c>
      <c r="L380" s="223">
        <v>0</v>
      </c>
      <c r="M380" s="223">
        <v>0</v>
      </c>
      <c r="N380" s="223">
        <v>0</v>
      </c>
      <c r="O380" s="223">
        <v>0</v>
      </c>
      <c r="P380" s="223">
        <v>0</v>
      </c>
      <c r="Q380" s="223">
        <v>0.28084501166568493</v>
      </c>
      <c r="R380" s="223">
        <v>0.1603032044123264</v>
      </c>
      <c r="S380" s="223">
        <v>0</v>
      </c>
      <c r="T380" s="223">
        <v>0</v>
      </c>
      <c r="U380" s="223">
        <v>0</v>
      </c>
      <c r="V380" s="223">
        <v>0</v>
      </c>
      <c r="W380" s="223">
        <v>0</v>
      </c>
      <c r="X380" s="223">
        <v>0</v>
      </c>
      <c r="Y380" s="223">
        <v>0</v>
      </c>
      <c r="Z380" s="223">
        <v>0</v>
      </c>
      <c r="AA380" s="223">
        <v>0</v>
      </c>
      <c r="AB380" s="220">
        <v>0</v>
      </c>
      <c r="AC380" s="32"/>
      <c r="AD380" s="235">
        <v>24.688945087099356</v>
      </c>
      <c r="AF380" s="220">
        <v>14.57293817567401</v>
      </c>
      <c r="AG380" s="220"/>
      <c r="AH380" s="220">
        <v>8.945351787176</v>
      </c>
      <c r="AI380" s="220">
        <v>0.04473781129099987</v>
      </c>
      <c r="AJ380" s="220">
        <v>0</v>
      </c>
      <c r="AK380" s="220">
        <v>0</v>
      </c>
      <c r="AL380" s="220">
        <v>0</v>
      </c>
      <c r="AM380" s="220">
        <v>0</v>
      </c>
      <c r="AN380" s="220">
        <v>0.2858268170345066</v>
      </c>
      <c r="AO380" s="220">
        <v>0.1603032044123264</v>
      </c>
      <c r="AP380" s="220">
        <v>0.16155938409977824</v>
      </c>
      <c r="AQ380" s="220">
        <v>0</v>
      </c>
      <c r="AR380" s="220">
        <v>0</v>
      </c>
      <c r="AS380" s="220">
        <v>0</v>
      </c>
      <c r="AT380" s="220">
        <v>0</v>
      </c>
      <c r="AU380" s="220">
        <v>0</v>
      </c>
      <c r="AV380" s="220">
        <v>0</v>
      </c>
      <c r="AW380" s="220">
        <v>0</v>
      </c>
      <c r="AX380" s="32"/>
      <c r="AY380" s="220">
        <v>0</v>
      </c>
      <c r="AZ380" s="220">
        <v>0</v>
      </c>
      <c r="BA380" s="220">
        <v>0</v>
      </c>
      <c r="BB380" s="32"/>
      <c r="BC380" s="32">
        <v>24.17071717968762</v>
      </c>
      <c r="BD380" s="242">
        <v>-0.0209902815038672</v>
      </c>
      <c r="DG380" s="257" t="s">
        <v>565</v>
      </c>
    </row>
    <row r="381" spans="1:111" ht="12.75">
      <c r="A381" s="4" t="s">
        <v>541</v>
      </c>
      <c r="B381" s="4" t="s">
        <v>1394</v>
      </c>
      <c r="C381" s="4" t="s">
        <v>1395</v>
      </c>
      <c r="D381" s="225"/>
      <c r="E381" s="223">
        <v>6.586927796267935</v>
      </c>
      <c r="F381" s="223"/>
      <c r="G381" s="223">
        <v>4.315077334799</v>
      </c>
      <c r="H381" s="223">
        <v>0.02108366780699976</v>
      </c>
      <c r="I381" s="223">
        <v>-0.154789</v>
      </c>
      <c r="J381" s="223">
        <v>0</v>
      </c>
      <c r="K381" s="223">
        <v>0</v>
      </c>
      <c r="L381" s="223">
        <v>0</v>
      </c>
      <c r="M381" s="223">
        <v>0</v>
      </c>
      <c r="N381" s="223">
        <v>0.008547</v>
      </c>
      <c r="O381" s="223">
        <v>0.007855</v>
      </c>
      <c r="P381" s="223">
        <v>0</v>
      </c>
      <c r="Q381" s="223">
        <v>0</v>
      </c>
      <c r="R381" s="223">
        <v>0.07129187021591685</v>
      </c>
      <c r="S381" s="223">
        <v>2.0978930302222225</v>
      </c>
      <c r="T381" s="223">
        <v>0.006898659597915211</v>
      </c>
      <c r="U381" s="223">
        <v>0.06816484825426514</v>
      </c>
      <c r="V381" s="223">
        <v>0</v>
      </c>
      <c r="W381" s="223">
        <v>0</v>
      </c>
      <c r="X381" s="223">
        <v>0</v>
      </c>
      <c r="Y381" s="223">
        <v>0</v>
      </c>
      <c r="Z381" s="223">
        <v>0</v>
      </c>
      <c r="AA381" s="223">
        <v>0</v>
      </c>
      <c r="AB381" s="220">
        <v>0</v>
      </c>
      <c r="AC381" s="32"/>
      <c r="AD381" s="235">
        <v>13.028950207164256</v>
      </c>
      <c r="AF381" s="220">
        <v>6.650312721838909</v>
      </c>
      <c r="AG381" s="220"/>
      <c r="AH381" s="220">
        <v>3.68402687516</v>
      </c>
      <c r="AI381" s="220">
        <v>0.02108366780699976</v>
      </c>
      <c r="AJ381" s="220">
        <v>-0.154789</v>
      </c>
      <c r="AK381" s="220">
        <v>0</v>
      </c>
      <c r="AL381" s="220">
        <v>0</v>
      </c>
      <c r="AM381" s="220">
        <v>0</v>
      </c>
      <c r="AN381" s="220">
        <v>0</v>
      </c>
      <c r="AO381" s="220">
        <v>0.07129187021591685</v>
      </c>
      <c r="AP381" s="220">
        <v>0.07197790018728101</v>
      </c>
      <c r="AQ381" s="220">
        <v>2.597218363555556</v>
      </c>
      <c r="AR381" s="220">
        <v>0.017539761727266165</v>
      </c>
      <c r="AS381" s="220">
        <v>0</v>
      </c>
      <c r="AT381" s="220">
        <v>0</v>
      </c>
      <c r="AU381" s="220">
        <v>0</v>
      </c>
      <c r="AV381" s="220">
        <v>0</v>
      </c>
      <c r="AW381" s="220">
        <v>0</v>
      </c>
      <c r="AX381" s="32"/>
      <c r="AY381" s="220">
        <v>0</v>
      </c>
      <c r="AZ381" s="220">
        <v>0</v>
      </c>
      <c r="BA381" s="220">
        <v>0</v>
      </c>
      <c r="BB381" s="32"/>
      <c r="BC381" s="32">
        <v>12.958662160491931</v>
      </c>
      <c r="BD381" s="242">
        <v>-0.005394759021619019</v>
      </c>
      <c r="DG381" s="257" t="s">
        <v>567</v>
      </c>
    </row>
    <row r="382" spans="1:111" ht="12.75">
      <c r="A382" s="4" t="s">
        <v>574</v>
      </c>
      <c r="B382" s="4" t="s">
        <v>1396</v>
      </c>
      <c r="C382" s="4" t="s">
        <v>1397</v>
      </c>
      <c r="D382" s="225"/>
      <c r="E382" s="223">
        <v>58.54285945340931</v>
      </c>
      <c r="F382" s="223"/>
      <c r="G382" s="223">
        <v>25.971869496066997</v>
      </c>
      <c r="H382" s="223">
        <v>0.12033187748000025</v>
      </c>
      <c r="I382" s="223">
        <v>-0.074665</v>
      </c>
      <c r="J382" s="223">
        <v>0</v>
      </c>
      <c r="K382" s="223">
        <v>0</v>
      </c>
      <c r="L382" s="223">
        <v>0</v>
      </c>
      <c r="M382" s="223">
        <v>0.07055</v>
      </c>
      <c r="N382" s="223">
        <v>0.008547</v>
      </c>
      <c r="O382" s="223">
        <v>0.007855</v>
      </c>
      <c r="P382" s="223">
        <v>0.120707</v>
      </c>
      <c r="Q382" s="223">
        <v>0</v>
      </c>
      <c r="R382" s="223">
        <v>0.6157186946728543</v>
      </c>
      <c r="S382" s="223">
        <v>2.151965148888889</v>
      </c>
      <c r="T382" s="223">
        <v>0.03962655246160792</v>
      </c>
      <c r="U382" s="223">
        <v>0.07142198039143413</v>
      </c>
      <c r="V382" s="223">
        <v>0</v>
      </c>
      <c r="W382" s="223">
        <v>0</v>
      </c>
      <c r="X382" s="223">
        <v>0</v>
      </c>
      <c r="Y382" s="223">
        <v>0.086051</v>
      </c>
      <c r="Z382" s="223">
        <v>3.510715712654053</v>
      </c>
      <c r="AA382" s="223">
        <v>0.5657928818181819</v>
      </c>
      <c r="AB382" s="220">
        <v>3.4855493791525425</v>
      </c>
      <c r="AC382" s="32"/>
      <c r="AD382" s="235">
        <v>95.29489617699586</v>
      </c>
      <c r="AF382" s="220">
        <v>58.60367301359866</v>
      </c>
      <c r="AG382" s="220"/>
      <c r="AH382" s="220">
        <v>23.032080931019</v>
      </c>
      <c r="AI382" s="220">
        <v>0.12033187748000025</v>
      </c>
      <c r="AJ382" s="220">
        <v>-0.074665</v>
      </c>
      <c r="AK382" s="220">
        <v>0</v>
      </c>
      <c r="AL382" s="220">
        <v>0</v>
      </c>
      <c r="AM382" s="220">
        <v>0.04703333333333334</v>
      </c>
      <c r="AN382" s="220">
        <v>0</v>
      </c>
      <c r="AO382" s="220">
        <v>0.6157186946728543</v>
      </c>
      <c r="AP382" s="220">
        <v>0.6163582952364037</v>
      </c>
      <c r="AQ382" s="220">
        <v>2.810136348888889</v>
      </c>
      <c r="AR382" s="220">
        <v>0.10075004838036333</v>
      </c>
      <c r="AS382" s="220">
        <v>0</v>
      </c>
      <c r="AT382" s="220">
        <v>0</v>
      </c>
      <c r="AU382" s="220">
        <v>0</v>
      </c>
      <c r="AV382" s="220">
        <v>0.086051</v>
      </c>
      <c r="AW382" s="220">
        <v>3.510715712654053</v>
      </c>
      <c r="AX382" s="32"/>
      <c r="AY382" s="220">
        <v>0.5657928818181819</v>
      </c>
      <c r="AZ382" s="220">
        <v>7.825</v>
      </c>
      <c r="BA382" s="220">
        <v>0</v>
      </c>
      <c r="BB382" s="32"/>
      <c r="BC382" s="32">
        <v>97.85897713708174</v>
      </c>
      <c r="BD382" s="242">
        <v>0.02690680259857235</v>
      </c>
      <c r="DG382" s="257" t="s">
        <v>569</v>
      </c>
    </row>
    <row r="383" spans="1:111" ht="12.75">
      <c r="A383" s="4" t="s">
        <v>563</v>
      </c>
      <c r="B383" s="4" t="s">
        <v>1398</v>
      </c>
      <c r="C383" s="4" t="s">
        <v>1399</v>
      </c>
      <c r="D383" s="225"/>
      <c r="E383" s="223">
        <v>111.37216114803752</v>
      </c>
      <c r="F383" s="223"/>
      <c r="G383" s="223">
        <v>160.019815820492</v>
      </c>
      <c r="H383" s="223">
        <v>0.7701545074470043</v>
      </c>
      <c r="I383" s="223">
        <v>0</v>
      </c>
      <c r="J383" s="223">
        <v>0</v>
      </c>
      <c r="K383" s="223">
        <v>0</v>
      </c>
      <c r="L383" s="223">
        <v>0.017259</v>
      </c>
      <c r="M383" s="223">
        <v>0.045093999999999995</v>
      </c>
      <c r="N383" s="223">
        <v>0.008547</v>
      </c>
      <c r="O383" s="223">
        <v>0.007855</v>
      </c>
      <c r="P383" s="223">
        <v>1.606612</v>
      </c>
      <c r="Q383" s="223">
        <v>0</v>
      </c>
      <c r="R383" s="223">
        <v>1.3337704372931494</v>
      </c>
      <c r="S383" s="223">
        <v>1.7682094944444446</v>
      </c>
      <c r="T383" s="223">
        <v>0.24797034035624113</v>
      </c>
      <c r="U383" s="223">
        <v>0.1984126744057258</v>
      </c>
      <c r="V383" s="223">
        <v>0</v>
      </c>
      <c r="W383" s="223">
        <v>0</v>
      </c>
      <c r="X383" s="223">
        <v>0</v>
      </c>
      <c r="Y383" s="223">
        <v>0.32516</v>
      </c>
      <c r="Z383" s="223">
        <v>26.440105740149257</v>
      </c>
      <c r="AA383" s="223">
        <v>2.137939159090909</v>
      </c>
      <c r="AB383" s="220">
        <v>12.101118179237288</v>
      </c>
      <c r="AC383" s="32"/>
      <c r="AD383" s="235">
        <v>318.40018450095357</v>
      </c>
      <c r="AF383" s="220">
        <v>111.38652414814624</v>
      </c>
      <c r="AG383" s="220"/>
      <c r="AH383" s="220">
        <v>136.475122137584</v>
      </c>
      <c r="AI383" s="220">
        <v>0.7701545074470043</v>
      </c>
      <c r="AJ383" s="220">
        <v>0</v>
      </c>
      <c r="AK383" s="220">
        <v>0</v>
      </c>
      <c r="AL383" s="220">
        <v>0.017259</v>
      </c>
      <c r="AM383" s="220">
        <v>0.030062666666666665</v>
      </c>
      <c r="AN383" s="220">
        <v>0</v>
      </c>
      <c r="AO383" s="220">
        <v>1.3337704372931494</v>
      </c>
      <c r="AP383" s="220">
        <v>1.333942445672428</v>
      </c>
      <c r="AQ383" s="220">
        <v>2.0201354944444447</v>
      </c>
      <c r="AR383" s="220">
        <v>0.6304617039797039</v>
      </c>
      <c r="AS383" s="220">
        <v>0</v>
      </c>
      <c r="AT383" s="220">
        <v>0</v>
      </c>
      <c r="AU383" s="220">
        <v>0</v>
      </c>
      <c r="AV383" s="220">
        <v>0.32516</v>
      </c>
      <c r="AW383" s="220">
        <v>26.440105740149257</v>
      </c>
      <c r="AX383" s="32"/>
      <c r="AY383" s="220">
        <v>2.137939159090909</v>
      </c>
      <c r="AZ383" s="220">
        <v>24.933</v>
      </c>
      <c r="BA383" s="220">
        <v>0</v>
      </c>
      <c r="BB383" s="32"/>
      <c r="BC383" s="32">
        <v>307.83363744047386</v>
      </c>
      <c r="BD383" s="242">
        <v>-0.03318637229133911</v>
      </c>
      <c r="DG383" s="257" t="s">
        <v>571</v>
      </c>
    </row>
    <row r="384" spans="1:111" ht="12.75">
      <c r="A384" s="4" t="s">
        <v>541</v>
      </c>
      <c r="B384" s="4" t="s">
        <v>1400</v>
      </c>
      <c r="C384" s="4" t="s">
        <v>1401</v>
      </c>
      <c r="D384" s="225"/>
      <c r="E384" s="223">
        <v>8.107554186773458</v>
      </c>
      <c r="F384" s="223"/>
      <c r="G384" s="223">
        <v>4.044345246401</v>
      </c>
      <c r="H384" s="223">
        <v>0.02018154404700035</v>
      </c>
      <c r="I384" s="223">
        <v>0</v>
      </c>
      <c r="J384" s="223">
        <v>0</v>
      </c>
      <c r="K384" s="223">
        <v>0</v>
      </c>
      <c r="L384" s="223">
        <v>0</v>
      </c>
      <c r="M384" s="223">
        <v>0</v>
      </c>
      <c r="N384" s="223">
        <v>0.008547</v>
      </c>
      <c r="O384" s="223">
        <v>0.007855</v>
      </c>
      <c r="P384" s="223">
        <v>0</v>
      </c>
      <c r="Q384" s="223">
        <v>0</v>
      </c>
      <c r="R384" s="223">
        <v>0.08543895388122114</v>
      </c>
      <c r="S384" s="223">
        <v>1.3094941813333332</v>
      </c>
      <c r="T384" s="223">
        <v>0.006497948525631925</v>
      </c>
      <c r="U384" s="223">
        <v>0.0671151601118714</v>
      </c>
      <c r="V384" s="223">
        <v>0</v>
      </c>
      <c r="W384" s="223">
        <v>0</v>
      </c>
      <c r="X384" s="223">
        <v>0</v>
      </c>
      <c r="Y384" s="223">
        <v>0</v>
      </c>
      <c r="Z384" s="223">
        <v>0</v>
      </c>
      <c r="AA384" s="223">
        <v>0</v>
      </c>
      <c r="AB384" s="220">
        <v>0</v>
      </c>
      <c r="AC384" s="32"/>
      <c r="AD384" s="235">
        <v>13.657029221073515</v>
      </c>
      <c r="AF384" s="220">
        <v>8.131587404642369</v>
      </c>
      <c r="AG384" s="220"/>
      <c r="AH384" s="220">
        <v>3.4255850837810002</v>
      </c>
      <c r="AI384" s="220">
        <v>0.02018154404700035</v>
      </c>
      <c r="AJ384" s="220">
        <v>0</v>
      </c>
      <c r="AK384" s="220">
        <v>0</v>
      </c>
      <c r="AL384" s="220">
        <v>0</v>
      </c>
      <c r="AM384" s="220">
        <v>0</v>
      </c>
      <c r="AN384" s="220">
        <v>0</v>
      </c>
      <c r="AO384" s="220">
        <v>0.08543895388122114</v>
      </c>
      <c r="AP384" s="220">
        <v>0.08569222051944715</v>
      </c>
      <c r="AQ384" s="220">
        <v>1.7506562079999999</v>
      </c>
      <c r="AR384" s="220">
        <v>0.016520958490264855</v>
      </c>
      <c r="AS384" s="220">
        <v>0</v>
      </c>
      <c r="AT384" s="220">
        <v>0</v>
      </c>
      <c r="AU384" s="220">
        <v>0</v>
      </c>
      <c r="AV384" s="220">
        <v>0</v>
      </c>
      <c r="AW384" s="220">
        <v>0</v>
      </c>
      <c r="AX384" s="32"/>
      <c r="AY384" s="220">
        <v>0</v>
      </c>
      <c r="AZ384" s="220">
        <v>0</v>
      </c>
      <c r="BA384" s="220">
        <v>0</v>
      </c>
      <c r="BB384" s="32"/>
      <c r="BC384" s="32">
        <v>13.515662373361303</v>
      </c>
      <c r="BD384" s="242">
        <v>-0.010351215145243646</v>
      </c>
      <c r="DG384" s="257" t="s">
        <v>573</v>
      </c>
    </row>
    <row r="385" spans="1:111" ht="12.75">
      <c r="A385" s="4" t="s">
        <v>574</v>
      </c>
      <c r="B385" s="4" t="s">
        <v>1402</v>
      </c>
      <c r="C385" s="4" t="s">
        <v>1403</v>
      </c>
      <c r="D385" s="225"/>
      <c r="E385" s="223">
        <v>77.9165017767907</v>
      </c>
      <c r="F385" s="223"/>
      <c r="G385" s="223">
        <v>28.224095921239996</v>
      </c>
      <c r="H385" s="223">
        <v>0.13350863897800072</v>
      </c>
      <c r="I385" s="223">
        <v>-0.163853</v>
      </c>
      <c r="J385" s="223">
        <v>0</v>
      </c>
      <c r="K385" s="223">
        <v>0</v>
      </c>
      <c r="L385" s="223">
        <v>0</v>
      </c>
      <c r="M385" s="223">
        <v>0.033442</v>
      </c>
      <c r="N385" s="223">
        <v>0.008547</v>
      </c>
      <c r="O385" s="223">
        <v>0.007855</v>
      </c>
      <c r="P385" s="223">
        <v>0.092168</v>
      </c>
      <c r="Q385" s="223">
        <v>0</v>
      </c>
      <c r="R385" s="223">
        <v>0.8086893225367744</v>
      </c>
      <c r="S385" s="223">
        <v>2.730220961111111</v>
      </c>
      <c r="T385" s="223">
        <v>0.042986416787590166</v>
      </c>
      <c r="U385" s="223">
        <v>0.06624373674102065</v>
      </c>
      <c r="V385" s="223">
        <v>0</v>
      </c>
      <c r="W385" s="223">
        <v>0</v>
      </c>
      <c r="X385" s="223">
        <v>0</v>
      </c>
      <c r="Y385" s="223">
        <v>0.07253</v>
      </c>
      <c r="Z385" s="223">
        <v>4.222796042662993</v>
      </c>
      <c r="AA385" s="223">
        <v>0.4768871318181818</v>
      </c>
      <c r="AB385" s="220">
        <v>3.130668941440678</v>
      </c>
      <c r="AC385" s="32"/>
      <c r="AD385" s="235">
        <v>117.80328789010703</v>
      </c>
      <c r="AF385" s="220">
        <v>78.28372724182204</v>
      </c>
      <c r="AG385" s="220"/>
      <c r="AH385" s="220">
        <v>25.371209852986002</v>
      </c>
      <c r="AI385" s="220">
        <v>0.13350863897800072</v>
      </c>
      <c r="AJ385" s="220">
        <v>-0.163853</v>
      </c>
      <c r="AK385" s="220">
        <v>0</v>
      </c>
      <c r="AL385" s="220">
        <v>0</v>
      </c>
      <c r="AM385" s="220">
        <v>0.022294666666666667</v>
      </c>
      <c r="AN385" s="220">
        <v>0</v>
      </c>
      <c r="AO385" s="220">
        <v>0.8086893225367744</v>
      </c>
      <c r="AP385" s="220">
        <v>0.8125007271271035</v>
      </c>
      <c r="AQ385" s="220">
        <v>3.710663494444444</v>
      </c>
      <c r="AR385" s="220">
        <v>0.10929246432033514</v>
      </c>
      <c r="AS385" s="220">
        <v>0</v>
      </c>
      <c r="AT385" s="220">
        <v>0</v>
      </c>
      <c r="AU385" s="220">
        <v>0</v>
      </c>
      <c r="AV385" s="220">
        <v>0.07253</v>
      </c>
      <c r="AW385" s="220">
        <v>4.222796042662993</v>
      </c>
      <c r="AX385" s="32"/>
      <c r="AY385" s="220">
        <v>0.4768871318181818</v>
      </c>
      <c r="AZ385" s="220">
        <v>7.431</v>
      </c>
      <c r="BA385" s="220">
        <v>0</v>
      </c>
      <c r="BB385" s="32"/>
      <c r="BC385" s="32">
        <v>121.29124658336254</v>
      </c>
      <c r="BD385" s="242">
        <v>0.029608330596929133</v>
      </c>
      <c r="DG385" s="257" t="s">
        <v>576</v>
      </c>
    </row>
    <row r="386" spans="1:111" ht="12.75">
      <c r="A386" s="4" t="s">
        <v>563</v>
      </c>
      <c r="B386" s="4" t="s">
        <v>1404</v>
      </c>
      <c r="C386" s="4" t="s">
        <v>1405</v>
      </c>
      <c r="D386" s="225"/>
      <c r="E386" s="223">
        <v>73.70244773347132</v>
      </c>
      <c r="F386" s="223"/>
      <c r="G386" s="223">
        <v>157.894008977319</v>
      </c>
      <c r="H386" s="223">
        <v>0.7532712468799949</v>
      </c>
      <c r="I386" s="223">
        <v>0</v>
      </c>
      <c r="J386" s="223">
        <v>0</v>
      </c>
      <c r="K386" s="223">
        <v>0</v>
      </c>
      <c r="L386" s="223">
        <v>0</v>
      </c>
      <c r="M386" s="223">
        <v>0.04741199999999998</v>
      </c>
      <c r="N386" s="223">
        <v>0.008547</v>
      </c>
      <c r="O386" s="223">
        <v>0.007855</v>
      </c>
      <c r="P386" s="223">
        <v>1.587175</v>
      </c>
      <c r="Q386" s="223">
        <v>0</v>
      </c>
      <c r="R386" s="223">
        <v>0.9569006145303153</v>
      </c>
      <c r="S386" s="223">
        <v>2.3275765133333337</v>
      </c>
      <c r="T386" s="223">
        <v>0.24385911090035542</v>
      </c>
      <c r="U386" s="223">
        <v>0.18329683950154355</v>
      </c>
      <c r="V386" s="223">
        <v>0.097</v>
      </c>
      <c r="W386" s="223">
        <v>0</v>
      </c>
      <c r="X386" s="223">
        <v>0</v>
      </c>
      <c r="Y386" s="223">
        <v>0.248602</v>
      </c>
      <c r="Z386" s="223">
        <v>19.295996712738752</v>
      </c>
      <c r="AA386" s="223">
        <v>1.6345667181818182</v>
      </c>
      <c r="AB386" s="220">
        <v>8.992658030338983</v>
      </c>
      <c r="AC386" s="32"/>
      <c r="AD386" s="235">
        <v>267.98117349719547</v>
      </c>
      <c r="AF386" s="220">
        <v>74.11013823082897</v>
      </c>
      <c r="AG386" s="220"/>
      <c r="AH386" s="220">
        <v>135.30656483105298</v>
      </c>
      <c r="AI386" s="220">
        <v>0.7532712468799949</v>
      </c>
      <c r="AJ386" s="220">
        <v>0</v>
      </c>
      <c r="AK386" s="220">
        <v>0</v>
      </c>
      <c r="AL386" s="220">
        <v>0</v>
      </c>
      <c r="AM386" s="220">
        <v>0.03160799999999999</v>
      </c>
      <c r="AN386" s="220">
        <v>0</v>
      </c>
      <c r="AO386" s="220">
        <v>0.9569006145303153</v>
      </c>
      <c r="AP386" s="220">
        <v>0.9621937804896128</v>
      </c>
      <c r="AQ386" s="220">
        <v>3.0725213133333336</v>
      </c>
      <c r="AR386" s="220">
        <v>0.6200089509428465</v>
      </c>
      <c r="AS386" s="220">
        <v>0</v>
      </c>
      <c r="AT386" s="220">
        <v>0</v>
      </c>
      <c r="AU386" s="220">
        <v>0</v>
      </c>
      <c r="AV386" s="220">
        <v>0.248602</v>
      </c>
      <c r="AW386" s="220">
        <v>19.295996712738752</v>
      </c>
      <c r="AX386" s="32"/>
      <c r="AY386" s="220">
        <v>1.6345667181818182</v>
      </c>
      <c r="AZ386" s="220">
        <v>17.939</v>
      </c>
      <c r="BA386" s="220">
        <v>0</v>
      </c>
      <c r="BB386" s="32"/>
      <c r="BC386" s="32">
        <v>254.9313723989786</v>
      </c>
      <c r="BD386" s="242">
        <v>-0.048696708533345706</v>
      </c>
      <c r="DG386" s="257" t="s">
        <v>498</v>
      </c>
    </row>
    <row r="387" spans="1:111" ht="12.75">
      <c r="A387" s="4" t="s">
        <v>541</v>
      </c>
      <c r="B387" s="4" t="s">
        <v>1406</v>
      </c>
      <c r="C387" s="4" t="s">
        <v>1407</v>
      </c>
      <c r="D387" s="225"/>
      <c r="E387" s="223">
        <v>4.728242107719324</v>
      </c>
      <c r="F387" s="223"/>
      <c r="G387" s="223">
        <v>5.00128144271</v>
      </c>
      <c r="H387" s="223">
        <v>0.02472482283399999</v>
      </c>
      <c r="I387" s="223">
        <v>-0.014457</v>
      </c>
      <c r="J387" s="223">
        <v>0</v>
      </c>
      <c r="K387" s="223">
        <v>0</v>
      </c>
      <c r="L387" s="223">
        <v>0</v>
      </c>
      <c r="M387" s="223">
        <v>0</v>
      </c>
      <c r="N387" s="223">
        <v>0.008547</v>
      </c>
      <c r="O387" s="223">
        <v>0.007855</v>
      </c>
      <c r="P387" s="223">
        <v>0</v>
      </c>
      <c r="Q387" s="223">
        <v>0</v>
      </c>
      <c r="R387" s="223">
        <v>0.05415593690051176</v>
      </c>
      <c r="S387" s="223">
        <v>1.4813387893333332</v>
      </c>
      <c r="T387" s="223">
        <v>0.008035676223315915</v>
      </c>
      <c r="U387" s="223">
        <v>0.0806638898509416</v>
      </c>
      <c r="V387" s="223">
        <v>0</v>
      </c>
      <c r="W387" s="223">
        <v>0</v>
      </c>
      <c r="X387" s="223">
        <v>0</v>
      </c>
      <c r="Y387" s="223">
        <v>0</v>
      </c>
      <c r="Z387" s="223">
        <v>0</v>
      </c>
      <c r="AA387" s="223">
        <v>0</v>
      </c>
      <c r="AB387" s="220">
        <v>0</v>
      </c>
      <c r="AC387" s="32"/>
      <c r="AD387" s="235">
        <v>11.380387665571424</v>
      </c>
      <c r="AF387" s="220">
        <v>4.758697123405341</v>
      </c>
      <c r="AG387" s="220"/>
      <c r="AH387" s="220">
        <v>4.2366116413479995</v>
      </c>
      <c r="AI387" s="220">
        <v>0.02472482283399999</v>
      </c>
      <c r="AJ387" s="220">
        <v>-0.014457</v>
      </c>
      <c r="AK387" s="220">
        <v>0</v>
      </c>
      <c r="AL387" s="220">
        <v>0</v>
      </c>
      <c r="AM387" s="220">
        <v>0</v>
      </c>
      <c r="AN387" s="220">
        <v>0</v>
      </c>
      <c r="AO387" s="220">
        <v>0.05415593690051176</v>
      </c>
      <c r="AP387" s="220">
        <v>0.054504759966298374</v>
      </c>
      <c r="AQ387" s="220">
        <v>1.916928976</v>
      </c>
      <c r="AR387" s="220">
        <v>0.020430613262468075</v>
      </c>
      <c r="AS387" s="220">
        <v>0</v>
      </c>
      <c r="AT387" s="220">
        <v>0</v>
      </c>
      <c r="AU387" s="220">
        <v>0</v>
      </c>
      <c r="AV387" s="220">
        <v>0</v>
      </c>
      <c r="AW387" s="220">
        <v>0</v>
      </c>
      <c r="AX387" s="32"/>
      <c r="AY387" s="220">
        <v>0</v>
      </c>
      <c r="AZ387" s="220">
        <v>0</v>
      </c>
      <c r="BA387" s="220">
        <v>0</v>
      </c>
      <c r="BB387" s="32"/>
      <c r="BC387" s="32">
        <v>11.051596873716615</v>
      </c>
      <c r="BD387" s="242">
        <v>-0.02889100103764347</v>
      </c>
      <c r="DG387" s="257" t="s">
        <v>518</v>
      </c>
    </row>
    <row r="388" spans="1:111" ht="12.75">
      <c r="A388" s="4" t="s">
        <v>623</v>
      </c>
      <c r="B388" s="4" t="s">
        <v>1408</v>
      </c>
      <c r="C388" s="4" t="s">
        <v>1409</v>
      </c>
      <c r="D388" s="225"/>
      <c r="E388" s="223">
        <v>196.42875257148975</v>
      </c>
      <c r="F388" s="223"/>
      <c r="G388" s="223">
        <v>128.624152503137</v>
      </c>
      <c r="H388" s="223">
        <v>0.6002439595539868</v>
      </c>
      <c r="I388" s="223">
        <v>0</v>
      </c>
      <c r="J388" s="223">
        <v>0</v>
      </c>
      <c r="K388" s="223">
        <v>0</v>
      </c>
      <c r="L388" s="223">
        <v>0</v>
      </c>
      <c r="M388" s="223">
        <v>0.11690500000000001</v>
      </c>
      <c r="N388" s="223">
        <v>0.008547</v>
      </c>
      <c r="O388" s="223">
        <v>0</v>
      </c>
      <c r="P388" s="223">
        <v>1.130865</v>
      </c>
      <c r="Q388" s="223">
        <v>0</v>
      </c>
      <c r="R388" s="223">
        <v>2.216029848994478</v>
      </c>
      <c r="S388" s="223">
        <v>1.9190135422222223</v>
      </c>
      <c r="T388" s="223">
        <v>0.19633200104335277</v>
      </c>
      <c r="U388" s="223">
        <v>0</v>
      </c>
      <c r="V388" s="223">
        <v>0</v>
      </c>
      <c r="W388" s="223">
        <v>0</v>
      </c>
      <c r="X388" s="223">
        <v>0</v>
      </c>
      <c r="Y388" s="223">
        <v>0.430681</v>
      </c>
      <c r="Z388" s="223">
        <v>26.528285268806943</v>
      </c>
      <c r="AA388" s="223">
        <v>2.8317423818181817</v>
      </c>
      <c r="AB388" s="220">
        <v>16.139569742711863</v>
      </c>
      <c r="AC388" s="32"/>
      <c r="AD388" s="235">
        <v>377.1711198197778</v>
      </c>
      <c r="AF388" s="220">
        <v>197.47320938619802</v>
      </c>
      <c r="AG388" s="220"/>
      <c r="AH388" s="220">
        <v>111.690158384792</v>
      </c>
      <c r="AI388" s="220">
        <v>0.6002439595539868</v>
      </c>
      <c r="AJ388" s="220">
        <v>0</v>
      </c>
      <c r="AK388" s="220">
        <v>0</v>
      </c>
      <c r="AL388" s="220">
        <v>0</v>
      </c>
      <c r="AM388" s="220">
        <v>0.07793666666666668</v>
      </c>
      <c r="AN388" s="220">
        <v>0</v>
      </c>
      <c r="AO388" s="220">
        <v>2.216029848994478</v>
      </c>
      <c r="AP388" s="220">
        <v>2.227812988922208</v>
      </c>
      <c r="AQ388" s="220">
        <v>2.5335298355555556</v>
      </c>
      <c r="AR388" s="220">
        <v>0.4991718273472209</v>
      </c>
      <c r="AS388" s="220">
        <v>0</v>
      </c>
      <c r="AT388" s="220">
        <v>0</v>
      </c>
      <c r="AU388" s="220">
        <v>0</v>
      </c>
      <c r="AV388" s="220">
        <v>0.430681</v>
      </c>
      <c r="AW388" s="220">
        <v>26.528285268806943</v>
      </c>
      <c r="AX388" s="32"/>
      <c r="AY388" s="220">
        <v>2.8317423818181817</v>
      </c>
      <c r="AZ388" s="220">
        <v>33.507</v>
      </c>
      <c r="BA388" s="220">
        <v>0</v>
      </c>
      <c r="BB388" s="32"/>
      <c r="BC388" s="32">
        <v>380.61580154865527</v>
      </c>
      <c r="BD388" s="242">
        <v>0.009132941383538136</v>
      </c>
      <c r="DG388" s="257" t="s">
        <v>578</v>
      </c>
    </row>
    <row r="389" spans="1:111" ht="12.75">
      <c r="A389" s="4" t="s">
        <v>541</v>
      </c>
      <c r="B389" s="4" t="s">
        <v>475</v>
      </c>
      <c r="C389" s="4" t="s">
        <v>476</v>
      </c>
      <c r="D389" s="225"/>
      <c r="E389" s="223">
        <v>7.705556681643814</v>
      </c>
      <c r="F389" s="223"/>
      <c r="G389" s="223">
        <v>5.188399385005</v>
      </c>
      <c r="H389" s="223">
        <v>0.0254563974609999</v>
      </c>
      <c r="I389" s="223">
        <v>0</v>
      </c>
      <c r="J389" s="223">
        <v>0</v>
      </c>
      <c r="K389" s="223">
        <v>0</v>
      </c>
      <c r="L389" s="223">
        <v>0</v>
      </c>
      <c r="M389" s="223">
        <v>0</v>
      </c>
      <c r="N389" s="223">
        <v>0.008547</v>
      </c>
      <c r="O389" s="223">
        <v>0.007855</v>
      </c>
      <c r="P389" s="223">
        <v>0</v>
      </c>
      <c r="Q389" s="223">
        <v>0</v>
      </c>
      <c r="R389" s="223">
        <v>0.08773745508411794</v>
      </c>
      <c r="S389" s="223">
        <v>0.8168326853333334</v>
      </c>
      <c r="T389" s="223">
        <v>0.008317118910941043</v>
      </c>
      <c r="U389" s="223">
        <v>0.07963875288024334</v>
      </c>
      <c r="V389" s="223">
        <v>0</v>
      </c>
      <c r="W389" s="223">
        <v>0</v>
      </c>
      <c r="X389" s="223">
        <v>0</v>
      </c>
      <c r="Y389" s="223">
        <v>0</v>
      </c>
      <c r="Z389" s="223">
        <v>0</v>
      </c>
      <c r="AA389" s="223">
        <v>0</v>
      </c>
      <c r="AB389" s="220">
        <v>0</v>
      </c>
      <c r="AC389" s="32"/>
      <c r="AD389" s="235">
        <v>13.928340476318448</v>
      </c>
      <c r="AF389" s="220">
        <v>7.7908368584549725</v>
      </c>
      <c r="AG389" s="220"/>
      <c r="AH389" s="220">
        <v>4.408749955372</v>
      </c>
      <c r="AI389" s="220">
        <v>0.0254563974609999</v>
      </c>
      <c r="AJ389" s="220">
        <v>0</v>
      </c>
      <c r="AK389" s="220">
        <v>0</v>
      </c>
      <c r="AL389" s="220">
        <v>0</v>
      </c>
      <c r="AM389" s="220">
        <v>0</v>
      </c>
      <c r="AN389" s="220">
        <v>0</v>
      </c>
      <c r="AO389" s="220">
        <v>0.08773745508411794</v>
      </c>
      <c r="AP389" s="220">
        <v>0.08870847716489234</v>
      </c>
      <c r="AQ389" s="220">
        <v>0.9683262320000001</v>
      </c>
      <c r="AR389" s="220">
        <v>0.021146178019760632</v>
      </c>
      <c r="AS389" s="220">
        <v>0</v>
      </c>
      <c r="AT389" s="220">
        <v>0</v>
      </c>
      <c r="AU389" s="220">
        <v>0</v>
      </c>
      <c r="AV389" s="220">
        <v>0</v>
      </c>
      <c r="AW389" s="220">
        <v>0</v>
      </c>
      <c r="AX389" s="32"/>
      <c r="AY389" s="220">
        <v>0</v>
      </c>
      <c r="AZ389" s="220">
        <v>0</v>
      </c>
      <c r="BA389" s="220">
        <v>0</v>
      </c>
      <c r="BB389" s="32"/>
      <c r="BC389" s="32">
        <v>13.390961553556744</v>
      </c>
      <c r="BD389" s="242">
        <v>-0.038581690595184556</v>
      </c>
      <c r="DG389" s="257" t="s">
        <v>580</v>
      </c>
    </row>
    <row r="390" spans="1:111" ht="12.75">
      <c r="A390" s="4" t="s">
        <v>541</v>
      </c>
      <c r="B390" s="4" t="s">
        <v>477</v>
      </c>
      <c r="C390" s="4" t="s">
        <v>478</v>
      </c>
      <c r="D390" s="225"/>
      <c r="E390" s="223">
        <v>4.810069925871158</v>
      </c>
      <c r="F390" s="223"/>
      <c r="G390" s="223">
        <v>5.066764936664</v>
      </c>
      <c r="H390" s="223">
        <v>0.025075399658999405</v>
      </c>
      <c r="I390" s="223">
        <v>-0.171545</v>
      </c>
      <c r="J390" s="223">
        <v>0</v>
      </c>
      <c r="K390" s="223">
        <v>0</v>
      </c>
      <c r="L390" s="223">
        <v>0</v>
      </c>
      <c r="M390" s="223">
        <v>0</v>
      </c>
      <c r="N390" s="223">
        <v>0.008547</v>
      </c>
      <c r="O390" s="223">
        <v>0.007855</v>
      </c>
      <c r="P390" s="223">
        <v>0</v>
      </c>
      <c r="Q390" s="223">
        <v>0</v>
      </c>
      <c r="R390" s="223">
        <v>0.05340279894380258</v>
      </c>
      <c r="S390" s="223">
        <v>1.9377342097777779</v>
      </c>
      <c r="T390" s="223">
        <v>0.008152934001125179</v>
      </c>
      <c r="U390" s="223">
        <v>0.0745594415186229</v>
      </c>
      <c r="V390" s="223">
        <v>0</v>
      </c>
      <c r="W390" s="223">
        <v>0</v>
      </c>
      <c r="X390" s="223">
        <v>0</v>
      </c>
      <c r="Y390" s="223">
        <v>0</v>
      </c>
      <c r="Z390" s="223">
        <v>0</v>
      </c>
      <c r="AA390" s="223">
        <v>0</v>
      </c>
      <c r="AB390" s="220">
        <v>0</v>
      </c>
      <c r="AC390" s="32"/>
      <c r="AD390" s="235">
        <v>11.820616646435484</v>
      </c>
      <c r="AF390" s="220">
        <v>4.845033157040166</v>
      </c>
      <c r="AG390" s="220"/>
      <c r="AH390" s="220">
        <v>4.279981989578</v>
      </c>
      <c r="AI390" s="220">
        <v>0.025075399658999405</v>
      </c>
      <c r="AJ390" s="220">
        <v>-0.171545</v>
      </c>
      <c r="AK390" s="220">
        <v>0</v>
      </c>
      <c r="AL390" s="220">
        <v>0</v>
      </c>
      <c r="AM390" s="220">
        <v>0</v>
      </c>
      <c r="AN390" s="220">
        <v>0</v>
      </c>
      <c r="AO390" s="220">
        <v>0.05340279894380258</v>
      </c>
      <c r="AP390" s="220">
        <v>0.05379097093159463</v>
      </c>
      <c r="AQ390" s="220">
        <v>2.614718423111111</v>
      </c>
      <c r="AR390" s="220">
        <v>0.02072873979766699</v>
      </c>
      <c r="AS390" s="220">
        <v>0</v>
      </c>
      <c r="AT390" s="220">
        <v>0</v>
      </c>
      <c r="AU390" s="220">
        <v>0</v>
      </c>
      <c r="AV390" s="220">
        <v>0</v>
      </c>
      <c r="AW390" s="220">
        <v>0</v>
      </c>
      <c r="AX390" s="32"/>
      <c r="AY390" s="220">
        <v>0</v>
      </c>
      <c r="AZ390" s="220">
        <v>0</v>
      </c>
      <c r="BA390" s="220">
        <v>0</v>
      </c>
      <c r="BB390" s="32"/>
      <c r="BC390" s="32">
        <v>11.721186479061338</v>
      </c>
      <c r="BD390" s="242">
        <v>-0.008411588866146817</v>
      </c>
      <c r="DG390" s="257" t="s">
        <v>582</v>
      </c>
    </row>
    <row r="391" spans="1:111" ht="12.75">
      <c r="A391" s="4" t="s">
        <v>541</v>
      </c>
      <c r="B391" s="4" t="s">
        <v>479</v>
      </c>
      <c r="C391" s="4" t="s">
        <v>480</v>
      </c>
      <c r="D391" s="225"/>
      <c r="E391" s="223">
        <v>8.519003518079233</v>
      </c>
      <c r="F391" s="223"/>
      <c r="G391" s="223">
        <v>6.415194112443</v>
      </c>
      <c r="H391" s="223">
        <v>0.031636419970999474</v>
      </c>
      <c r="I391" s="223">
        <v>-0.194535</v>
      </c>
      <c r="J391" s="223">
        <v>0</v>
      </c>
      <c r="K391" s="223">
        <v>0</v>
      </c>
      <c r="L391" s="223">
        <v>0</v>
      </c>
      <c r="M391" s="223">
        <v>0</v>
      </c>
      <c r="N391" s="223">
        <v>0.008547</v>
      </c>
      <c r="O391" s="223">
        <v>0.007855</v>
      </c>
      <c r="P391" s="223">
        <v>0</v>
      </c>
      <c r="Q391" s="223">
        <v>0</v>
      </c>
      <c r="R391" s="223">
        <v>0.09353041652092285</v>
      </c>
      <c r="S391" s="223">
        <v>2.806935376</v>
      </c>
      <c r="T391" s="223">
        <v>0.010315192392774215</v>
      </c>
      <c r="U391" s="223">
        <v>0.08500650860521519</v>
      </c>
      <c r="V391" s="223">
        <v>0</v>
      </c>
      <c r="W391" s="223">
        <v>0</v>
      </c>
      <c r="X391" s="223">
        <v>0</v>
      </c>
      <c r="Y391" s="223">
        <v>0</v>
      </c>
      <c r="Z391" s="223">
        <v>0</v>
      </c>
      <c r="AA391" s="223">
        <v>0</v>
      </c>
      <c r="AB391" s="220">
        <v>0</v>
      </c>
      <c r="AC391" s="32"/>
      <c r="AD391" s="235">
        <v>17.78348854401214</v>
      </c>
      <c r="AF391" s="220">
        <v>8.577049872779916</v>
      </c>
      <c r="AG391" s="220"/>
      <c r="AH391" s="220">
        <v>5.427351112185001</v>
      </c>
      <c r="AI391" s="220">
        <v>0.031636419970999474</v>
      </c>
      <c r="AJ391" s="220">
        <v>-0.194535</v>
      </c>
      <c r="AK391" s="220">
        <v>0</v>
      </c>
      <c r="AL391" s="220">
        <v>0</v>
      </c>
      <c r="AM391" s="220">
        <v>0</v>
      </c>
      <c r="AN391" s="220">
        <v>0</v>
      </c>
      <c r="AO391" s="220">
        <v>0.09353041652092285</v>
      </c>
      <c r="AP391" s="220">
        <v>0.09416770933588113</v>
      </c>
      <c r="AQ391" s="220">
        <v>3.391225296</v>
      </c>
      <c r="AR391" s="220">
        <v>0.02622625658973585</v>
      </c>
      <c r="AS391" s="220">
        <v>0</v>
      </c>
      <c r="AT391" s="220">
        <v>0</v>
      </c>
      <c r="AU391" s="220">
        <v>0</v>
      </c>
      <c r="AV391" s="220">
        <v>0</v>
      </c>
      <c r="AW391" s="220">
        <v>0</v>
      </c>
      <c r="AX391" s="32"/>
      <c r="AY391" s="220">
        <v>0</v>
      </c>
      <c r="AZ391" s="220">
        <v>0</v>
      </c>
      <c r="BA391" s="220">
        <v>0</v>
      </c>
      <c r="BB391" s="32"/>
      <c r="BC391" s="32">
        <v>17.446652083382457</v>
      </c>
      <c r="BD391" s="242">
        <v>-0.018940966492375845</v>
      </c>
      <c r="DG391" s="257" t="s">
        <v>584</v>
      </c>
    </row>
    <row r="392" spans="1:111" ht="12.75">
      <c r="A392" s="4" t="s">
        <v>541</v>
      </c>
      <c r="B392" s="4" t="s">
        <v>481</v>
      </c>
      <c r="C392" s="4" t="s">
        <v>482</v>
      </c>
      <c r="D392" s="225"/>
      <c r="E392" s="223">
        <v>6.105231974780122</v>
      </c>
      <c r="F392" s="223"/>
      <c r="G392" s="223">
        <v>6.503151568513</v>
      </c>
      <c r="H392" s="223">
        <v>0.03223245302399993</v>
      </c>
      <c r="I392" s="223">
        <v>-0.048697</v>
      </c>
      <c r="J392" s="223">
        <v>0</v>
      </c>
      <c r="K392" s="223">
        <v>0</v>
      </c>
      <c r="L392" s="223">
        <v>0</v>
      </c>
      <c r="M392" s="223">
        <v>0</v>
      </c>
      <c r="N392" s="223">
        <v>0.008547</v>
      </c>
      <c r="O392" s="223">
        <v>0.007855</v>
      </c>
      <c r="P392" s="223">
        <v>0</v>
      </c>
      <c r="Q392" s="223">
        <v>0</v>
      </c>
      <c r="R392" s="223">
        <v>0.07155245651508854</v>
      </c>
      <c r="S392" s="223">
        <v>1.1932282995555556</v>
      </c>
      <c r="T392" s="223">
        <v>0.010477223190587097</v>
      </c>
      <c r="U392" s="223">
        <v>0.0822145906908194</v>
      </c>
      <c r="V392" s="223">
        <v>0</v>
      </c>
      <c r="W392" s="223">
        <v>0</v>
      </c>
      <c r="X392" s="223">
        <v>0</v>
      </c>
      <c r="Y392" s="223">
        <v>0</v>
      </c>
      <c r="Z392" s="223">
        <v>0</v>
      </c>
      <c r="AA392" s="223">
        <v>0</v>
      </c>
      <c r="AB392" s="220">
        <v>0</v>
      </c>
      <c r="AC392" s="32"/>
      <c r="AD392" s="235">
        <v>13.965793566269172</v>
      </c>
      <c r="AF392" s="220">
        <v>6.13115555894949</v>
      </c>
      <c r="AG392" s="220"/>
      <c r="AH392" s="220">
        <v>5.486770032139</v>
      </c>
      <c r="AI392" s="220">
        <v>0.03223245302399993</v>
      </c>
      <c r="AJ392" s="220">
        <v>-0.048697</v>
      </c>
      <c r="AK392" s="220">
        <v>0</v>
      </c>
      <c r="AL392" s="220">
        <v>0</v>
      </c>
      <c r="AM392" s="220">
        <v>0</v>
      </c>
      <c r="AN392" s="220">
        <v>0</v>
      </c>
      <c r="AO392" s="220">
        <v>0.07155245651508854</v>
      </c>
      <c r="AP392" s="220">
        <v>0.07185627726041915</v>
      </c>
      <c r="AQ392" s="220">
        <v>1.6262985928888891</v>
      </c>
      <c r="AR392" s="220">
        <v>0.026638218007135783</v>
      </c>
      <c r="AS392" s="220">
        <v>0</v>
      </c>
      <c r="AT392" s="220">
        <v>0</v>
      </c>
      <c r="AU392" s="220">
        <v>0</v>
      </c>
      <c r="AV392" s="220">
        <v>0</v>
      </c>
      <c r="AW392" s="220">
        <v>0</v>
      </c>
      <c r="AX392" s="32"/>
      <c r="AY392" s="220">
        <v>0</v>
      </c>
      <c r="AZ392" s="220">
        <v>0</v>
      </c>
      <c r="BA392" s="220">
        <v>0</v>
      </c>
      <c r="BB392" s="32"/>
      <c r="BC392" s="32">
        <v>13.397806588784022</v>
      </c>
      <c r="BD392" s="242">
        <v>-0.04066986775867706</v>
      </c>
      <c r="DG392" s="257" t="s">
        <v>586</v>
      </c>
    </row>
    <row r="393" spans="1:111" ht="12.75">
      <c r="A393" s="4" t="s">
        <v>541</v>
      </c>
      <c r="B393" s="4" t="s">
        <v>483</v>
      </c>
      <c r="C393" s="4" t="s">
        <v>484</v>
      </c>
      <c r="D393" s="225"/>
      <c r="E393" s="223">
        <v>5.965611200233858</v>
      </c>
      <c r="F393" s="223"/>
      <c r="G393" s="223">
        <v>5.443633031891999</v>
      </c>
      <c r="H393" s="223">
        <v>0.026880780834999868</v>
      </c>
      <c r="I393" s="223">
        <v>-0.065271</v>
      </c>
      <c r="J393" s="223">
        <v>0</v>
      </c>
      <c r="K393" s="223">
        <v>0</v>
      </c>
      <c r="L393" s="223">
        <v>0</v>
      </c>
      <c r="M393" s="223">
        <v>0</v>
      </c>
      <c r="N393" s="223">
        <v>0.008547</v>
      </c>
      <c r="O393" s="223">
        <v>0.007855</v>
      </c>
      <c r="P393" s="223">
        <v>0</v>
      </c>
      <c r="Q393" s="223">
        <v>0</v>
      </c>
      <c r="R393" s="223">
        <v>0.06958567861794553</v>
      </c>
      <c r="S393" s="223">
        <v>1.254617103111111</v>
      </c>
      <c r="T393" s="223">
        <v>0.008751583259828919</v>
      </c>
      <c r="U393" s="223">
        <v>0.08248451884711598</v>
      </c>
      <c r="V393" s="223">
        <v>0</v>
      </c>
      <c r="W393" s="223">
        <v>0</v>
      </c>
      <c r="X393" s="223">
        <v>0</v>
      </c>
      <c r="Y393" s="223">
        <v>0</v>
      </c>
      <c r="Z393" s="223">
        <v>0</v>
      </c>
      <c r="AA393" s="223">
        <v>0</v>
      </c>
      <c r="AB393" s="220">
        <v>0</v>
      </c>
      <c r="AC393" s="32"/>
      <c r="AD393" s="235">
        <v>12.802694896796858</v>
      </c>
      <c r="AF393" s="220">
        <v>5.979132979905589</v>
      </c>
      <c r="AG393" s="220"/>
      <c r="AH393" s="220">
        <v>4.606857740070001</v>
      </c>
      <c r="AI393" s="220">
        <v>0.026880780834999868</v>
      </c>
      <c r="AJ393" s="220">
        <v>-0.065271</v>
      </c>
      <c r="AK393" s="220">
        <v>0</v>
      </c>
      <c r="AL393" s="220">
        <v>0</v>
      </c>
      <c r="AM393" s="220">
        <v>0</v>
      </c>
      <c r="AN393" s="220">
        <v>0</v>
      </c>
      <c r="AO393" s="220">
        <v>0.06958567861794553</v>
      </c>
      <c r="AP393" s="220">
        <v>0.06974340297895365</v>
      </c>
      <c r="AQ393" s="220">
        <v>1.7558256364444442</v>
      </c>
      <c r="AR393" s="220">
        <v>0.0222507985696408</v>
      </c>
      <c r="AS393" s="220">
        <v>0</v>
      </c>
      <c r="AT393" s="220">
        <v>0</v>
      </c>
      <c r="AU393" s="220">
        <v>0</v>
      </c>
      <c r="AV393" s="220">
        <v>0</v>
      </c>
      <c r="AW393" s="220">
        <v>0</v>
      </c>
      <c r="AX393" s="32"/>
      <c r="AY393" s="220">
        <v>0</v>
      </c>
      <c r="AZ393" s="220">
        <v>0</v>
      </c>
      <c r="BA393" s="220">
        <v>0</v>
      </c>
      <c r="BB393" s="32"/>
      <c r="BC393" s="32">
        <v>12.465006017421574</v>
      </c>
      <c r="BD393" s="242">
        <v>-0.026376390447277707</v>
      </c>
      <c r="DG393" s="257" t="s">
        <v>588</v>
      </c>
    </row>
    <row r="394" spans="1:111" ht="12.75">
      <c r="A394" s="4" t="s">
        <v>574</v>
      </c>
      <c r="B394" s="4" t="s">
        <v>485</v>
      </c>
      <c r="C394" s="4" t="s">
        <v>486</v>
      </c>
      <c r="D394" s="225"/>
      <c r="E394" s="223">
        <v>70.01894723718011</v>
      </c>
      <c r="F394" s="223"/>
      <c r="G394" s="223">
        <v>52.410541195055</v>
      </c>
      <c r="H394" s="223">
        <v>0.25106110113699737</v>
      </c>
      <c r="I394" s="223">
        <v>-0.059758</v>
      </c>
      <c r="J394" s="223">
        <v>0</v>
      </c>
      <c r="K394" s="223">
        <v>0</v>
      </c>
      <c r="L394" s="223">
        <v>0</v>
      </c>
      <c r="M394" s="223">
        <v>0.03534800000000002</v>
      </c>
      <c r="N394" s="223">
        <v>0.008547</v>
      </c>
      <c r="O394" s="223">
        <v>0.007855</v>
      </c>
      <c r="P394" s="223">
        <v>0.37618</v>
      </c>
      <c r="Q394" s="223">
        <v>0</v>
      </c>
      <c r="R394" s="223">
        <v>0.7686653118443397</v>
      </c>
      <c r="S394" s="223">
        <v>2.991901678888888</v>
      </c>
      <c r="T394" s="223">
        <v>0.0808353468000347</v>
      </c>
      <c r="U394" s="223">
        <v>0.09414468475068784</v>
      </c>
      <c r="V394" s="223">
        <v>0</v>
      </c>
      <c r="W394" s="223">
        <v>0</v>
      </c>
      <c r="X394" s="223">
        <v>0</v>
      </c>
      <c r="Y394" s="223">
        <v>0.132169</v>
      </c>
      <c r="Z394" s="223">
        <v>7.304752440951655</v>
      </c>
      <c r="AA394" s="223">
        <v>0.8690131909090909</v>
      </c>
      <c r="AB394" s="220">
        <v>5.183322171355932</v>
      </c>
      <c r="AC394" s="32"/>
      <c r="AD394" s="235">
        <v>140.47352535887276</v>
      </c>
      <c r="AF394" s="220">
        <v>70.32920316239884</v>
      </c>
      <c r="AG394" s="220"/>
      <c r="AH394" s="220">
        <v>45.291235615247</v>
      </c>
      <c r="AI394" s="220">
        <v>0.25106110113699737</v>
      </c>
      <c r="AJ394" s="220">
        <v>-0.059758</v>
      </c>
      <c r="AK394" s="220">
        <v>0</v>
      </c>
      <c r="AL394" s="220">
        <v>0</v>
      </c>
      <c r="AM394" s="220">
        <v>0.023565333333333344</v>
      </c>
      <c r="AN394" s="220">
        <v>0</v>
      </c>
      <c r="AO394" s="220">
        <v>0.7686653118443397</v>
      </c>
      <c r="AP394" s="220">
        <v>0.7720712894678246</v>
      </c>
      <c r="AQ394" s="220">
        <v>3.550555012222221</v>
      </c>
      <c r="AR394" s="220">
        <v>0.20552292831523503</v>
      </c>
      <c r="AS394" s="220">
        <v>0</v>
      </c>
      <c r="AT394" s="220">
        <v>0</v>
      </c>
      <c r="AU394" s="220">
        <v>0</v>
      </c>
      <c r="AV394" s="220">
        <v>0.132169</v>
      </c>
      <c r="AW394" s="220">
        <v>7.304752440951655</v>
      </c>
      <c r="AX394" s="32"/>
      <c r="AY394" s="220">
        <v>0.8690131909090909</v>
      </c>
      <c r="AZ394" s="220">
        <v>11.281</v>
      </c>
      <c r="BA394" s="220">
        <v>0</v>
      </c>
      <c r="BB394" s="32"/>
      <c r="BC394" s="32">
        <v>140.71905638582655</v>
      </c>
      <c r="BD394" s="242">
        <v>0.0017478811493234598</v>
      </c>
      <c r="DG394" s="257" t="s">
        <v>590</v>
      </c>
    </row>
    <row r="395" spans="1:111" ht="12.75">
      <c r="A395" s="207"/>
      <c r="B395" s="207"/>
      <c r="C395" s="208"/>
      <c r="D395" s="210"/>
      <c r="E395" s="208"/>
      <c r="F395" s="208"/>
      <c r="G395" s="208"/>
      <c r="H395" s="208"/>
      <c r="I395" s="208"/>
      <c r="J395" s="208"/>
      <c r="K395" s="208"/>
      <c r="L395" s="208"/>
      <c r="M395" s="208"/>
      <c r="N395" s="208"/>
      <c r="O395" s="208"/>
      <c r="P395" s="208"/>
      <c r="Q395" s="208"/>
      <c r="R395" s="208"/>
      <c r="S395" s="209"/>
      <c r="T395" s="209"/>
      <c r="U395" s="208"/>
      <c r="V395" s="209"/>
      <c r="W395" s="209"/>
      <c r="X395" s="208"/>
      <c r="Y395" s="208"/>
      <c r="Z395" s="208"/>
      <c r="AA395" s="209"/>
      <c r="AB395" s="209"/>
      <c r="AC395" s="209"/>
      <c r="AD395" s="236"/>
      <c r="AE395" s="211"/>
      <c r="AF395" s="209"/>
      <c r="AG395" s="211"/>
      <c r="AH395" s="209"/>
      <c r="AI395" s="209"/>
      <c r="AJ395" s="209"/>
      <c r="AK395" s="211"/>
      <c r="AL395" s="211"/>
      <c r="AM395" s="211"/>
      <c r="AN395" s="211"/>
      <c r="AO395" s="211"/>
      <c r="AP395" s="211"/>
      <c r="AQ395" s="211"/>
      <c r="AR395" s="211"/>
      <c r="AS395" s="211"/>
      <c r="AT395" s="211"/>
      <c r="AU395" s="211"/>
      <c r="AV395" s="211"/>
      <c r="AW395" s="211"/>
      <c r="AX395" s="211"/>
      <c r="AY395" s="211"/>
      <c r="AZ395" s="211"/>
      <c r="BA395" s="224"/>
      <c r="BB395" s="28"/>
      <c r="BC395" s="202"/>
      <c r="BD395" s="244"/>
      <c r="DG395" s="257" t="s">
        <v>592</v>
      </c>
    </row>
    <row r="396" spans="16:111" ht="12.75">
      <c r="P396" s="14"/>
      <c r="AD396" s="237"/>
      <c r="BD396" s="201"/>
      <c r="DG396" s="257" t="s">
        <v>594</v>
      </c>
    </row>
    <row r="397" spans="3:111" ht="12.75">
      <c r="C397" s="246">
        <v>1</v>
      </c>
      <c r="D397" s="277" t="s">
        <v>1529</v>
      </c>
      <c r="E397" s="267"/>
      <c r="F397" s="267"/>
      <c r="G397" s="267"/>
      <c r="H397" s="267"/>
      <c r="I397" s="267"/>
      <c r="J397" s="267"/>
      <c r="K397" s="267"/>
      <c r="L397" s="267"/>
      <c r="M397" s="267"/>
      <c r="N397" s="267"/>
      <c r="O397" s="267"/>
      <c r="P397" s="267"/>
      <c r="Q397" s="267"/>
      <c r="R397" s="267"/>
      <c r="S397" s="267"/>
      <c r="T397" s="267"/>
      <c r="U397" s="267"/>
      <c r="V397" s="267"/>
      <c r="W397" s="267"/>
      <c r="X397" s="267"/>
      <c r="Y397" s="267"/>
      <c r="Z397" s="267"/>
      <c r="AA397" s="267"/>
      <c r="AB397" s="267"/>
      <c r="AC397" s="267"/>
      <c r="AD397" s="267"/>
      <c r="DG397" s="257" t="s">
        <v>596</v>
      </c>
    </row>
    <row r="398" spans="3:111" ht="12.75">
      <c r="C398" s="246">
        <v>2</v>
      </c>
      <c r="D398" s="277" t="s">
        <v>435</v>
      </c>
      <c r="E398" s="267"/>
      <c r="F398" s="267"/>
      <c r="G398" s="267"/>
      <c r="H398" s="267"/>
      <c r="I398" s="267"/>
      <c r="J398" s="267"/>
      <c r="K398" s="267"/>
      <c r="L398" s="267"/>
      <c r="M398" s="267"/>
      <c r="N398" s="267"/>
      <c r="O398" s="267"/>
      <c r="P398" s="267"/>
      <c r="Q398" s="267"/>
      <c r="R398" s="267"/>
      <c r="S398" s="267"/>
      <c r="T398" s="267"/>
      <c r="U398" s="267"/>
      <c r="V398" s="267"/>
      <c r="W398" s="267"/>
      <c r="X398" s="267"/>
      <c r="Y398" s="267"/>
      <c r="Z398" s="267"/>
      <c r="AA398" s="267"/>
      <c r="AB398" s="267"/>
      <c r="AC398" s="267"/>
      <c r="AD398" s="267"/>
      <c r="DG398" s="257" t="s">
        <v>598</v>
      </c>
    </row>
    <row r="399" spans="3:111" ht="12.75">
      <c r="C399" s="246">
        <v>3</v>
      </c>
      <c r="D399" s="279" t="s">
        <v>456</v>
      </c>
      <c r="E399" s="267"/>
      <c r="F399" s="267"/>
      <c r="G399" s="267"/>
      <c r="H399" s="267"/>
      <c r="I399" s="267"/>
      <c r="J399" s="267"/>
      <c r="K399" s="267"/>
      <c r="L399" s="267"/>
      <c r="M399" s="267"/>
      <c r="N399" s="267"/>
      <c r="O399" s="267"/>
      <c r="P399" s="267"/>
      <c r="Q399" s="267"/>
      <c r="R399" s="267"/>
      <c r="S399" s="267"/>
      <c r="T399" s="267"/>
      <c r="U399" s="267"/>
      <c r="V399" s="267"/>
      <c r="W399" s="267"/>
      <c r="X399" s="267"/>
      <c r="Y399" s="267"/>
      <c r="Z399" s="267"/>
      <c r="AA399" s="267"/>
      <c r="AB399" s="267"/>
      <c r="AC399" s="267"/>
      <c r="AD399" s="267"/>
      <c r="DG399" s="257" t="s">
        <v>600</v>
      </c>
    </row>
    <row r="400" spans="3:111" ht="12.75">
      <c r="C400" s="246">
        <v>4</v>
      </c>
      <c r="D400" s="279" t="s">
        <v>460</v>
      </c>
      <c r="E400" s="267"/>
      <c r="F400" s="267"/>
      <c r="G400" s="267"/>
      <c r="H400" s="267"/>
      <c r="I400" s="267"/>
      <c r="J400" s="267"/>
      <c r="K400" s="267"/>
      <c r="L400" s="267"/>
      <c r="M400" s="267"/>
      <c r="N400" s="267"/>
      <c r="O400" s="267"/>
      <c r="P400" s="267"/>
      <c r="Q400" s="267"/>
      <c r="R400" s="267"/>
      <c r="S400" s="267"/>
      <c r="T400" s="267"/>
      <c r="U400" s="267"/>
      <c r="V400" s="267"/>
      <c r="W400" s="267"/>
      <c r="X400" s="267"/>
      <c r="Y400" s="267"/>
      <c r="Z400" s="267"/>
      <c r="AA400" s="267"/>
      <c r="AB400" s="267"/>
      <c r="AC400" s="267"/>
      <c r="AD400" s="267"/>
      <c r="DG400" s="257" t="s">
        <v>602</v>
      </c>
    </row>
    <row r="401" spans="3:111" ht="12.75">
      <c r="C401" s="246">
        <v>5</v>
      </c>
      <c r="D401" s="277" t="s">
        <v>436</v>
      </c>
      <c r="E401" s="267"/>
      <c r="F401" s="267"/>
      <c r="G401" s="267"/>
      <c r="H401" s="267"/>
      <c r="I401" s="267"/>
      <c r="J401" s="267"/>
      <c r="K401" s="267"/>
      <c r="L401" s="267"/>
      <c r="M401" s="267"/>
      <c r="N401" s="267"/>
      <c r="O401" s="267"/>
      <c r="P401" s="267"/>
      <c r="Q401" s="267"/>
      <c r="R401" s="267"/>
      <c r="S401" s="267"/>
      <c r="T401" s="267"/>
      <c r="U401" s="267"/>
      <c r="V401" s="267"/>
      <c r="W401" s="267"/>
      <c r="X401" s="267"/>
      <c r="Y401" s="267"/>
      <c r="Z401" s="267"/>
      <c r="AA401" s="267"/>
      <c r="AB401" s="267"/>
      <c r="AC401" s="267"/>
      <c r="AD401" s="267"/>
      <c r="DG401" s="257" t="s">
        <v>604</v>
      </c>
    </row>
    <row r="402" spans="3:111" ht="25.5" customHeight="1">
      <c r="C402" s="246">
        <v>6</v>
      </c>
      <c r="D402" s="279" t="s">
        <v>444</v>
      </c>
      <c r="E402" s="280"/>
      <c r="F402" s="280"/>
      <c r="G402" s="280"/>
      <c r="H402" s="280"/>
      <c r="I402" s="280"/>
      <c r="J402" s="280"/>
      <c r="K402" s="280"/>
      <c r="L402" s="280"/>
      <c r="M402" s="280"/>
      <c r="N402" s="280"/>
      <c r="O402" s="280"/>
      <c r="P402" s="280"/>
      <c r="Q402" s="280"/>
      <c r="R402" s="280"/>
      <c r="S402" s="280"/>
      <c r="T402" s="280"/>
      <c r="U402" s="280"/>
      <c r="V402" s="280"/>
      <c r="W402" s="280"/>
      <c r="X402" s="280"/>
      <c r="Y402" s="280"/>
      <c r="Z402" s="280"/>
      <c r="AA402" s="280"/>
      <c r="AB402" s="280"/>
      <c r="AC402" s="280"/>
      <c r="AD402" s="280"/>
      <c r="DG402" s="257"/>
    </row>
    <row r="403" spans="3:111" ht="12.75">
      <c r="C403" s="246">
        <v>7</v>
      </c>
      <c r="D403" s="277" t="s">
        <v>434</v>
      </c>
      <c r="E403" s="267"/>
      <c r="F403" s="267"/>
      <c r="G403" s="267"/>
      <c r="H403" s="267"/>
      <c r="I403" s="267"/>
      <c r="J403" s="267"/>
      <c r="K403" s="267"/>
      <c r="L403" s="267"/>
      <c r="M403" s="267"/>
      <c r="N403" s="267"/>
      <c r="O403" s="267"/>
      <c r="P403" s="267"/>
      <c r="Q403" s="267"/>
      <c r="R403" s="267"/>
      <c r="S403" s="267"/>
      <c r="T403" s="267"/>
      <c r="U403" s="267"/>
      <c r="V403" s="267"/>
      <c r="W403" s="267"/>
      <c r="X403" s="267"/>
      <c r="Y403" s="267"/>
      <c r="Z403" s="267"/>
      <c r="AA403" s="267"/>
      <c r="AB403" s="267"/>
      <c r="AC403" s="267"/>
      <c r="AD403" s="267"/>
      <c r="DG403" s="257" t="s">
        <v>606</v>
      </c>
    </row>
    <row r="404" spans="3:111" ht="27" customHeight="1">
      <c r="C404" s="246">
        <v>8</v>
      </c>
      <c r="D404" s="279" t="s">
        <v>446</v>
      </c>
      <c r="E404" s="267"/>
      <c r="F404" s="267"/>
      <c r="G404" s="267"/>
      <c r="H404" s="267"/>
      <c r="I404" s="267"/>
      <c r="J404" s="267"/>
      <c r="K404" s="267"/>
      <c r="L404" s="267"/>
      <c r="M404" s="267"/>
      <c r="N404" s="267"/>
      <c r="O404" s="267"/>
      <c r="P404" s="267"/>
      <c r="Q404" s="267"/>
      <c r="R404" s="267"/>
      <c r="S404" s="267"/>
      <c r="T404" s="267"/>
      <c r="U404" s="267"/>
      <c r="V404" s="267"/>
      <c r="W404" s="267"/>
      <c r="X404" s="267"/>
      <c r="Y404" s="267"/>
      <c r="Z404" s="267"/>
      <c r="AA404" s="267"/>
      <c r="AB404" s="267"/>
      <c r="AC404" s="267"/>
      <c r="AD404" s="267"/>
      <c r="DG404" s="257" t="s">
        <v>608</v>
      </c>
    </row>
    <row r="405" spans="3:111" ht="12" customHeight="1">
      <c r="C405" s="246">
        <v>9</v>
      </c>
      <c r="D405" s="265" t="s">
        <v>400</v>
      </c>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DG405" s="257"/>
    </row>
    <row r="406" spans="3:111" ht="12.75">
      <c r="C406" s="246">
        <v>10</v>
      </c>
      <c r="D406" s="280" t="s">
        <v>1531</v>
      </c>
      <c r="E406" s="267"/>
      <c r="F406" s="267"/>
      <c r="G406" s="267"/>
      <c r="H406" s="267"/>
      <c r="I406" s="267"/>
      <c r="J406" s="267"/>
      <c r="K406" s="267"/>
      <c r="L406" s="267"/>
      <c r="M406" s="267"/>
      <c r="N406" s="267"/>
      <c r="O406" s="267"/>
      <c r="P406" s="267"/>
      <c r="Q406" s="267"/>
      <c r="R406" s="267"/>
      <c r="S406" s="267"/>
      <c r="T406" s="267"/>
      <c r="U406" s="267"/>
      <c r="V406" s="267"/>
      <c r="W406" s="267"/>
      <c r="X406" s="267"/>
      <c r="Y406" s="267"/>
      <c r="Z406" s="267"/>
      <c r="AA406" s="267"/>
      <c r="AB406" s="267"/>
      <c r="AC406" s="267"/>
      <c r="AD406" s="267"/>
      <c r="DG406" s="257" t="s">
        <v>610</v>
      </c>
    </row>
    <row r="407" spans="3:111" ht="27.75" customHeight="1">
      <c r="C407" s="246">
        <v>11</v>
      </c>
      <c r="D407" s="271" t="s">
        <v>447</v>
      </c>
      <c r="E407" s="267"/>
      <c r="F407" s="267"/>
      <c r="G407" s="267"/>
      <c r="H407" s="267"/>
      <c r="I407" s="267"/>
      <c r="J407" s="267"/>
      <c r="K407" s="267"/>
      <c r="L407" s="267"/>
      <c r="M407" s="267"/>
      <c r="N407" s="267"/>
      <c r="O407" s="267"/>
      <c r="P407" s="267"/>
      <c r="Q407" s="267"/>
      <c r="R407" s="267"/>
      <c r="S407" s="267"/>
      <c r="T407" s="267"/>
      <c r="U407" s="267"/>
      <c r="V407" s="267"/>
      <c r="W407" s="267"/>
      <c r="X407" s="267"/>
      <c r="Y407" s="267"/>
      <c r="Z407" s="267"/>
      <c r="AA407" s="267"/>
      <c r="AB407" s="267"/>
      <c r="AC407" s="267"/>
      <c r="AD407" s="267"/>
      <c r="DG407" s="257" t="s">
        <v>612</v>
      </c>
    </row>
    <row r="408" spans="3:111" ht="12.75">
      <c r="C408" s="246">
        <v>12</v>
      </c>
      <c r="D408" s="271" t="s">
        <v>0</v>
      </c>
      <c r="E408" s="267"/>
      <c r="F408" s="267"/>
      <c r="G408" s="267"/>
      <c r="H408" s="267"/>
      <c r="I408" s="267"/>
      <c r="J408" s="267"/>
      <c r="K408" s="267"/>
      <c r="L408" s="267"/>
      <c r="M408" s="267"/>
      <c r="N408" s="267"/>
      <c r="O408" s="267"/>
      <c r="P408" s="267"/>
      <c r="Q408" s="267"/>
      <c r="R408" s="267"/>
      <c r="S408" s="267"/>
      <c r="T408" s="267"/>
      <c r="U408" s="267"/>
      <c r="V408" s="267"/>
      <c r="W408" s="267"/>
      <c r="X408" s="267"/>
      <c r="Y408" s="267"/>
      <c r="Z408" s="267"/>
      <c r="AA408" s="267"/>
      <c r="AB408" s="267"/>
      <c r="AC408" s="267"/>
      <c r="AD408" s="267"/>
      <c r="DG408" s="257" t="s">
        <v>614</v>
      </c>
    </row>
    <row r="409" spans="3:111" ht="28.5" customHeight="1">
      <c r="C409" s="246">
        <v>13</v>
      </c>
      <c r="D409" s="277" t="s">
        <v>433</v>
      </c>
      <c r="E409" s="267"/>
      <c r="F409" s="267"/>
      <c r="G409" s="267"/>
      <c r="H409" s="267"/>
      <c r="I409" s="267"/>
      <c r="J409" s="267"/>
      <c r="K409" s="267"/>
      <c r="L409" s="267"/>
      <c r="M409" s="267"/>
      <c r="N409" s="267"/>
      <c r="O409" s="267"/>
      <c r="P409" s="267"/>
      <c r="Q409" s="267"/>
      <c r="R409" s="267"/>
      <c r="S409" s="267"/>
      <c r="T409" s="267"/>
      <c r="U409" s="267"/>
      <c r="V409" s="267"/>
      <c r="W409" s="267"/>
      <c r="X409" s="267"/>
      <c r="Y409" s="267"/>
      <c r="Z409" s="267"/>
      <c r="AA409" s="267"/>
      <c r="AB409" s="267"/>
      <c r="AC409" s="267"/>
      <c r="AD409" s="267"/>
      <c r="DG409" s="257" t="s">
        <v>616</v>
      </c>
    </row>
    <row r="410" spans="3:111" ht="12.75">
      <c r="C410" s="246">
        <v>14</v>
      </c>
      <c r="D410" s="277" t="s">
        <v>419</v>
      </c>
      <c r="E410" s="267"/>
      <c r="F410" s="267"/>
      <c r="G410" s="267"/>
      <c r="H410" s="267"/>
      <c r="I410" s="267"/>
      <c r="J410" s="267"/>
      <c r="K410" s="267"/>
      <c r="L410" s="267"/>
      <c r="M410" s="267"/>
      <c r="N410" s="267"/>
      <c r="O410" s="267"/>
      <c r="P410" s="267"/>
      <c r="Q410" s="267"/>
      <c r="R410" s="267"/>
      <c r="S410" s="267"/>
      <c r="T410" s="267"/>
      <c r="U410" s="267"/>
      <c r="V410" s="267"/>
      <c r="W410" s="267"/>
      <c r="X410" s="267"/>
      <c r="Y410" s="267"/>
      <c r="Z410" s="267"/>
      <c r="AA410" s="267"/>
      <c r="AB410" s="267"/>
      <c r="AC410" s="267"/>
      <c r="AD410" s="267"/>
      <c r="AQ410" s="31"/>
      <c r="AR410" s="31"/>
      <c r="AS410" s="31"/>
      <c r="AT410" s="31"/>
      <c r="AU410" s="31"/>
      <c r="DG410" s="257" t="s">
        <v>618</v>
      </c>
    </row>
    <row r="411" ht="12.75">
      <c r="DG411" s="257" t="s">
        <v>620</v>
      </c>
    </row>
    <row r="412" spans="11:111" ht="12.75">
      <c r="K412" s="1"/>
      <c r="L412" s="1"/>
      <c r="M412" s="1"/>
      <c r="N412" s="1"/>
      <c r="O412" s="1"/>
      <c r="Q412" s="1"/>
      <c r="R412" s="1"/>
      <c r="S412" s="1"/>
      <c r="T412" s="1"/>
      <c r="U412" s="1"/>
      <c r="V412" s="1"/>
      <c r="W412" s="1"/>
      <c r="X412" s="1"/>
      <c r="Y412" s="1"/>
      <c r="Z412" s="1"/>
      <c r="AA412" s="1"/>
      <c r="AB412" s="1"/>
      <c r="AD412" s="1"/>
      <c r="AE412" s="1"/>
      <c r="AF412" s="1"/>
      <c r="AG412" s="1"/>
      <c r="AH412" s="1"/>
      <c r="AI412" s="1"/>
      <c r="AJ412" s="1"/>
      <c r="AK412" s="1"/>
      <c r="AL412" s="1"/>
      <c r="AM412" s="1"/>
      <c r="AX412" s="1"/>
      <c r="AY412" s="1"/>
      <c r="AZ412" s="1"/>
      <c r="BA412" s="1"/>
      <c r="BB412" s="1"/>
      <c r="DG412" s="257"/>
    </row>
    <row r="413" spans="11:111" ht="12.75">
      <c r="K413" s="1"/>
      <c r="L413" s="1"/>
      <c r="M413" s="1"/>
      <c r="N413" s="1"/>
      <c r="O413" s="1"/>
      <c r="Q413" s="1"/>
      <c r="R413" s="1"/>
      <c r="S413" s="1"/>
      <c r="T413" s="1"/>
      <c r="U413" s="1"/>
      <c r="V413" s="1"/>
      <c r="W413" s="1"/>
      <c r="X413" s="1"/>
      <c r="Y413" s="1"/>
      <c r="Z413" s="1"/>
      <c r="AD413" s="1"/>
      <c r="AF413" s="1"/>
      <c r="AG413" s="1"/>
      <c r="AH413" s="1"/>
      <c r="AI413" s="1"/>
      <c r="AJ413" s="1"/>
      <c r="AK413" s="1"/>
      <c r="AL413" s="1"/>
      <c r="AM413" s="1"/>
      <c r="AX413" s="1"/>
      <c r="BA413" s="1"/>
      <c r="BB413" s="1"/>
      <c r="DG413" s="257" t="s">
        <v>500</v>
      </c>
    </row>
    <row r="414" ht="12.75">
      <c r="DG414" s="257" t="s">
        <v>625</v>
      </c>
    </row>
    <row r="415" spans="11:111" ht="12.75">
      <c r="K415" s="1"/>
      <c r="L415" s="1"/>
      <c r="M415" s="1"/>
      <c r="N415" s="1"/>
      <c r="O415" s="1"/>
      <c r="Q415" s="1"/>
      <c r="R415" s="1"/>
      <c r="S415" s="1"/>
      <c r="T415" s="1"/>
      <c r="U415" s="1"/>
      <c r="V415" s="1"/>
      <c r="W415" s="1"/>
      <c r="X415" s="1"/>
      <c r="Y415" s="1"/>
      <c r="Z415" s="1"/>
      <c r="AA415" s="1"/>
      <c r="AB415" s="1"/>
      <c r="AD415" s="1"/>
      <c r="AE415" s="1"/>
      <c r="AF415" s="1"/>
      <c r="AG415" s="1"/>
      <c r="AH415" s="1"/>
      <c r="AI415" s="1"/>
      <c r="AJ415" s="1"/>
      <c r="AK415" s="1"/>
      <c r="AL415" s="1"/>
      <c r="AM415" s="1"/>
      <c r="AX415" s="1"/>
      <c r="AY415" s="1"/>
      <c r="AZ415" s="1"/>
      <c r="BA415" s="1"/>
      <c r="BB415" s="1"/>
      <c r="DG415" s="257" t="s">
        <v>627</v>
      </c>
    </row>
    <row r="416" ht="12.75">
      <c r="DG416" s="257" t="s">
        <v>629</v>
      </c>
    </row>
    <row r="417" ht="12.75">
      <c r="DG417" s="257" t="s">
        <v>631</v>
      </c>
    </row>
    <row r="418" ht="12.75">
      <c r="DG418" s="257" t="s">
        <v>633</v>
      </c>
    </row>
    <row r="419" ht="12.75">
      <c r="DG419" s="257" t="s">
        <v>520</v>
      </c>
    </row>
    <row r="420" ht="12.75">
      <c r="DG420" s="257" t="s">
        <v>635</v>
      </c>
    </row>
    <row r="421" ht="12.75">
      <c r="DG421" s="257" t="s">
        <v>638</v>
      </c>
    </row>
    <row r="422" ht="12.75">
      <c r="DG422" s="257" t="s">
        <v>640</v>
      </c>
    </row>
    <row r="423" ht="12.75">
      <c r="DG423" s="257" t="s">
        <v>642</v>
      </c>
    </row>
    <row r="424" ht="12.75">
      <c r="DG424" s="257" t="s">
        <v>644</v>
      </c>
    </row>
    <row r="425" ht="12.75">
      <c r="DG425" s="257" t="s">
        <v>646</v>
      </c>
    </row>
    <row r="426" ht="12.75">
      <c r="DG426" s="257" t="s">
        <v>648</v>
      </c>
    </row>
    <row r="427" ht="12.75">
      <c r="DG427" s="257" t="s">
        <v>650</v>
      </c>
    </row>
    <row r="428" ht="12.75">
      <c r="DG428" s="257" t="s">
        <v>652</v>
      </c>
    </row>
    <row r="429" ht="12.75">
      <c r="DG429" s="257" t="s">
        <v>654</v>
      </c>
    </row>
    <row r="430" ht="12.75">
      <c r="DG430" s="257" t="s">
        <v>656</v>
      </c>
    </row>
    <row r="431" ht="12.75">
      <c r="DG431" s="257" t="s">
        <v>522</v>
      </c>
    </row>
    <row r="432" ht="12.75">
      <c r="DG432" s="257" t="s">
        <v>658</v>
      </c>
    </row>
    <row r="433" ht="12.75">
      <c r="DG433" s="257" t="s">
        <v>660</v>
      </c>
    </row>
    <row r="434" ht="12.75">
      <c r="DG434" s="257" t="s">
        <v>662</v>
      </c>
    </row>
    <row r="435" ht="12.75">
      <c r="DG435" s="257" t="s">
        <v>664</v>
      </c>
    </row>
    <row r="436" ht="12.75">
      <c r="DG436" s="257" t="s">
        <v>666</v>
      </c>
    </row>
    <row r="437" ht="12.75">
      <c r="DG437" s="257" t="s">
        <v>668</v>
      </c>
    </row>
    <row r="438" ht="12.75">
      <c r="DG438" s="257" t="s">
        <v>670</v>
      </c>
    </row>
    <row r="439" ht="12.75">
      <c r="DG439" s="257" t="s">
        <v>492</v>
      </c>
    </row>
    <row r="440" ht="12.75">
      <c r="DG440" s="257" t="s">
        <v>673</v>
      </c>
    </row>
    <row r="441" ht="12.75">
      <c r="DG441" s="257" t="s">
        <v>675</v>
      </c>
    </row>
    <row r="442" ht="12.75">
      <c r="DG442" s="257" t="s">
        <v>677</v>
      </c>
    </row>
    <row r="443" ht="12.75">
      <c r="DG443" s="257" t="s">
        <v>679</v>
      </c>
    </row>
    <row r="444" ht="12.75">
      <c r="DG444" s="257" t="s">
        <v>681</v>
      </c>
    </row>
    <row r="445" ht="12.75">
      <c r="DG445" s="257" t="s">
        <v>683</v>
      </c>
    </row>
    <row r="446" ht="12.75">
      <c r="DG446" s="257" t="s">
        <v>685</v>
      </c>
    </row>
    <row r="447" ht="12.75">
      <c r="DG447" s="257" t="s">
        <v>687</v>
      </c>
    </row>
    <row r="448" ht="12.75">
      <c r="DG448" s="257" t="s">
        <v>689</v>
      </c>
    </row>
    <row r="449" ht="12.75">
      <c r="DG449" s="257" t="s">
        <v>691</v>
      </c>
    </row>
    <row r="450" ht="12.75">
      <c r="DG450" s="257" t="s">
        <v>693</v>
      </c>
    </row>
    <row r="451" ht="12.75">
      <c r="DG451" s="257" t="s">
        <v>695</v>
      </c>
    </row>
    <row r="452" ht="12.75">
      <c r="DG452" s="257" t="s">
        <v>697</v>
      </c>
    </row>
    <row r="453" ht="12.75">
      <c r="DG453" s="257" t="s">
        <v>699</v>
      </c>
    </row>
    <row r="454" ht="12.75">
      <c r="DG454" s="257" t="s">
        <v>701</v>
      </c>
    </row>
    <row r="455" ht="12.75">
      <c r="DG455" s="257" t="s">
        <v>703</v>
      </c>
    </row>
    <row r="456" ht="12.75">
      <c r="DG456" s="257" t="s">
        <v>705</v>
      </c>
    </row>
    <row r="457" ht="12.75">
      <c r="DG457" s="257" t="s">
        <v>502</v>
      </c>
    </row>
    <row r="458" ht="12.75">
      <c r="DG458" s="257" t="s">
        <v>707</v>
      </c>
    </row>
    <row r="459" ht="12.75">
      <c r="DG459" s="257" t="s">
        <v>524</v>
      </c>
    </row>
    <row r="460" ht="12.75">
      <c r="DG460" s="257" t="s">
        <v>709</v>
      </c>
    </row>
    <row r="461" ht="12.75">
      <c r="DG461" s="257" t="s">
        <v>1514</v>
      </c>
    </row>
    <row r="462" ht="12.75">
      <c r="DG462" s="257" t="s">
        <v>504</v>
      </c>
    </row>
    <row r="463" ht="12.75">
      <c r="DG463" s="257" t="s">
        <v>1516</v>
      </c>
    </row>
    <row r="464" ht="12.75">
      <c r="DG464" s="257" t="s">
        <v>1518</v>
      </c>
    </row>
    <row r="465" ht="12.75">
      <c r="DG465" s="257" t="s">
        <v>1520</v>
      </c>
    </row>
    <row r="466" ht="12.75">
      <c r="DG466" s="257" t="s">
        <v>506</v>
      </c>
    </row>
    <row r="467" ht="12.75">
      <c r="DG467" s="257" t="s">
        <v>1522</v>
      </c>
    </row>
    <row r="468" ht="12.75">
      <c r="DG468" s="257" t="s">
        <v>1524</v>
      </c>
    </row>
    <row r="469" ht="12.75">
      <c r="DG469" s="257" t="s">
        <v>1526</v>
      </c>
    </row>
    <row r="470" ht="12.75">
      <c r="DG470" s="257" t="s">
        <v>1446</v>
      </c>
    </row>
    <row r="471" ht="12.75">
      <c r="DG471" s="257" t="s">
        <v>1448</v>
      </c>
    </row>
    <row r="472" ht="12.75">
      <c r="DG472" s="257" t="s">
        <v>1450</v>
      </c>
    </row>
    <row r="473" ht="12.75">
      <c r="DG473" s="257" t="s">
        <v>1452</v>
      </c>
    </row>
    <row r="474" ht="12.75">
      <c r="DG474" s="257" t="s">
        <v>1454</v>
      </c>
    </row>
    <row r="475" ht="12.75">
      <c r="DG475" s="257" t="s">
        <v>1456</v>
      </c>
    </row>
    <row r="476" ht="12.75">
      <c r="DG476" s="257" t="s">
        <v>1458</v>
      </c>
    </row>
    <row r="477" ht="12.75">
      <c r="DG477" s="257" t="s">
        <v>1460</v>
      </c>
    </row>
    <row r="478" ht="12.75">
      <c r="DG478" s="257" t="s">
        <v>508</v>
      </c>
    </row>
    <row r="479" ht="12.75">
      <c r="DG479" s="257" t="s">
        <v>1462</v>
      </c>
    </row>
    <row r="480" ht="12.75">
      <c r="DG480" s="257" t="s">
        <v>1464</v>
      </c>
    </row>
    <row r="481" ht="12.75">
      <c r="DG481" s="257" t="s">
        <v>1466</v>
      </c>
    </row>
    <row r="482" ht="12.75">
      <c r="DG482" s="257" t="s">
        <v>1468</v>
      </c>
    </row>
    <row r="483" ht="12.75">
      <c r="DG483" s="257" t="s">
        <v>1470</v>
      </c>
    </row>
    <row r="484" ht="12.75">
      <c r="DG484" s="257" t="s">
        <v>1472</v>
      </c>
    </row>
    <row r="485" ht="12.75">
      <c r="DG485" s="257" t="s">
        <v>1474</v>
      </c>
    </row>
    <row r="486" ht="12.75">
      <c r="DG486" s="257" t="s">
        <v>1476</v>
      </c>
    </row>
    <row r="487" ht="12.75">
      <c r="DG487" s="257" t="s">
        <v>1478</v>
      </c>
    </row>
    <row r="488" ht="12.75">
      <c r="DG488" s="257" t="s">
        <v>526</v>
      </c>
    </row>
    <row r="489" ht="12.75">
      <c r="DG489" s="257" t="s">
        <v>1480</v>
      </c>
    </row>
    <row r="490" ht="12.75">
      <c r="DG490" s="257" t="s">
        <v>1482</v>
      </c>
    </row>
    <row r="491" ht="12.75">
      <c r="DG491" s="257" t="s">
        <v>1484</v>
      </c>
    </row>
    <row r="492" ht="12.75">
      <c r="DG492" s="257" t="s">
        <v>1486</v>
      </c>
    </row>
    <row r="493" ht="12.75">
      <c r="DG493" s="257" t="s">
        <v>1488</v>
      </c>
    </row>
    <row r="494" ht="12.75">
      <c r="DG494" s="257" t="s">
        <v>1490</v>
      </c>
    </row>
    <row r="495" ht="12.75">
      <c r="DG495" s="257" t="s">
        <v>1494</v>
      </c>
    </row>
    <row r="496" ht="12.75">
      <c r="DG496" s="257" t="s">
        <v>1496</v>
      </c>
    </row>
    <row r="497" ht="12.75">
      <c r="DG497" s="257" t="s">
        <v>1498</v>
      </c>
    </row>
    <row r="498" ht="12.75">
      <c r="DG498" s="257" t="s">
        <v>1500</v>
      </c>
    </row>
    <row r="499" ht="12.75">
      <c r="DG499" s="257" t="s">
        <v>1502</v>
      </c>
    </row>
    <row r="500" ht="12.75">
      <c r="DG500" s="257" t="s">
        <v>1504</v>
      </c>
    </row>
    <row r="501" ht="12.75">
      <c r="DG501" s="257" t="s">
        <v>1506</v>
      </c>
    </row>
    <row r="502" ht="12.75">
      <c r="DG502" s="257" t="s">
        <v>537</v>
      </c>
    </row>
    <row r="503" ht="12.75">
      <c r="DG503" s="257" t="s">
        <v>1508</v>
      </c>
    </row>
    <row r="504" ht="12.75">
      <c r="DG504" s="257" t="s">
        <v>1511</v>
      </c>
    </row>
    <row r="505" ht="12.75">
      <c r="DG505" s="257" t="s">
        <v>1513</v>
      </c>
    </row>
    <row r="506" ht="12.75">
      <c r="DG506" s="257" t="s">
        <v>1411</v>
      </c>
    </row>
    <row r="507" ht="12.75">
      <c r="DG507" s="257" t="s">
        <v>1413</v>
      </c>
    </row>
    <row r="508" ht="12.75">
      <c r="DG508" s="257" t="s">
        <v>1415</v>
      </c>
    </row>
    <row r="509" ht="12.75">
      <c r="DG509" s="257" t="s">
        <v>1417</v>
      </c>
    </row>
    <row r="510" ht="12.75">
      <c r="DG510" s="257" t="s">
        <v>61</v>
      </c>
    </row>
    <row r="511" ht="12.75">
      <c r="DG511" s="257" t="s">
        <v>510</v>
      </c>
    </row>
    <row r="512" ht="12.75">
      <c r="DG512" s="257" t="s">
        <v>63</v>
      </c>
    </row>
    <row r="513" ht="12.75">
      <c r="DG513" s="257" t="s">
        <v>65</v>
      </c>
    </row>
    <row r="514" ht="12.75">
      <c r="DG514" s="257" t="s">
        <v>67</v>
      </c>
    </row>
    <row r="515" ht="12.75">
      <c r="DG515" s="257" t="s">
        <v>69</v>
      </c>
    </row>
    <row r="516" ht="12.75">
      <c r="DG516" s="257" t="s">
        <v>71</v>
      </c>
    </row>
    <row r="517" ht="12.75">
      <c r="DG517" s="257" t="s">
        <v>73</v>
      </c>
    </row>
    <row r="518" ht="12.75">
      <c r="DG518" s="257" t="s">
        <v>75</v>
      </c>
    </row>
    <row r="519" ht="12.75">
      <c r="DG519" s="257" t="s">
        <v>77</v>
      </c>
    </row>
    <row r="520" ht="12.75">
      <c r="DG520" s="257" t="s">
        <v>79</v>
      </c>
    </row>
    <row r="521" ht="12.75">
      <c r="DG521" s="257" t="s">
        <v>81</v>
      </c>
    </row>
    <row r="522" ht="12.75">
      <c r="DG522" s="257" t="s">
        <v>528</v>
      </c>
    </row>
    <row r="523" ht="12.75">
      <c r="DG523" s="257" t="s">
        <v>83</v>
      </c>
    </row>
    <row r="524" ht="12.75">
      <c r="DG524" s="257" t="s">
        <v>717</v>
      </c>
    </row>
    <row r="525" ht="12.75">
      <c r="DG525" s="257" t="s">
        <v>719</v>
      </c>
    </row>
    <row r="526" ht="12.75">
      <c r="DG526" s="257" t="s">
        <v>721</v>
      </c>
    </row>
    <row r="527" ht="12.75">
      <c r="DG527" s="257" t="s">
        <v>723</v>
      </c>
    </row>
    <row r="528" ht="12.75">
      <c r="DG528" s="257" t="s">
        <v>725</v>
      </c>
    </row>
    <row r="529" ht="12.75">
      <c r="DG529" s="257" t="s">
        <v>727</v>
      </c>
    </row>
    <row r="530" ht="12.75">
      <c r="DG530" s="257" t="s">
        <v>729</v>
      </c>
    </row>
    <row r="531" ht="12.75">
      <c r="DG531" s="257" t="s">
        <v>494</v>
      </c>
    </row>
    <row r="532" ht="12.75">
      <c r="DG532" s="257" t="s">
        <v>731</v>
      </c>
    </row>
    <row r="533" ht="12.75">
      <c r="DG533" s="257" t="s">
        <v>733</v>
      </c>
    </row>
    <row r="534" ht="12.75">
      <c r="DG534" s="257" t="s">
        <v>735</v>
      </c>
    </row>
    <row r="535" ht="12.75">
      <c r="DG535" s="257" t="s">
        <v>737</v>
      </c>
    </row>
    <row r="536" ht="12.75">
      <c r="DG536" s="257" t="s">
        <v>739</v>
      </c>
    </row>
    <row r="537" ht="12.75">
      <c r="DG537" s="257" t="s">
        <v>742</v>
      </c>
    </row>
    <row r="538" ht="12.75">
      <c r="DG538" s="257" t="s">
        <v>744</v>
      </c>
    </row>
    <row r="539" ht="12.75">
      <c r="DG539" s="257" t="s">
        <v>746</v>
      </c>
    </row>
    <row r="540" ht="12.75">
      <c r="DG540" s="257" t="s">
        <v>530</v>
      </c>
    </row>
    <row r="541" ht="12.75">
      <c r="DG541" s="257" t="s">
        <v>748</v>
      </c>
    </row>
    <row r="542" ht="12.75">
      <c r="DG542" s="257" t="s">
        <v>750</v>
      </c>
    </row>
    <row r="543" ht="12.75">
      <c r="DG543" s="257" t="s">
        <v>752</v>
      </c>
    </row>
    <row r="544" ht="12.75">
      <c r="DG544" s="257" t="s">
        <v>754</v>
      </c>
    </row>
    <row r="545" ht="12.75">
      <c r="DG545" s="257" t="s">
        <v>756</v>
      </c>
    </row>
    <row r="546" ht="12.75">
      <c r="DG546" s="257" t="s">
        <v>758</v>
      </c>
    </row>
    <row r="547" ht="12.75">
      <c r="DG547" s="257" t="s">
        <v>760</v>
      </c>
    </row>
    <row r="548" ht="12.75">
      <c r="DG548" s="257" t="s">
        <v>762</v>
      </c>
    </row>
    <row r="549" ht="12.75">
      <c r="DG549" s="257" t="s">
        <v>532</v>
      </c>
    </row>
    <row r="550" ht="12.75">
      <c r="DG550" s="257" t="s">
        <v>764</v>
      </c>
    </row>
    <row r="551" ht="12.75">
      <c r="DG551" s="257" t="s">
        <v>766</v>
      </c>
    </row>
    <row r="552" ht="12.75">
      <c r="DG552" s="257" t="s">
        <v>768</v>
      </c>
    </row>
    <row r="553" ht="12.75">
      <c r="DG553" s="257" t="s">
        <v>770</v>
      </c>
    </row>
    <row r="554" ht="12.75">
      <c r="DG554" s="257" t="s">
        <v>512</v>
      </c>
    </row>
    <row r="555" ht="12.75">
      <c r="DG555" s="257" t="s">
        <v>772</v>
      </c>
    </row>
    <row r="556" ht="12.75">
      <c r="DG556" s="257" t="s">
        <v>774</v>
      </c>
    </row>
    <row r="557" ht="12.75">
      <c r="DG557" s="257" t="s">
        <v>776</v>
      </c>
    </row>
    <row r="558" ht="12.75">
      <c r="DG558" s="257" t="s">
        <v>778</v>
      </c>
    </row>
    <row r="559" ht="12.75">
      <c r="DG559" s="257" t="s">
        <v>780</v>
      </c>
    </row>
    <row r="560" ht="12.75">
      <c r="DG560" s="257" t="s">
        <v>782</v>
      </c>
    </row>
    <row r="561" ht="12.75">
      <c r="DG561" s="257" t="s">
        <v>784</v>
      </c>
    </row>
    <row r="562" ht="12.75">
      <c r="DG562" s="257" t="s">
        <v>786</v>
      </c>
    </row>
    <row r="563" ht="12.75">
      <c r="DG563" s="257" t="s">
        <v>788</v>
      </c>
    </row>
    <row r="564" ht="12.75">
      <c r="DG564" s="257" t="s">
        <v>790</v>
      </c>
    </row>
    <row r="565" ht="12.75">
      <c r="DG565" s="257" t="s">
        <v>792</v>
      </c>
    </row>
    <row r="566" ht="12.75">
      <c r="DG566" s="257" t="s">
        <v>794</v>
      </c>
    </row>
    <row r="567" ht="12.75">
      <c r="DG567" s="257" t="s">
        <v>796</v>
      </c>
    </row>
    <row r="568" ht="12.75">
      <c r="DG568" s="257" t="s">
        <v>798</v>
      </c>
    </row>
    <row r="569" ht="12.75">
      <c r="DG569" s="257" t="s">
        <v>800</v>
      </c>
    </row>
    <row r="570" ht="12.75">
      <c r="DG570" s="257" t="s">
        <v>802</v>
      </c>
    </row>
    <row r="571" ht="12.75">
      <c r="DG571" s="257" t="s">
        <v>804</v>
      </c>
    </row>
    <row r="572" ht="12.75">
      <c r="DG572" s="257" t="s">
        <v>806</v>
      </c>
    </row>
    <row r="573" ht="12.75">
      <c r="DG573" s="257" t="s">
        <v>808</v>
      </c>
    </row>
    <row r="574" ht="12.75">
      <c r="DG574" s="257" t="s">
        <v>810</v>
      </c>
    </row>
    <row r="575" ht="12.75">
      <c r="DG575" s="257" t="s">
        <v>812</v>
      </c>
    </row>
    <row r="576" ht="12.75">
      <c r="DG576" s="257" t="s">
        <v>814</v>
      </c>
    </row>
    <row r="577" ht="12.75">
      <c r="DG577" s="257" t="s">
        <v>816</v>
      </c>
    </row>
    <row r="578" ht="12.75">
      <c r="DG578" s="257" t="s">
        <v>818</v>
      </c>
    </row>
    <row r="579" ht="12.75">
      <c r="DG579" s="257" t="s">
        <v>820</v>
      </c>
    </row>
    <row r="580" ht="12.75">
      <c r="DG580" s="257" t="s">
        <v>822</v>
      </c>
    </row>
    <row r="581" ht="12.75">
      <c r="DG581" s="257" t="s">
        <v>824</v>
      </c>
    </row>
    <row r="582" ht="12.75">
      <c r="DG582" s="257" t="s">
        <v>826</v>
      </c>
    </row>
    <row r="583" ht="12.75">
      <c r="DG583" s="257" t="s">
        <v>828</v>
      </c>
    </row>
    <row r="584" ht="12.75">
      <c r="DG584" s="257" t="s">
        <v>830</v>
      </c>
    </row>
    <row r="585" ht="12.75">
      <c r="DG585" s="257" t="s">
        <v>832</v>
      </c>
    </row>
    <row r="586" ht="12.75">
      <c r="DG586" s="257" t="s">
        <v>834</v>
      </c>
    </row>
    <row r="587" ht="12.75">
      <c r="DG587" s="257" t="s">
        <v>836</v>
      </c>
    </row>
    <row r="588" ht="12.75">
      <c r="DG588" s="257" t="s">
        <v>838</v>
      </c>
    </row>
    <row r="589" ht="12.75">
      <c r="DG589" s="257" t="s">
        <v>840</v>
      </c>
    </row>
    <row r="590" ht="12.75">
      <c r="DG590" s="257" t="s">
        <v>842</v>
      </c>
    </row>
    <row r="591" ht="12.75">
      <c r="DG591" s="257" t="s">
        <v>844</v>
      </c>
    </row>
    <row r="592" ht="12.75">
      <c r="DG592" s="257" t="s">
        <v>846</v>
      </c>
    </row>
    <row r="593" ht="12.75">
      <c r="DG593" s="257" t="s">
        <v>848</v>
      </c>
    </row>
    <row r="594" ht="12.75">
      <c r="DG594" s="257" t="s">
        <v>850</v>
      </c>
    </row>
    <row r="595" ht="12.75">
      <c r="DG595" s="257" t="s">
        <v>852</v>
      </c>
    </row>
    <row r="596" ht="12.75">
      <c r="DG596" s="257" t="s">
        <v>854</v>
      </c>
    </row>
    <row r="597" ht="12.75">
      <c r="DG597" s="257" t="s">
        <v>496</v>
      </c>
    </row>
    <row r="598" ht="12.75">
      <c r="DG598" s="257" t="s">
        <v>856</v>
      </c>
    </row>
    <row r="599" ht="12.75">
      <c r="DG599" s="257" t="s">
        <v>858</v>
      </c>
    </row>
    <row r="600" ht="12.75">
      <c r="DG600" s="257" t="s">
        <v>860</v>
      </c>
    </row>
    <row r="601" ht="12.75">
      <c r="DG601" s="257" t="s">
        <v>862</v>
      </c>
    </row>
    <row r="602" ht="12.75">
      <c r="DG602" s="257" t="s">
        <v>864</v>
      </c>
    </row>
    <row r="603" ht="12.75">
      <c r="DG603" s="257" t="s">
        <v>866</v>
      </c>
    </row>
    <row r="604" ht="12.75">
      <c r="DG604" s="257" t="s">
        <v>534</v>
      </c>
    </row>
    <row r="605" ht="12.75">
      <c r="DG605" s="257" t="s">
        <v>868</v>
      </c>
    </row>
    <row r="606" ht="12.75">
      <c r="DG606" s="257" t="s">
        <v>870</v>
      </c>
    </row>
    <row r="607" ht="12.75">
      <c r="DG607" s="257" t="s">
        <v>872</v>
      </c>
    </row>
    <row r="608" ht="12.75">
      <c r="DG608" s="257" t="s">
        <v>874</v>
      </c>
    </row>
    <row r="609" ht="12.75">
      <c r="DG609" s="257" t="s">
        <v>876</v>
      </c>
    </row>
    <row r="610" ht="12.75">
      <c r="DG610" s="257" t="s">
        <v>878</v>
      </c>
    </row>
    <row r="611" ht="12.75">
      <c r="DG611" s="257" t="s">
        <v>880</v>
      </c>
    </row>
    <row r="612" spans="1:111" ht="12.75">
      <c r="A612" s="4"/>
      <c r="B612" s="4"/>
      <c r="C612" s="4"/>
      <c r="D612" s="4"/>
      <c r="E612" s="4"/>
      <c r="F612" s="4"/>
      <c r="G612" s="4"/>
      <c r="H612" s="4"/>
      <c r="I612" s="4"/>
      <c r="J612" s="4"/>
      <c r="AH612" s="18"/>
      <c r="AI612" s="18"/>
      <c r="AJ612" s="18"/>
      <c r="DG612" s="257" t="s">
        <v>882</v>
      </c>
    </row>
    <row r="613" spans="1:111" ht="12.75">
      <c r="A613" s="4"/>
      <c r="B613" s="4"/>
      <c r="C613" s="4"/>
      <c r="D613" s="4"/>
      <c r="E613" s="4"/>
      <c r="F613" s="4"/>
      <c r="G613" s="4"/>
      <c r="H613" s="4"/>
      <c r="I613" s="4"/>
      <c r="J613" s="4"/>
      <c r="AH613" s="18"/>
      <c r="AI613" s="18"/>
      <c r="AJ613" s="18"/>
      <c r="DG613" s="257" t="s">
        <v>884</v>
      </c>
    </row>
    <row r="614" spans="1:111" ht="12.75">
      <c r="A614" s="4"/>
      <c r="B614" s="4"/>
      <c r="C614" s="4"/>
      <c r="D614" s="4"/>
      <c r="E614" s="4"/>
      <c r="F614" s="4"/>
      <c r="G614" s="4"/>
      <c r="H614" s="4"/>
      <c r="I614" s="4"/>
      <c r="J614" s="4"/>
      <c r="AH614" s="18"/>
      <c r="AI614" s="18"/>
      <c r="AJ614" s="18"/>
      <c r="DG614" s="257" t="s">
        <v>886</v>
      </c>
    </row>
    <row r="615" spans="1:111" ht="12.75">
      <c r="A615" s="4"/>
      <c r="B615" s="4"/>
      <c r="C615" s="4"/>
      <c r="D615" s="4"/>
      <c r="E615" s="4"/>
      <c r="F615" s="4"/>
      <c r="G615" s="4"/>
      <c r="H615" s="4"/>
      <c r="I615" s="4"/>
      <c r="J615" s="4"/>
      <c r="AH615" s="18"/>
      <c r="AI615" s="18"/>
      <c r="AJ615" s="18"/>
      <c r="DG615" s="257" t="s">
        <v>888</v>
      </c>
    </row>
    <row r="616" spans="1:111" ht="12.75">
      <c r="A616" s="4"/>
      <c r="B616" s="4"/>
      <c r="C616" s="4"/>
      <c r="D616" s="4"/>
      <c r="E616" s="4"/>
      <c r="F616" s="4"/>
      <c r="G616" s="4"/>
      <c r="H616" s="4"/>
      <c r="I616" s="4"/>
      <c r="J616" s="4"/>
      <c r="AH616" s="18"/>
      <c r="AI616" s="18"/>
      <c r="AJ616" s="18"/>
      <c r="DG616" s="257" t="s">
        <v>890</v>
      </c>
    </row>
    <row r="617" spans="1:111" ht="12.75">
      <c r="A617" s="4"/>
      <c r="B617" s="4"/>
      <c r="C617" s="4"/>
      <c r="D617" s="4"/>
      <c r="E617" s="4"/>
      <c r="F617" s="4"/>
      <c r="G617" s="4"/>
      <c r="H617" s="4"/>
      <c r="I617" s="4"/>
      <c r="J617" s="4"/>
      <c r="AH617" s="18"/>
      <c r="AI617" s="18"/>
      <c r="AJ617" s="18"/>
      <c r="DG617" s="257" t="s">
        <v>892</v>
      </c>
    </row>
    <row r="618" spans="1:111" ht="12.75">
      <c r="A618" s="4"/>
      <c r="B618" s="4"/>
      <c r="C618" s="4"/>
      <c r="D618" s="4"/>
      <c r="E618" s="4"/>
      <c r="F618" s="4"/>
      <c r="G618" s="4"/>
      <c r="H618" s="4"/>
      <c r="I618" s="4"/>
      <c r="J618" s="4"/>
      <c r="AH618" s="18"/>
      <c r="AI618" s="18"/>
      <c r="AJ618" s="18"/>
      <c r="DG618" s="257" t="s">
        <v>250</v>
      </c>
    </row>
    <row r="619" spans="1:111" ht="12.75">
      <c r="A619" s="4"/>
      <c r="B619" s="4"/>
      <c r="C619" s="4"/>
      <c r="D619" s="4"/>
      <c r="E619" s="4"/>
      <c r="F619" s="4"/>
      <c r="G619" s="4"/>
      <c r="H619" s="4"/>
      <c r="I619" s="4"/>
      <c r="J619" s="4"/>
      <c r="AH619" s="18"/>
      <c r="AI619" s="18"/>
      <c r="AJ619" s="18"/>
      <c r="DG619" s="257" t="s">
        <v>252</v>
      </c>
    </row>
    <row r="620" spans="1:111" ht="12.75">
      <c r="A620" s="4"/>
      <c r="B620" s="4"/>
      <c r="C620" s="4"/>
      <c r="D620" s="4"/>
      <c r="E620" s="4"/>
      <c r="F620" s="4"/>
      <c r="G620" s="4"/>
      <c r="H620" s="4"/>
      <c r="I620" s="4"/>
      <c r="J620" s="4"/>
      <c r="AH620" s="18"/>
      <c r="AI620" s="18"/>
      <c r="AJ620" s="18"/>
      <c r="DG620" s="257" t="s">
        <v>254</v>
      </c>
    </row>
    <row r="621" spans="1:111" ht="12.75">
      <c r="A621" s="4"/>
      <c r="B621" s="4"/>
      <c r="C621" s="4"/>
      <c r="D621" s="4"/>
      <c r="E621" s="4"/>
      <c r="F621" s="4"/>
      <c r="G621" s="4"/>
      <c r="H621" s="4"/>
      <c r="I621" s="4"/>
      <c r="J621" s="4"/>
      <c r="AH621" s="18"/>
      <c r="AI621" s="18"/>
      <c r="AJ621" s="18"/>
      <c r="DG621" s="257" t="s">
        <v>256</v>
      </c>
    </row>
    <row r="622" spans="1:111" ht="12.75">
      <c r="A622" s="4"/>
      <c r="B622" s="4"/>
      <c r="C622" s="4"/>
      <c r="D622" s="4"/>
      <c r="E622" s="4"/>
      <c r="F622" s="4"/>
      <c r="G622" s="4"/>
      <c r="H622" s="4"/>
      <c r="I622" s="4"/>
      <c r="J622" s="4"/>
      <c r="AH622" s="18"/>
      <c r="AI622" s="18"/>
      <c r="AJ622" s="18"/>
      <c r="DG622" s="257" t="s">
        <v>258</v>
      </c>
    </row>
    <row r="623" ht="12.75">
      <c r="DG623" s="257" t="s">
        <v>260</v>
      </c>
    </row>
    <row r="624" ht="12.75">
      <c r="DG624" s="257" t="s">
        <v>262</v>
      </c>
    </row>
    <row r="625" ht="12.75">
      <c r="DG625" s="257" t="s">
        <v>264</v>
      </c>
    </row>
    <row r="626" ht="12.75">
      <c r="DG626" s="257" t="s">
        <v>266</v>
      </c>
    </row>
    <row r="627" ht="12.75">
      <c r="DG627" s="257" t="s">
        <v>268</v>
      </c>
    </row>
    <row r="628" ht="12.75">
      <c r="DG628" s="257" t="s">
        <v>270</v>
      </c>
    </row>
    <row r="629" ht="12.75">
      <c r="DG629" s="257" t="s">
        <v>272</v>
      </c>
    </row>
    <row r="630" ht="12.75">
      <c r="DG630" s="257" t="s">
        <v>274</v>
      </c>
    </row>
    <row r="631" ht="12.75">
      <c r="DG631" s="257" t="s">
        <v>276</v>
      </c>
    </row>
    <row r="632" ht="12.75">
      <c r="DG632" s="257" t="s">
        <v>278</v>
      </c>
    </row>
    <row r="633" ht="12.75">
      <c r="DG633" s="257" t="s">
        <v>280</v>
      </c>
    </row>
    <row r="634" ht="12.75">
      <c r="DG634" s="257" t="s">
        <v>282</v>
      </c>
    </row>
    <row r="635" ht="12.75">
      <c r="DG635" s="257" t="s">
        <v>284</v>
      </c>
    </row>
    <row r="636" ht="12.75">
      <c r="DG636" s="257" t="s">
        <v>286</v>
      </c>
    </row>
    <row r="637" ht="12.75">
      <c r="DG637" s="257" t="s">
        <v>288</v>
      </c>
    </row>
    <row r="638" ht="12.75">
      <c r="DG638" s="257" t="s">
        <v>290</v>
      </c>
    </row>
    <row r="639" ht="12.75">
      <c r="DG639" s="257" t="s">
        <v>292</v>
      </c>
    </row>
    <row r="640" ht="12.75">
      <c r="DG640" s="257" t="s">
        <v>294</v>
      </c>
    </row>
    <row r="641" ht="12.75">
      <c r="DG641" s="257" t="s">
        <v>296</v>
      </c>
    </row>
    <row r="642" ht="12.75">
      <c r="DG642" s="257" t="s">
        <v>298</v>
      </c>
    </row>
    <row r="643" ht="12.75">
      <c r="DG643" s="257" t="s">
        <v>300</v>
      </c>
    </row>
    <row r="644" ht="12.75">
      <c r="DG644" s="257" t="s">
        <v>302</v>
      </c>
    </row>
    <row r="645" ht="12.75">
      <c r="DG645" s="257" t="s">
        <v>304</v>
      </c>
    </row>
    <row r="646" ht="12.75">
      <c r="DG646" s="257" t="s">
        <v>536</v>
      </c>
    </row>
    <row r="647" ht="12.75">
      <c r="DG647" s="257" t="s">
        <v>306</v>
      </c>
    </row>
    <row r="648" ht="12.75">
      <c r="DG648" s="257" t="s">
        <v>308</v>
      </c>
    </row>
    <row r="649" ht="12.75">
      <c r="DG649" s="257" t="s">
        <v>310</v>
      </c>
    </row>
    <row r="650" ht="12.75">
      <c r="DG650" s="257" t="s">
        <v>312</v>
      </c>
    </row>
    <row r="651" ht="12.75">
      <c r="DG651" s="257" t="s">
        <v>314</v>
      </c>
    </row>
    <row r="652" ht="12.75">
      <c r="DG652" s="257" t="s">
        <v>316</v>
      </c>
    </row>
    <row r="653" ht="12.75">
      <c r="DG653" s="257" t="s">
        <v>318</v>
      </c>
    </row>
    <row r="654" ht="12.75">
      <c r="DG654" s="257" t="s">
        <v>320</v>
      </c>
    </row>
    <row r="655" ht="12.75">
      <c r="DG655" s="257" t="s">
        <v>322</v>
      </c>
    </row>
    <row r="656" ht="12.75">
      <c r="DG656" s="257" t="s">
        <v>324</v>
      </c>
    </row>
    <row r="657" ht="12.75">
      <c r="DG657" s="257" t="s">
        <v>326</v>
      </c>
    </row>
    <row r="658" ht="12.75">
      <c r="DG658" s="257" t="s">
        <v>94</v>
      </c>
    </row>
    <row r="659" ht="12.75">
      <c r="DG659" s="257" t="s">
        <v>96</v>
      </c>
    </row>
    <row r="660" ht="12.75">
      <c r="DG660" s="257" t="s">
        <v>98</v>
      </c>
    </row>
    <row r="661" ht="12.75">
      <c r="DG661" s="257" t="s">
        <v>100</v>
      </c>
    </row>
    <row r="662" ht="12.75">
      <c r="DG662" s="257" t="s">
        <v>102</v>
      </c>
    </row>
    <row r="663" ht="12.75">
      <c r="DG663" s="257" t="s">
        <v>104</v>
      </c>
    </row>
    <row r="664" ht="12.75">
      <c r="DG664" s="257" t="s">
        <v>106</v>
      </c>
    </row>
    <row r="665" ht="12.75">
      <c r="DG665" s="257" t="s">
        <v>108</v>
      </c>
    </row>
    <row r="666" ht="12.75">
      <c r="DG666" s="257" t="s">
        <v>110</v>
      </c>
    </row>
    <row r="667" ht="12.75">
      <c r="DG667" s="257" t="s">
        <v>112</v>
      </c>
    </row>
    <row r="668" ht="12.75">
      <c r="DG668" s="257" t="s">
        <v>114</v>
      </c>
    </row>
    <row r="669" ht="12.75">
      <c r="DG669" s="257" t="s">
        <v>116</v>
      </c>
    </row>
    <row r="670" ht="12.75">
      <c r="DG670" s="257" t="s">
        <v>118</v>
      </c>
    </row>
    <row r="671" ht="12.75">
      <c r="DG671" s="257" t="s">
        <v>120</v>
      </c>
    </row>
    <row r="672" ht="12.75">
      <c r="DG672" s="257" t="s">
        <v>122</v>
      </c>
    </row>
    <row r="673" ht="12.75">
      <c r="DG673" s="257" t="s">
        <v>124</v>
      </c>
    </row>
    <row r="674" ht="12.75">
      <c r="DG674" s="257" t="s">
        <v>126</v>
      </c>
    </row>
    <row r="675" ht="12.75">
      <c r="DG675" s="257" t="s">
        <v>514</v>
      </c>
    </row>
    <row r="676" ht="12.75">
      <c r="DG676" s="257" t="s">
        <v>128</v>
      </c>
    </row>
    <row r="677" ht="12.75">
      <c r="DG677" s="257" t="s">
        <v>130</v>
      </c>
    </row>
    <row r="678" ht="12.75">
      <c r="DG678" s="257" t="s">
        <v>132</v>
      </c>
    </row>
    <row r="679" ht="12.75">
      <c r="DG679" s="257" t="s">
        <v>939</v>
      </c>
    </row>
    <row r="680" ht="12.75">
      <c r="DG680" s="257" t="s">
        <v>941</v>
      </c>
    </row>
    <row r="681" ht="12.75">
      <c r="DG681" s="257" t="s">
        <v>943</v>
      </c>
    </row>
    <row r="682" ht="12.75">
      <c r="DG682" s="257" t="s">
        <v>945</v>
      </c>
    </row>
    <row r="683" ht="12.75">
      <c r="DG683" s="257" t="s">
        <v>947</v>
      </c>
    </row>
    <row r="684" ht="12.75">
      <c r="DG684" s="257" t="s">
        <v>949</v>
      </c>
    </row>
    <row r="685" ht="12.75">
      <c r="DG685" s="257" t="s">
        <v>951</v>
      </c>
    </row>
    <row r="686" ht="12.75">
      <c r="DG686" s="257" t="s">
        <v>953</v>
      </c>
    </row>
    <row r="687" ht="12.75">
      <c r="DG687" s="257" t="s">
        <v>955</v>
      </c>
    </row>
    <row r="688" ht="12.75">
      <c r="DG688" s="257" t="s">
        <v>957</v>
      </c>
    </row>
    <row r="689" ht="12.75">
      <c r="DG689" s="257" t="s">
        <v>959</v>
      </c>
    </row>
    <row r="690" ht="12.75">
      <c r="DG690" s="257" t="s">
        <v>961</v>
      </c>
    </row>
    <row r="691" ht="12.75">
      <c r="DG691" s="257" t="s">
        <v>963</v>
      </c>
    </row>
    <row r="692" ht="12.75">
      <c r="DG692" s="257" t="s">
        <v>965</v>
      </c>
    </row>
    <row r="693" ht="12.75">
      <c r="DG693" s="257" t="s">
        <v>967</v>
      </c>
    </row>
    <row r="694" ht="12.75">
      <c r="DG694" s="257" t="s">
        <v>969</v>
      </c>
    </row>
    <row r="695" ht="12.75">
      <c r="DG695" s="257" t="s">
        <v>971</v>
      </c>
    </row>
    <row r="696" ht="12.75">
      <c r="DG696" s="257" t="s">
        <v>973</v>
      </c>
    </row>
    <row r="697" ht="12.75">
      <c r="DG697" s="257" t="s">
        <v>975</v>
      </c>
    </row>
    <row r="698" ht="12.75">
      <c r="DG698" s="257" t="s">
        <v>977</v>
      </c>
    </row>
    <row r="699" ht="12.75">
      <c r="DG699" s="257" t="s">
        <v>979</v>
      </c>
    </row>
    <row r="700" ht="12.75">
      <c r="DG700" s="257" t="s">
        <v>981</v>
      </c>
    </row>
    <row r="701" ht="12.75">
      <c r="DG701" s="257" t="s">
        <v>983</v>
      </c>
    </row>
    <row r="702" ht="12.75">
      <c r="DG702" s="257" t="s">
        <v>985</v>
      </c>
    </row>
    <row r="703" ht="12.75">
      <c r="DG703" s="257" t="s">
        <v>987</v>
      </c>
    </row>
    <row r="704" ht="12.75">
      <c r="DG704" s="257" t="s">
        <v>989</v>
      </c>
    </row>
    <row r="705" ht="12.75">
      <c r="DG705" s="257" t="s">
        <v>991</v>
      </c>
    </row>
    <row r="706" ht="12.75">
      <c r="DG706" s="257" t="s">
        <v>993</v>
      </c>
    </row>
    <row r="707" ht="12.75">
      <c r="DG707" s="257" t="s">
        <v>995</v>
      </c>
    </row>
    <row r="708" ht="12.75">
      <c r="DG708" s="257" t="s">
        <v>997</v>
      </c>
    </row>
    <row r="709" ht="12.75">
      <c r="DG709" s="257" t="s">
        <v>999</v>
      </c>
    </row>
    <row r="710" ht="12.75">
      <c r="DG710" s="256" t="s">
        <v>1001</v>
      </c>
    </row>
    <row r="711" ht="12.75">
      <c r="DG711" s="257" t="s">
        <v>1003</v>
      </c>
    </row>
    <row r="712" ht="12.75">
      <c r="DG712" s="257" t="s">
        <v>1005</v>
      </c>
    </row>
    <row r="713" ht="12.75">
      <c r="DG713" s="257" t="s">
        <v>1007</v>
      </c>
    </row>
    <row r="714" ht="12.75">
      <c r="DG714" s="257" t="s">
        <v>1009</v>
      </c>
    </row>
    <row r="715" ht="12.75">
      <c r="DG715" s="257" t="s">
        <v>1011</v>
      </c>
    </row>
    <row r="716" ht="12.75">
      <c r="DG716" s="257" t="s">
        <v>1013</v>
      </c>
    </row>
    <row r="717" ht="12.75">
      <c r="DG717" s="257" t="s">
        <v>1015</v>
      </c>
    </row>
    <row r="718" ht="12.75">
      <c r="DG718" s="257" t="s">
        <v>1017</v>
      </c>
    </row>
    <row r="719" ht="12.75">
      <c r="DG719" s="257" t="s">
        <v>1019</v>
      </c>
    </row>
    <row r="720" ht="12.75">
      <c r="DG720" s="257" t="s">
        <v>1021</v>
      </c>
    </row>
    <row r="721" ht="12.75">
      <c r="DG721" s="257" t="s">
        <v>136</v>
      </c>
    </row>
    <row r="722" ht="12.75">
      <c r="DG722" s="257" t="s">
        <v>138</v>
      </c>
    </row>
    <row r="723" ht="12.75">
      <c r="DG723" s="257" t="s">
        <v>140</v>
      </c>
    </row>
    <row r="724" ht="12.75">
      <c r="DG724" s="257" t="s">
        <v>142</v>
      </c>
    </row>
    <row r="725" ht="12.75">
      <c r="DG725" s="257" t="s">
        <v>144</v>
      </c>
    </row>
    <row r="726" ht="12.75">
      <c r="DG726" s="257" t="s">
        <v>146</v>
      </c>
    </row>
    <row r="727" ht="12.75">
      <c r="DG727" s="257" t="s">
        <v>148</v>
      </c>
    </row>
    <row r="728" ht="12.75">
      <c r="DG728" s="257" t="s">
        <v>150</v>
      </c>
    </row>
    <row r="729" ht="12.75">
      <c r="DG729" s="257" t="s">
        <v>152</v>
      </c>
    </row>
    <row r="730" ht="12.75">
      <c r="DG730" s="257" t="s">
        <v>154</v>
      </c>
    </row>
    <row r="731" ht="12.75">
      <c r="DG731" s="257" t="s">
        <v>156</v>
      </c>
    </row>
    <row r="732" ht="12.75">
      <c r="DG732" s="257" t="s">
        <v>1381</v>
      </c>
    </row>
    <row r="733" ht="12.75">
      <c r="DG733" s="257" t="s">
        <v>1383</v>
      </c>
    </row>
    <row r="734" ht="12.75">
      <c r="DG734" s="257" t="s">
        <v>1385</v>
      </c>
    </row>
    <row r="735" ht="12.75">
      <c r="DG735" s="257" t="s">
        <v>1387</v>
      </c>
    </row>
    <row r="736" ht="12.75">
      <c r="DG736" s="257" t="s">
        <v>1389</v>
      </c>
    </row>
    <row r="737" ht="12.75">
      <c r="DG737" s="257" t="s">
        <v>1391</v>
      </c>
    </row>
    <row r="738" ht="12.75">
      <c r="DG738" s="257" t="s">
        <v>1393</v>
      </c>
    </row>
    <row r="739" ht="12.75">
      <c r="DG739" s="257" t="s">
        <v>516</v>
      </c>
    </row>
    <row r="740" ht="12.75">
      <c r="DG740" s="257" t="s">
        <v>1395</v>
      </c>
    </row>
    <row r="741" ht="12.75">
      <c r="DG741" s="257" t="s">
        <v>1397</v>
      </c>
    </row>
    <row r="742" ht="12.75">
      <c r="DG742" s="257" t="s">
        <v>1399</v>
      </c>
    </row>
    <row r="743" ht="12.75">
      <c r="DG743" s="257" t="s">
        <v>1401</v>
      </c>
    </row>
    <row r="744" ht="12.75">
      <c r="DG744" s="257" t="s">
        <v>1403</v>
      </c>
    </row>
    <row r="745" ht="12.75">
      <c r="DG745" s="257" t="s">
        <v>1405</v>
      </c>
    </row>
    <row r="746" ht="12.75">
      <c r="DG746" s="257" t="s">
        <v>1407</v>
      </c>
    </row>
    <row r="747" ht="12.75">
      <c r="DG747" s="257" t="s">
        <v>1409</v>
      </c>
    </row>
    <row r="748" ht="12.75">
      <c r="DG748" s="257" t="s">
        <v>476</v>
      </c>
    </row>
    <row r="749" ht="12.75">
      <c r="DG749" s="257" t="s">
        <v>478</v>
      </c>
    </row>
    <row r="750" ht="12.75">
      <c r="DG750" s="257" t="s">
        <v>480</v>
      </c>
    </row>
    <row r="751" ht="12.75">
      <c r="DG751" s="257" t="s">
        <v>482</v>
      </c>
    </row>
    <row r="752" ht="12.75">
      <c r="DG752" s="257" t="s">
        <v>484</v>
      </c>
    </row>
    <row r="753" ht="12.75">
      <c r="DG753" s="257" t="s">
        <v>486</v>
      </c>
    </row>
  </sheetData>
  <mergeCells count="16">
    <mergeCell ref="E2:Y2"/>
    <mergeCell ref="AF3:BC3"/>
    <mergeCell ref="D404:AD404"/>
    <mergeCell ref="D406:AD406"/>
    <mergeCell ref="E3:AD3"/>
    <mergeCell ref="D397:AD397"/>
    <mergeCell ref="D398:AD398"/>
    <mergeCell ref="D399:AD399"/>
    <mergeCell ref="D400:AD400"/>
    <mergeCell ref="D401:AD401"/>
    <mergeCell ref="D403:AD403"/>
    <mergeCell ref="D402:AD402"/>
    <mergeCell ref="D410:AD410"/>
    <mergeCell ref="D409:AD409"/>
    <mergeCell ref="D408:AD408"/>
    <mergeCell ref="D407:AD407"/>
  </mergeCells>
  <printOptions/>
  <pageMargins left="0.7480314960629921" right="0.7480314960629921" top="0.984251968503937" bottom="0.984251968503937" header="0.5118110236220472" footer="0.5118110236220472"/>
  <pageSetup fitToHeight="0" fitToWidth="1" horizontalDpi="600" verticalDpi="600" orientation="landscape" paperSize="8" scale="31" r:id="rId1"/>
  <colBreaks count="1" manualBreakCount="1">
    <brk id="31" max="406" man="1"/>
  </colBreaks>
</worksheet>
</file>

<file path=xl/worksheets/sheet3.xml><?xml version="1.0" encoding="utf-8"?>
<worksheet xmlns="http://schemas.openxmlformats.org/spreadsheetml/2006/main" xmlns:r="http://schemas.openxmlformats.org/officeDocument/2006/relationships">
  <dimension ref="A1:I160"/>
  <sheetViews>
    <sheetView workbookViewId="0" topLeftCell="A1">
      <selection activeCell="A1" sqref="A1"/>
    </sheetView>
  </sheetViews>
  <sheetFormatPr defaultColWidth="9.140625" defaultRowHeight="12.75"/>
  <cols>
    <col min="2" max="2" width="34.00390625" style="0" customWidth="1"/>
    <col min="3" max="3" width="0.85546875" style="0" customWidth="1"/>
    <col min="4" max="4" width="15.421875" style="197" customWidth="1"/>
    <col min="5" max="5" width="6.28125" style="0" customWidth="1"/>
  </cols>
  <sheetData>
    <row r="1" spans="2:9" ht="18">
      <c r="B1" s="194" t="s">
        <v>190</v>
      </c>
      <c r="C1" s="194"/>
      <c r="D1" s="195"/>
      <c r="E1" s="196"/>
      <c r="F1" s="196"/>
      <c r="G1" s="196"/>
      <c r="H1" s="196"/>
      <c r="I1" s="196"/>
    </row>
    <row r="2" ht="12.75">
      <c r="G2" s="11" t="s">
        <v>191</v>
      </c>
    </row>
    <row r="3" spans="1:7" s="30" customFormat="1" ht="37.5" customHeight="1">
      <c r="A3" s="10" t="s">
        <v>714</v>
      </c>
      <c r="B3" s="10" t="s">
        <v>487</v>
      </c>
      <c r="C3" s="10"/>
      <c r="D3" s="198" t="s">
        <v>190</v>
      </c>
      <c r="G3" s="11" t="s">
        <v>192</v>
      </c>
    </row>
    <row r="4" spans="1:7" s="30" customFormat="1" ht="12.75">
      <c r="A4" s="10"/>
      <c r="B4" s="10"/>
      <c r="C4" s="10"/>
      <c r="D4" s="199"/>
      <c r="G4" s="193" t="s">
        <v>193</v>
      </c>
    </row>
    <row r="6" ht="12.75">
      <c r="B6" t="s">
        <v>194</v>
      </c>
    </row>
    <row r="8" spans="1:4" ht="12.75">
      <c r="A8" t="s">
        <v>678</v>
      </c>
      <c r="B8" t="s">
        <v>679</v>
      </c>
      <c r="D8" s="200">
        <v>0.4147931817561867</v>
      </c>
    </row>
    <row r="9" spans="1:4" ht="12.75">
      <c r="A9" t="s">
        <v>1455</v>
      </c>
      <c r="B9" t="s">
        <v>1456</v>
      </c>
      <c r="D9" s="200">
        <v>0.23167418034695095</v>
      </c>
    </row>
    <row r="10" spans="1:4" ht="12.75">
      <c r="A10" t="s">
        <v>82</v>
      </c>
      <c r="B10" t="s">
        <v>1532</v>
      </c>
      <c r="D10" s="200">
        <v>0.5313740565897176</v>
      </c>
    </row>
    <row r="11" spans="1:4" ht="12.75">
      <c r="A11" t="s">
        <v>841</v>
      </c>
      <c r="B11" t="s">
        <v>842</v>
      </c>
      <c r="D11" s="200">
        <v>0.03053776438422609</v>
      </c>
    </row>
    <row r="12" spans="1:4" ht="12.75">
      <c r="A12" t="s">
        <v>859</v>
      </c>
      <c r="B12" t="s">
        <v>860</v>
      </c>
      <c r="D12" s="200">
        <v>0.2562234724936276</v>
      </c>
    </row>
    <row r="13" spans="1:4" ht="12.75">
      <c r="A13" t="s">
        <v>281</v>
      </c>
      <c r="B13" t="s">
        <v>282</v>
      </c>
      <c r="D13" s="200">
        <v>0.09482890444902922</v>
      </c>
    </row>
    <row r="14" spans="1:4" ht="12.75">
      <c r="A14" t="s">
        <v>303</v>
      </c>
      <c r="B14" t="s">
        <v>304</v>
      </c>
      <c r="D14" s="200">
        <v>0.6377077244108914</v>
      </c>
    </row>
    <row r="15" spans="1:4" ht="12.75">
      <c r="A15" t="s">
        <v>143</v>
      </c>
      <c r="B15" t="s">
        <v>144</v>
      </c>
      <c r="D15" s="200">
        <v>0.020516513427706527</v>
      </c>
    </row>
    <row r="16" spans="1:4" ht="12.75">
      <c r="A16" t="s">
        <v>1392</v>
      </c>
      <c r="B16" t="s">
        <v>1393</v>
      </c>
      <c r="D16" s="200">
        <v>0.36284492589154166</v>
      </c>
    </row>
    <row r="17" ht="12.75">
      <c r="D17" s="200"/>
    </row>
    <row r="18" spans="2:4" ht="12.75">
      <c r="B18" t="s">
        <v>195</v>
      </c>
      <c r="D18" s="200"/>
    </row>
    <row r="19" ht="12.75">
      <c r="D19" s="200"/>
    </row>
    <row r="20" spans="1:4" ht="12.75">
      <c r="A20" t="s">
        <v>632</v>
      </c>
      <c r="B20" t="s">
        <v>633</v>
      </c>
      <c r="D20" s="200">
        <v>0.031532832516968555</v>
      </c>
    </row>
    <row r="21" spans="1:4" ht="12.75">
      <c r="A21" t="s">
        <v>690</v>
      </c>
      <c r="B21" t="s">
        <v>691</v>
      </c>
      <c r="D21" s="200">
        <v>0.5946529334596024</v>
      </c>
    </row>
    <row r="22" spans="1:4" ht="12.75">
      <c r="A22" t="s">
        <v>706</v>
      </c>
      <c r="B22" t="s">
        <v>707</v>
      </c>
      <c r="D22" s="200">
        <v>0.741318006133509</v>
      </c>
    </row>
    <row r="23" spans="1:4" ht="12.75">
      <c r="A23" t="s">
        <v>710</v>
      </c>
      <c r="B23" t="s">
        <v>1514</v>
      </c>
      <c r="D23" s="200">
        <v>0.1591068923195246</v>
      </c>
    </row>
    <row r="24" spans="1:4" ht="12.75">
      <c r="A24" t="s">
        <v>779</v>
      </c>
      <c r="B24" t="s">
        <v>780</v>
      </c>
      <c r="D24" s="200">
        <v>0.7552733805890188</v>
      </c>
    </row>
    <row r="25" spans="1:4" ht="12.75">
      <c r="A25" t="s">
        <v>827</v>
      </c>
      <c r="B25" t="s">
        <v>828</v>
      </c>
      <c r="D25" s="200">
        <v>0.41240075263281223</v>
      </c>
    </row>
    <row r="26" spans="1:4" ht="12.75">
      <c r="A26" t="s">
        <v>853</v>
      </c>
      <c r="B26" t="s">
        <v>854</v>
      </c>
      <c r="D26" s="200">
        <v>0.8574804320342485</v>
      </c>
    </row>
    <row r="27" spans="1:4" ht="12.75">
      <c r="A27" t="s">
        <v>309</v>
      </c>
      <c r="B27" t="s">
        <v>310</v>
      </c>
      <c r="D27" s="200">
        <v>0.23521369154595745</v>
      </c>
    </row>
    <row r="28" spans="1:4" ht="12.75">
      <c r="A28" t="s">
        <v>946</v>
      </c>
      <c r="B28" t="s">
        <v>947</v>
      </c>
      <c r="D28" s="200">
        <v>0.25185910442781695</v>
      </c>
    </row>
    <row r="29" ht="12.75">
      <c r="D29" s="200"/>
    </row>
    <row r="30" spans="2:4" ht="12.75">
      <c r="B30" t="s">
        <v>196</v>
      </c>
      <c r="D30" s="200"/>
    </row>
    <row r="31" spans="1:4" ht="12.75">
      <c r="A31" t="s">
        <v>552</v>
      </c>
      <c r="B31" t="s">
        <v>553</v>
      </c>
      <c r="D31" s="200">
        <v>0.0015734816038552913</v>
      </c>
    </row>
    <row r="32" ht="12.75">
      <c r="D32" s="200"/>
    </row>
    <row r="33" spans="2:4" ht="12.75">
      <c r="B33" t="s">
        <v>197</v>
      </c>
      <c r="D33" s="200"/>
    </row>
    <row r="34" spans="1:4" ht="12.75">
      <c r="A34" t="s">
        <v>1523</v>
      </c>
      <c r="B34" t="s">
        <v>1524</v>
      </c>
      <c r="D34" s="200">
        <v>0.019306346479850283</v>
      </c>
    </row>
    <row r="35" spans="1:4" ht="12.75">
      <c r="A35" t="s">
        <v>1483</v>
      </c>
      <c r="B35" t="s">
        <v>1484</v>
      </c>
      <c r="D35" s="200">
        <v>0.0021755725023985244</v>
      </c>
    </row>
    <row r="36" spans="1:4" ht="12.75">
      <c r="A36" t="s">
        <v>730</v>
      </c>
      <c r="B36" t="s">
        <v>731</v>
      </c>
      <c r="D36" s="200">
        <v>0.007879057844252198</v>
      </c>
    </row>
    <row r="37" spans="1:4" ht="12.75">
      <c r="A37" t="s">
        <v>313</v>
      </c>
      <c r="B37" t="s">
        <v>314</v>
      </c>
      <c r="D37" s="200">
        <v>0.01492747593893198</v>
      </c>
    </row>
    <row r="38" ht="12.75">
      <c r="D38" s="200"/>
    </row>
    <row r="39" spans="2:4" ht="12.75">
      <c r="B39" t="s">
        <v>198</v>
      </c>
      <c r="D39" s="200"/>
    </row>
    <row r="40" spans="1:4" ht="12.75">
      <c r="A40" t="s">
        <v>542</v>
      </c>
      <c r="B40" t="s">
        <v>543</v>
      </c>
      <c r="D40" s="200">
        <v>0.03432979462504267</v>
      </c>
    </row>
    <row r="41" spans="1:4" ht="12.75">
      <c r="A41" t="s">
        <v>641</v>
      </c>
      <c r="B41" t="s">
        <v>642</v>
      </c>
      <c r="D41" s="200">
        <v>0.019791079770189533</v>
      </c>
    </row>
    <row r="42" spans="1:4" ht="12.75">
      <c r="A42" t="s">
        <v>674</v>
      </c>
      <c r="B42" t="s">
        <v>675</v>
      </c>
      <c r="D42" s="200">
        <v>0.0052077967266201015</v>
      </c>
    </row>
    <row r="43" spans="1:4" ht="12.75">
      <c r="A43" t="s">
        <v>1465</v>
      </c>
      <c r="B43" t="s">
        <v>1466</v>
      </c>
      <c r="D43" s="200">
        <v>0.06742146882923185</v>
      </c>
    </row>
    <row r="44" spans="1:4" ht="12.75">
      <c r="A44" t="s">
        <v>325</v>
      </c>
      <c r="B44" t="s">
        <v>326</v>
      </c>
      <c r="D44" s="200">
        <v>0.04382364768751635</v>
      </c>
    </row>
    <row r="45" ht="12.75">
      <c r="D45" s="200"/>
    </row>
    <row r="46" spans="2:4" ht="12.75">
      <c r="B46" t="s">
        <v>199</v>
      </c>
      <c r="D46" s="200"/>
    </row>
    <row r="47" spans="1:4" ht="12.75">
      <c r="A47" t="s">
        <v>704</v>
      </c>
      <c r="B47" t="s">
        <v>705</v>
      </c>
      <c r="D47" s="200">
        <v>0.03844185830078424</v>
      </c>
    </row>
    <row r="48" ht="12.75">
      <c r="D48" s="200"/>
    </row>
    <row r="49" spans="2:4" ht="12.75">
      <c r="B49" t="s">
        <v>200</v>
      </c>
      <c r="D49" s="200"/>
    </row>
    <row r="50" spans="1:4" ht="12.75">
      <c r="A50" t="s">
        <v>1525</v>
      </c>
      <c r="B50" t="s">
        <v>1526</v>
      </c>
      <c r="D50" s="200">
        <v>0.018872913839886464</v>
      </c>
    </row>
    <row r="51" spans="1:4" ht="12.75">
      <c r="A51" t="s">
        <v>805</v>
      </c>
      <c r="B51" t="s">
        <v>806</v>
      </c>
      <c r="D51" s="200">
        <v>0.04966001631345807</v>
      </c>
    </row>
    <row r="52" spans="1:4" ht="12.75">
      <c r="A52" t="s">
        <v>829</v>
      </c>
      <c r="B52" t="s">
        <v>830</v>
      </c>
      <c r="D52" s="200">
        <v>0.03191743536836447</v>
      </c>
    </row>
    <row r="53" spans="1:4" ht="12.75">
      <c r="A53" t="s">
        <v>319</v>
      </c>
      <c r="B53" t="s">
        <v>320</v>
      </c>
      <c r="D53" s="200">
        <v>0.0373423094984176</v>
      </c>
    </row>
    <row r="54" spans="1:4" ht="12.75">
      <c r="A54" t="s">
        <v>970</v>
      </c>
      <c r="B54" t="s">
        <v>971</v>
      </c>
      <c r="D54" s="200">
        <v>0.002274763974839306</v>
      </c>
    </row>
    <row r="55" spans="1:4" ht="12.75">
      <c r="A55" t="s">
        <v>990</v>
      </c>
      <c r="B55" t="s">
        <v>991</v>
      </c>
      <c r="D55" s="200">
        <v>0.051221212648802854</v>
      </c>
    </row>
    <row r="56" spans="1:4" ht="12.75">
      <c r="A56" t="s">
        <v>145</v>
      </c>
      <c r="B56" t="s">
        <v>146</v>
      </c>
      <c r="D56" s="200">
        <v>0.0455594645733431</v>
      </c>
    </row>
    <row r="57" ht="12.75">
      <c r="D57" s="200"/>
    </row>
    <row r="58" spans="2:4" ht="12.75">
      <c r="B58" t="s">
        <v>201</v>
      </c>
      <c r="D58" s="200"/>
    </row>
    <row r="59" spans="1:4" ht="12.75">
      <c r="A59" t="s">
        <v>831</v>
      </c>
      <c r="B59" t="s">
        <v>832</v>
      </c>
      <c r="D59" s="200">
        <v>0.027074466162140362</v>
      </c>
    </row>
    <row r="60" spans="1:4" ht="12.75">
      <c r="A60" t="s">
        <v>889</v>
      </c>
      <c r="B60" t="s">
        <v>890</v>
      </c>
      <c r="D60" s="200">
        <v>0.006878730374248807</v>
      </c>
    </row>
    <row r="61" spans="1:4" ht="12.75">
      <c r="A61" t="s">
        <v>147</v>
      </c>
      <c r="B61" t="s">
        <v>148</v>
      </c>
      <c r="D61" s="200">
        <v>0.0509815022484765</v>
      </c>
    </row>
    <row r="62" ht="12.75">
      <c r="D62" s="200"/>
    </row>
    <row r="63" spans="2:4" ht="12.75">
      <c r="B63" t="s">
        <v>202</v>
      </c>
      <c r="D63" s="200"/>
    </row>
    <row r="64" spans="1:4" ht="12.75">
      <c r="A64" t="s">
        <v>269</v>
      </c>
      <c r="B64" t="s">
        <v>270</v>
      </c>
      <c r="D64" s="200">
        <v>0.006747302669362342</v>
      </c>
    </row>
    <row r="65" spans="1:4" ht="12.75">
      <c r="A65" t="s">
        <v>137</v>
      </c>
      <c r="B65" t="s">
        <v>138</v>
      </c>
      <c r="D65" s="200">
        <v>0.021596320124563254</v>
      </c>
    </row>
    <row r="66" ht="12.75">
      <c r="D66" s="200"/>
    </row>
    <row r="67" spans="2:4" ht="12.75">
      <c r="B67" t="s">
        <v>203</v>
      </c>
      <c r="D67" s="200"/>
    </row>
    <row r="68" spans="1:4" ht="12.75">
      <c r="A68" t="s">
        <v>599</v>
      </c>
      <c r="B68" t="s">
        <v>600</v>
      </c>
      <c r="D68" s="200">
        <v>0.0047881205851392486</v>
      </c>
    </row>
    <row r="69" spans="1:4" ht="12.75">
      <c r="A69" t="s">
        <v>787</v>
      </c>
      <c r="B69" t="s">
        <v>788</v>
      </c>
      <c r="D69" s="200">
        <v>0.0029506493238761235</v>
      </c>
    </row>
    <row r="70" spans="1:4" ht="12.75">
      <c r="A70" t="s">
        <v>1000</v>
      </c>
      <c r="B70" t="s">
        <v>1001</v>
      </c>
      <c r="D70" s="200">
        <v>0.030719318149134762</v>
      </c>
    </row>
    <row r="71" ht="12.75">
      <c r="D71" s="200"/>
    </row>
    <row r="72" spans="2:4" ht="12.75">
      <c r="B72" t="s">
        <v>204</v>
      </c>
      <c r="D72" s="200"/>
    </row>
    <row r="73" spans="1:4" ht="12.75">
      <c r="A73" t="s">
        <v>680</v>
      </c>
      <c r="B73" t="s">
        <v>681</v>
      </c>
      <c r="D73" s="200">
        <v>0.061267719620418784</v>
      </c>
    </row>
    <row r="74" spans="1:4" ht="12.75">
      <c r="A74" t="s">
        <v>1487</v>
      </c>
      <c r="B74" t="s">
        <v>1488</v>
      </c>
      <c r="D74" s="200">
        <v>0.008306458511492863</v>
      </c>
    </row>
    <row r="75" ht="12.75">
      <c r="D75" s="200"/>
    </row>
    <row r="76" spans="2:4" ht="12.75">
      <c r="B76" t="s">
        <v>205</v>
      </c>
      <c r="D76" s="200"/>
    </row>
    <row r="77" spans="1:4" ht="12.75">
      <c r="A77" t="s">
        <v>1394</v>
      </c>
      <c r="B77" t="s">
        <v>1395</v>
      </c>
      <c r="D77" s="200">
        <v>0.008290637660229968</v>
      </c>
    </row>
    <row r="78" ht="12.75">
      <c r="D78" s="200"/>
    </row>
    <row r="79" spans="2:4" ht="12.75">
      <c r="B79" t="s">
        <v>206</v>
      </c>
      <c r="D79" s="200"/>
    </row>
    <row r="80" spans="1:4" ht="12.75">
      <c r="A80" t="s">
        <v>550</v>
      </c>
      <c r="B80" t="s">
        <v>551</v>
      </c>
      <c r="D80" s="200">
        <v>0.012695558314963955</v>
      </c>
    </row>
    <row r="81" ht="12.75">
      <c r="D81" s="200"/>
    </row>
    <row r="82" spans="2:4" ht="12.75">
      <c r="B82" t="s">
        <v>207</v>
      </c>
      <c r="D82" s="200"/>
    </row>
    <row r="83" spans="1:4" ht="12.75">
      <c r="A83" t="s">
        <v>257</v>
      </c>
      <c r="B83" t="s">
        <v>258</v>
      </c>
      <c r="D83" s="200">
        <v>0.009900610934227014</v>
      </c>
    </row>
    <row r="84" ht="12.75">
      <c r="D84" s="200"/>
    </row>
    <row r="85" spans="2:4" ht="12.75">
      <c r="B85" t="s">
        <v>208</v>
      </c>
      <c r="D85" s="200"/>
    </row>
    <row r="86" spans="1:4" ht="12.75">
      <c r="A86" t="s">
        <v>62</v>
      </c>
      <c r="B86" t="s">
        <v>63</v>
      </c>
      <c r="D86" s="200">
        <v>0.014848730484782805</v>
      </c>
    </row>
    <row r="87" spans="1:4" ht="12.75">
      <c r="A87" t="s">
        <v>797</v>
      </c>
      <c r="B87" t="s">
        <v>798</v>
      </c>
      <c r="D87" s="200">
        <v>0.01755046252606013</v>
      </c>
    </row>
    <row r="88" ht="12.75">
      <c r="D88" s="200"/>
    </row>
    <row r="89" spans="2:4" ht="12.75">
      <c r="B89" t="s">
        <v>209</v>
      </c>
      <c r="D89" s="200"/>
    </row>
    <row r="90" spans="1:4" ht="12.75">
      <c r="A90" t="s">
        <v>591</v>
      </c>
      <c r="B90" t="s">
        <v>592</v>
      </c>
      <c r="D90" s="200">
        <v>0.01036306284091242</v>
      </c>
    </row>
    <row r="91" spans="1:4" ht="12.75">
      <c r="A91" t="s">
        <v>1451</v>
      </c>
      <c r="B91" t="s">
        <v>1452</v>
      </c>
      <c r="D91" s="200">
        <v>0.07652584406980123</v>
      </c>
    </row>
    <row r="92" spans="1:4" ht="12.75">
      <c r="A92" t="s">
        <v>839</v>
      </c>
      <c r="B92" t="s">
        <v>840</v>
      </c>
      <c r="D92" s="200">
        <v>0.03808901407183753</v>
      </c>
    </row>
    <row r="93" spans="1:4" ht="12.75">
      <c r="A93" t="s">
        <v>321</v>
      </c>
      <c r="B93" t="s">
        <v>322</v>
      </c>
      <c r="D93" s="200">
        <v>0.01629854156065418</v>
      </c>
    </row>
    <row r="94" spans="1:4" ht="12.75">
      <c r="A94" t="s">
        <v>323</v>
      </c>
      <c r="B94" t="s">
        <v>324</v>
      </c>
      <c r="D94" s="200">
        <v>0.02765858189346403</v>
      </c>
    </row>
    <row r="95" spans="1:4" ht="12.75">
      <c r="A95" t="s">
        <v>151</v>
      </c>
      <c r="B95" t="s">
        <v>152</v>
      </c>
      <c r="D95" s="200">
        <v>0.04800481509905532</v>
      </c>
    </row>
    <row r="96" ht="12.75">
      <c r="D96" s="200"/>
    </row>
    <row r="97" spans="2:4" ht="12.75">
      <c r="B97" t="s">
        <v>210</v>
      </c>
      <c r="D97" s="200"/>
    </row>
    <row r="98" spans="1:4" ht="12.75">
      <c r="A98" t="s">
        <v>601</v>
      </c>
      <c r="B98" t="s">
        <v>602</v>
      </c>
      <c r="D98" s="200">
        <v>0.04920258539030817</v>
      </c>
    </row>
    <row r="99" spans="1:4" ht="12.75">
      <c r="A99" t="s">
        <v>749</v>
      </c>
      <c r="B99" t="s">
        <v>750</v>
      </c>
      <c r="D99" s="200">
        <v>0.0488023415365542</v>
      </c>
    </row>
    <row r="100" spans="1:4" ht="12.75">
      <c r="A100" t="s">
        <v>843</v>
      </c>
      <c r="B100" t="s">
        <v>844</v>
      </c>
      <c r="D100" s="200">
        <v>0.04454385754943848</v>
      </c>
    </row>
    <row r="101" spans="1:4" ht="12.75">
      <c r="A101" t="s">
        <v>327</v>
      </c>
      <c r="B101" t="s">
        <v>94</v>
      </c>
      <c r="D101" s="200">
        <v>0.026522316704718434</v>
      </c>
    </row>
    <row r="102" ht="12.75">
      <c r="D102" s="200"/>
    </row>
    <row r="103" spans="2:4" ht="12.75">
      <c r="B103" t="s">
        <v>211</v>
      </c>
      <c r="D103" s="200"/>
    </row>
    <row r="104" spans="1:4" ht="12.75">
      <c r="A104" t="s">
        <v>684</v>
      </c>
      <c r="B104" t="s">
        <v>685</v>
      </c>
      <c r="D104" s="200">
        <v>0.029876921833415383</v>
      </c>
    </row>
    <row r="105" spans="1:4" ht="12.75">
      <c r="A105" t="s">
        <v>1414</v>
      </c>
      <c r="B105" t="s">
        <v>1415</v>
      </c>
      <c r="D105" s="200">
        <v>0.06214565445823122</v>
      </c>
    </row>
    <row r="106" spans="1:4" ht="12.75">
      <c r="A106" t="s">
        <v>68</v>
      </c>
      <c r="B106" t="s">
        <v>69</v>
      </c>
      <c r="D106" s="200">
        <v>0.0241639456371325</v>
      </c>
    </row>
    <row r="107" spans="1:4" ht="12.75">
      <c r="A107" t="s">
        <v>261</v>
      </c>
      <c r="B107" t="s">
        <v>262</v>
      </c>
      <c r="D107" s="200">
        <v>0.03700973423697934</v>
      </c>
    </row>
    <row r="108" spans="1:4" ht="12.75">
      <c r="A108" t="s">
        <v>283</v>
      </c>
      <c r="B108" t="s">
        <v>284</v>
      </c>
      <c r="D108" s="200">
        <v>0.06158270622196454</v>
      </c>
    </row>
    <row r="109" spans="1:4" ht="12.75">
      <c r="A109" t="s">
        <v>289</v>
      </c>
      <c r="B109" t="s">
        <v>290</v>
      </c>
      <c r="D109" s="200">
        <v>0.003662444530823926</v>
      </c>
    </row>
    <row r="110" spans="1:4" ht="12.75">
      <c r="A110" t="s">
        <v>295</v>
      </c>
      <c r="B110" t="s">
        <v>296</v>
      </c>
      <c r="D110" s="200">
        <v>0.013310620980345406</v>
      </c>
    </row>
    <row r="111" ht="12.75">
      <c r="D111" s="200"/>
    </row>
    <row r="112" spans="2:4" ht="12.75">
      <c r="B112" t="s">
        <v>212</v>
      </c>
      <c r="D112" s="200"/>
    </row>
    <row r="113" spans="1:4" ht="12.75">
      <c r="A113" t="s">
        <v>698</v>
      </c>
      <c r="B113" t="s">
        <v>699</v>
      </c>
      <c r="D113" s="200">
        <v>0.022350337330880935</v>
      </c>
    </row>
    <row r="114" spans="1:4" ht="12.75">
      <c r="A114" t="s">
        <v>1453</v>
      </c>
      <c r="B114" t="s">
        <v>1454</v>
      </c>
      <c r="D114" s="200">
        <v>0.004813985029128916</v>
      </c>
    </row>
    <row r="115" spans="1:4" ht="12.75">
      <c r="A115" t="s">
        <v>95</v>
      </c>
      <c r="B115" t="s">
        <v>96</v>
      </c>
      <c r="D115" s="200">
        <v>0.020989927844378024</v>
      </c>
    </row>
    <row r="116" ht="12.75">
      <c r="D116" s="200"/>
    </row>
    <row r="117" spans="2:4" ht="12.75">
      <c r="B117" t="s">
        <v>213</v>
      </c>
      <c r="D117" s="200"/>
    </row>
    <row r="118" spans="1:4" ht="12.75">
      <c r="A118" t="s">
        <v>570</v>
      </c>
      <c r="B118" t="s">
        <v>571</v>
      </c>
      <c r="D118" s="200">
        <v>0.0006492073026761332</v>
      </c>
    </row>
    <row r="119" spans="1:4" ht="12.75">
      <c r="A119" t="s">
        <v>819</v>
      </c>
      <c r="B119" t="s">
        <v>820</v>
      </c>
      <c r="D119" s="200">
        <v>0.002157504139861124</v>
      </c>
    </row>
    <row r="120" ht="12.75">
      <c r="D120" s="200"/>
    </row>
    <row r="121" spans="2:4" ht="12.75">
      <c r="B121" t="s">
        <v>214</v>
      </c>
      <c r="D121" s="200"/>
    </row>
    <row r="122" spans="1:4" ht="12.75">
      <c r="A122" t="s">
        <v>1002</v>
      </c>
      <c r="B122" t="s">
        <v>1003</v>
      </c>
      <c r="D122" s="200">
        <v>0.002500351663214054</v>
      </c>
    </row>
    <row r="123" spans="1:4" ht="12.75">
      <c r="A123" t="s">
        <v>155</v>
      </c>
      <c r="B123" t="s">
        <v>156</v>
      </c>
      <c r="D123" s="200">
        <v>0.01698410719135815</v>
      </c>
    </row>
    <row r="124" ht="12.75">
      <c r="D124" s="200"/>
    </row>
    <row r="125" spans="2:4" ht="12.75">
      <c r="B125" t="s">
        <v>215</v>
      </c>
      <c r="D125" s="200"/>
    </row>
    <row r="126" spans="1:4" ht="12.75">
      <c r="A126" t="s">
        <v>799</v>
      </c>
      <c r="B126" t="s">
        <v>800</v>
      </c>
      <c r="D126" s="200">
        <v>0.024007710440560413</v>
      </c>
    </row>
    <row r="127" spans="1:4" ht="12.75">
      <c r="A127" t="s">
        <v>291</v>
      </c>
      <c r="B127" t="s">
        <v>292</v>
      </c>
      <c r="D127" s="200">
        <v>0.0018146308513979146</v>
      </c>
    </row>
    <row r="128" spans="1:4" ht="12.75">
      <c r="A128" t="s">
        <v>101</v>
      </c>
      <c r="B128" t="s">
        <v>102</v>
      </c>
      <c r="D128" s="200">
        <v>0.016949858561937522</v>
      </c>
    </row>
    <row r="129" spans="1:4" ht="12.75">
      <c r="A129" t="s">
        <v>157</v>
      </c>
      <c r="B129" t="s">
        <v>1381</v>
      </c>
      <c r="D129" s="200">
        <v>0.023155986840521205</v>
      </c>
    </row>
    <row r="130" ht="12.75">
      <c r="D130" s="200"/>
    </row>
    <row r="131" spans="2:4" ht="12.75">
      <c r="B131" t="s">
        <v>216</v>
      </c>
      <c r="D131" s="200"/>
    </row>
    <row r="132" spans="1:4" ht="12.75">
      <c r="A132" t="s">
        <v>127</v>
      </c>
      <c r="B132" t="s">
        <v>128</v>
      </c>
      <c r="D132" s="200">
        <v>0.006492776575304106</v>
      </c>
    </row>
    <row r="133" ht="12.75">
      <c r="D133" s="200"/>
    </row>
    <row r="134" spans="2:4" ht="12.75">
      <c r="B134" t="s">
        <v>217</v>
      </c>
      <c r="D134" s="200"/>
    </row>
    <row r="135" spans="1:4" ht="12.75">
      <c r="A135" t="s">
        <v>554</v>
      </c>
      <c r="B135" t="s">
        <v>555</v>
      </c>
      <c r="D135" s="200">
        <v>0.02009231059789604</v>
      </c>
    </row>
    <row r="136" spans="1:4" ht="12.75">
      <c r="A136" t="s">
        <v>1485</v>
      </c>
      <c r="B136" t="s">
        <v>1486</v>
      </c>
      <c r="D136" s="200">
        <v>0.0030651855298126063</v>
      </c>
    </row>
    <row r="137" spans="1:4" ht="12.75">
      <c r="A137" t="s">
        <v>807</v>
      </c>
      <c r="B137" t="s">
        <v>808</v>
      </c>
      <c r="D137" s="200">
        <v>0.04089483498474592</v>
      </c>
    </row>
    <row r="138" spans="1:4" ht="12.75">
      <c r="A138" t="s">
        <v>119</v>
      </c>
      <c r="B138" t="s">
        <v>120</v>
      </c>
      <c r="D138" s="200">
        <v>0.01629485807773374</v>
      </c>
    </row>
    <row r="139" spans="1:4" ht="12.75">
      <c r="A139" t="s">
        <v>948</v>
      </c>
      <c r="B139" t="s">
        <v>949</v>
      </c>
      <c r="D139" s="200">
        <v>0.030503216438221938</v>
      </c>
    </row>
    <row r="140" ht="12.75">
      <c r="D140" s="200"/>
    </row>
    <row r="141" spans="2:4" ht="12.75">
      <c r="B141" t="s">
        <v>218</v>
      </c>
      <c r="D141" s="200"/>
    </row>
    <row r="142" spans="1:4" ht="12.75">
      <c r="A142" t="s">
        <v>942</v>
      </c>
      <c r="B142" t="s">
        <v>943</v>
      </c>
      <c r="D142" s="200">
        <v>0.03177760771608747</v>
      </c>
    </row>
    <row r="143" ht="12.75">
      <c r="D143" s="200"/>
    </row>
    <row r="144" spans="2:4" ht="12.75">
      <c r="B144" t="s">
        <v>219</v>
      </c>
      <c r="D144" s="200"/>
    </row>
    <row r="145" spans="1:4" ht="12.75">
      <c r="A145" t="s">
        <v>661</v>
      </c>
      <c r="B145" t="s">
        <v>662</v>
      </c>
      <c r="D145" s="200">
        <v>0.021166103280924935</v>
      </c>
    </row>
    <row r="146" spans="1:4" ht="12.75">
      <c r="A146" t="s">
        <v>726</v>
      </c>
      <c r="B146" t="s">
        <v>727</v>
      </c>
      <c r="D146" s="200">
        <v>0.0023409523117257727</v>
      </c>
    </row>
    <row r="147" ht="12.75">
      <c r="D147" s="200"/>
    </row>
    <row r="148" spans="2:4" ht="12.75">
      <c r="B148" t="s">
        <v>220</v>
      </c>
      <c r="D148" s="200"/>
    </row>
    <row r="149" spans="1:4" ht="12.75">
      <c r="A149" t="s">
        <v>789</v>
      </c>
      <c r="B149" t="s">
        <v>790</v>
      </c>
      <c r="D149" s="200">
        <v>0.022382306173625504</v>
      </c>
    </row>
    <row r="150" spans="1:4" ht="12.75">
      <c r="A150" t="s">
        <v>477</v>
      </c>
      <c r="B150" t="s">
        <v>478</v>
      </c>
      <c r="D150" s="200">
        <v>0.003910349137233791</v>
      </c>
    </row>
    <row r="151" ht="12.75">
      <c r="D151" s="200"/>
    </row>
    <row r="152" spans="2:4" ht="12.75">
      <c r="B152" s="15" t="s">
        <v>221</v>
      </c>
      <c r="D152" s="200"/>
    </row>
    <row r="153" ht="12.75">
      <c r="D153" s="200"/>
    </row>
    <row r="154" spans="1:4" ht="12.75">
      <c r="A154" t="s">
        <v>523</v>
      </c>
      <c r="B154" t="s">
        <v>222</v>
      </c>
      <c r="D154" s="200">
        <v>0.04285199796386357</v>
      </c>
    </row>
    <row r="155" spans="1:4" ht="12.75">
      <c r="A155" t="s">
        <v>527</v>
      </c>
      <c r="B155" t="s">
        <v>223</v>
      </c>
      <c r="D155" s="200">
        <v>0.012999561197083565</v>
      </c>
    </row>
    <row r="156" spans="1:4" ht="12.75">
      <c r="A156" t="s">
        <v>495</v>
      </c>
      <c r="B156" t="s">
        <v>224</v>
      </c>
      <c r="D156" s="200">
        <v>0.05526300187197878</v>
      </c>
    </row>
    <row r="157" spans="1:4" ht="12.75">
      <c r="A157" t="s">
        <v>535</v>
      </c>
      <c r="B157" t="s">
        <v>225</v>
      </c>
      <c r="D157" s="200">
        <v>0.03077866980832511</v>
      </c>
    </row>
    <row r="158" spans="1:4" ht="12.75">
      <c r="A158" t="s">
        <v>515</v>
      </c>
      <c r="B158" t="s">
        <v>226</v>
      </c>
      <c r="D158" s="200">
        <v>0.00938863889965081</v>
      </c>
    </row>
    <row r="159" ht="12.75">
      <c r="D159" s="200"/>
    </row>
    <row r="160" spans="2:4" ht="12.75">
      <c r="B160" t="s">
        <v>158</v>
      </c>
      <c r="D160" s="200">
        <f>SUM(D8:D158)</f>
        <v>8.5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I356"/>
  <sheetViews>
    <sheetView workbookViewId="0" topLeftCell="A1">
      <selection activeCell="A1" sqref="A1"/>
    </sheetView>
  </sheetViews>
  <sheetFormatPr defaultColWidth="9.140625" defaultRowHeight="12.75"/>
  <cols>
    <col min="1" max="1" width="11.7109375" style="15" customWidth="1"/>
    <col min="2" max="2" width="17.8515625" style="15" hidden="1" customWidth="1"/>
    <col min="3" max="3" width="33.8515625" style="15" customWidth="1"/>
    <col min="4" max="4" width="34.7109375" style="15" hidden="1" customWidth="1"/>
    <col min="5" max="5" width="34.140625" style="140" customWidth="1"/>
    <col min="6" max="6" width="34.140625" style="9" customWidth="1"/>
    <col min="7" max="7" width="9.140625" style="15" customWidth="1"/>
    <col min="8" max="8" width="17.00390625" style="15" bestFit="1" customWidth="1"/>
    <col min="9" max="9" width="13.28125" style="15" customWidth="1"/>
    <col min="10" max="16384" width="9.140625" style="15" customWidth="1"/>
  </cols>
  <sheetData>
    <row r="1" ht="12.75"/>
    <row r="2" ht="27.75" customHeight="1">
      <c r="H2" s="15" t="s">
        <v>1240</v>
      </c>
    </row>
    <row r="3" spans="5:8" ht="20.25" customHeight="1">
      <c r="E3" s="141" t="s">
        <v>1336</v>
      </c>
      <c r="F3" s="142" t="s">
        <v>1337</v>
      </c>
      <c r="H3" s="15" t="s">
        <v>1241</v>
      </c>
    </row>
    <row r="4" spans="2:8" ht="87.75" customHeight="1">
      <c r="B4" s="143" t="s">
        <v>387</v>
      </c>
      <c r="C4" s="144" t="s">
        <v>388</v>
      </c>
      <c r="D4" s="145" t="s">
        <v>389</v>
      </c>
      <c r="E4" s="146" t="s">
        <v>390</v>
      </c>
      <c r="F4" s="147" t="s">
        <v>391</v>
      </c>
      <c r="H4" s="15" t="s">
        <v>1242</v>
      </c>
    </row>
    <row r="5" spans="1:8" ht="31.5" customHeight="1">
      <c r="A5" s="15" t="s">
        <v>669</v>
      </c>
      <c r="B5" s="148">
        <v>201</v>
      </c>
      <c r="C5" s="149" t="s">
        <v>392</v>
      </c>
      <c r="D5" s="150" t="s">
        <v>393</v>
      </c>
      <c r="E5" s="173">
        <v>0</v>
      </c>
      <c r="F5" s="174">
        <v>0</v>
      </c>
      <c r="H5" s="15" t="s">
        <v>1243</v>
      </c>
    </row>
    <row r="6" spans="1:6" ht="31.5" customHeight="1">
      <c r="A6" s="15" t="s">
        <v>634</v>
      </c>
      <c r="B6" s="148">
        <v>202</v>
      </c>
      <c r="C6" s="149" t="s">
        <v>635</v>
      </c>
      <c r="D6" s="150" t="s">
        <v>393</v>
      </c>
      <c r="E6" s="173">
        <v>5100</v>
      </c>
      <c r="F6" s="174">
        <v>5000</v>
      </c>
    </row>
    <row r="7" spans="1:6" ht="31.5" customHeight="1">
      <c r="A7" s="15" t="s">
        <v>1410</v>
      </c>
      <c r="B7" s="148">
        <v>204</v>
      </c>
      <c r="C7" s="149" t="s">
        <v>1411</v>
      </c>
      <c r="D7" s="150" t="s">
        <v>393</v>
      </c>
      <c r="E7" s="173">
        <v>9300</v>
      </c>
      <c r="F7" s="174">
        <v>10900</v>
      </c>
    </row>
    <row r="8" spans="1:6" ht="31.5" customHeight="1">
      <c r="A8" s="15" t="s">
        <v>1416</v>
      </c>
      <c r="B8" s="148">
        <v>205</v>
      </c>
      <c r="C8" s="149" t="s">
        <v>1541</v>
      </c>
      <c r="D8" s="150" t="s">
        <v>393</v>
      </c>
      <c r="E8" s="173">
        <v>4300</v>
      </c>
      <c r="F8" s="174">
        <v>5000</v>
      </c>
    </row>
    <row r="9" spans="1:6" ht="31.5" customHeight="1">
      <c r="A9" s="15" t="s">
        <v>741</v>
      </c>
      <c r="B9" s="148">
        <v>206</v>
      </c>
      <c r="C9" s="149" t="s">
        <v>742</v>
      </c>
      <c r="D9" s="150" t="s">
        <v>393</v>
      </c>
      <c r="E9" s="173">
        <v>11400</v>
      </c>
      <c r="F9" s="174">
        <v>18100</v>
      </c>
    </row>
    <row r="10" spans="1:6" ht="31.5" customHeight="1">
      <c r="A10" s="15" t="s">
        <v>743</v>
      </c>
      <c r="B10" s="148">
        <v>207</v>
      </c>
      <c r="C10" s="149" t="s">
        <v>1097</v>
      </c>
      <c r="D10" s="150" t="s">
        <v>393</v>
      </c>
      <c r="E10" s="173">
        <v>5600</v>
      </c>
      <c r="F10" s="174">
        <v>5000</v>
      </c>
    </row>
    <row r="11" spans="1:6" ht="31.5" customHeight="1">
      <c r="A11" s="15" t="s">
        <v>759</v>
      </c>
      <c r="B11" s="148">
        <v>208</v>
      </c>
      <c r="C11" s="149" t="s">
        <v>760</v>
      </c>
      <c r="D11" s="150" t="s">
        <v>393</v>
      </c>
      <c r="E11" s="173">
        <v>8200</v>
      </c>
      <c r="F11" s="174">
        <v>5000</v>
      </c>
    </row>
    <row r="12" spans="1:6" ht="31.5" customHeight="1">
      <c r="A12" s="15" t="s">
        <v>773</v>
      </c>
      <c r="B12" s="151">
        <v>209</v>
      </c>
      <c r="C12" s="152" t="s">
        <v>774</v>
      </c>
      <c r="D12" s="153" t="s">
        <v>393</v>
      </c>
      <c r="E12" s="173">
        <v>16600</v>
      </c>
      <c r="F12" s="174">
        <v>8500</v>
      </c>
    </row>
    <row r="13" spans="1:6" ht="31.5" customHeight="1">
      <c r="A13" s="15" t="s">
        <v>113</v>
      </c>
      <c r="B13" s="151">
        <v>210</v>
      </c>
      <c r="C13" s="152" t="s">
        <v>114</v>
      </c>
      <c r="D13" s="153" t="s">
        <v>393</v>
      </c>
      <c r="E13" s="173">
        <v>8500</v>
      </c>
      <c r="F13" s="174">
        <v>2000</v>
      </c>
    </row>
    <row r="14" spans="1:6" ht="31.5" customHeight="1">
      <c r="A14" s="15" t="s">
        <v>992</v>
      </c>
      <c r="B14" s="151">
        <v>211</v>
      </c>
      <c r="C14" s="152" t="s">
        <v>993</v>
      </c>
      <c r="D14" s="153" t="s">
        <v>393</v>
      </c>
      <c r="E14" s="173">
        <v>6600</v>
      </c>
      <c r="F14" s="174">
        <v>6900</v>
      </c>
    </row>
    <row r="15" spans="1:6" ht="31.5" customHeight="1">
      <c r="A15" s="15" t="s">
        <v>1010</v>
      </c>
      <c r="B15" s="151">
        <v>212</v>
      </c>
      <c r="C15" s="152" t="s">
        <v>1011</v>
      </c>
      <c r="D15" s="153" t="s">
        <v>393</v>
      </c>
      <c r="E15" s="173">
        <v>8800</v>
      </c>
      <c r="F15" s="174">
        <v>5000</v>
      </c>
    </row>
    <row r="16" spans="1:6" ht="31.5" customHeight="1">
      <c r="A16" s="15" t="s">
        <v>1386</v>
      </c>
      <c r="B16" s="151">
        <v>213</v>
      </c>
      <c r="C16" s="152" t="s">
        <v>1387</v>
      </c>
      <c r="D16" s="153" t="s">
        <v>393</v>
      </c>
      <c r="E16" s="173">
        <v>15400</v>
      </c>
      <c r="F16" s="174">
        <v>5000</v>
      </c>
    </row>
    <row r="17" spans="1:6" ht="31.5" customHeight="1">
      <c r="A17" s="15" t="s">
        <v>64</v>
      </c>
      <c r="B17" s="151">
        <v>309</v>
      </c>
      <c r="C17" s="152" t="s">
        <v>65</v>
      </c>
      <c r="D17" s="153" t="s">
        <v>393</v>
      </c>
      <c r="E17" s="173">
        <v>19800</v>
      </c>
      <c r="F17" s="174">
        <v>14100</v>
      </c>
    </row>
    <row r="18" spans="1:6" ht="31.5" customHeight="1">
      <c r="A18" s="15" t="s">
        <v>825</v>
      </c>
      <c r="B18" s="151">
        <v>316</v>
      </c>
      <c r="C18" s="152" t="s">
        <v>826</v>
      </c>
      <c r="D18" s="153" t="s">
        <v>393</v>
      </c>
      <c r="E18" s="173">
        <v>15700</v>
      </c>
      <c r="F18" s="174">
        <v>13700</v>
      </c>
    </row>
    <row r="19" spans="1:6" ht="31.5" customHeight="1">
      <c r="A19" s="15" t="s">
        <v>1510</v>
      </c>
      <c r="B19" s="148">
        <v>203</v>
      </c>
      <c r="C19" s="149" t="s">
        <v>1511</v>
      </c>
      <c r="D19" s="150" t="s">
        <v>394</v>
      </c>
      <c r="E19" s="173">
        <v>18900</v>
      </c>
      <c r="F19" s="174">
        <v>12900</v>
      </c>
    </row>
    <row r="20" spans="1:6" ht="31.5" customHeight="1">
      <c r="A20" s="15" t="s">
        <v>556</v>
      </c>
      <c r="B20" s="151">
        <v>301</v>
      </c>
      <c r="C20" s="152" t="s">
        <v>1534</v>
      </c>
      <c r="D20" s="153" t="s">
        <v>394</v>
      </c>
      <c r="E20" s="173">
        <v>29100</v>
      </c>
      <c r="F20" s="174">
        <v>38300</v>
      </c>
    </row>
    <row r="21" spans="1:6" ht="31.5" customHeight="1">
      <c r="A21" s="15" t="s">
        <v>559</v>
      </c>
      <c r="B21" s="151">
        <v>302</v>
      </c>
      <c r="C21" s="152" t="s">
        <v>560</v>
      </c>
      <c r="D21" s="153" t="s">
        <v>394</v>
      </c>
      <c r="E21" s="173">
        <v>40100</v>
      </c>
      <c r="F21" s="174">
        <v>23000</v>
      </c>
    </row>
    <row r="22" spans="1:6" ht="31.5" customHeight="1">
      <c r="A22" s="15" t="s">
        <v>577</v>
      </c>
      <c r="B22" s="151">
        <v>303</v>
      </c>
      <c r="C22" s="152" t="s">
        <v>578</v>
      </c>
      <c r="D22" s="153" t="s">
        <v>394</v>
      </c>
      <c r="E22" s="173">
        <v>24400</v>
      </c>
      <c r="F22" s="174">
        <v>8900</v>
      </c>
    </row>
    <row r="23" spans="1:6" ht="31.5" customHeight="1">
      <c r="A23" s="15" t="s">
        <v>603</v>
      </c>
      <c r="B23" s="151">
        <v>304</v>
      </c>
      <c r="C23" s="152" t="s">
        <v>604</v>
      </c>
      <c r="D23" s="153" t="s">
        <v>394</v>
      </c>
      <c r="E23" s="173">
        <v>14500</v>
      </c>
      <c r="F23" s="174">
        <v>9300</v>
      </c>
    </row>
    <row r="24" spans="1:6" ht="31.5" customHeight="1">
      <c r="A24" s="15" t="s">
        <v>613</v>
      </c>
      <c r="B24" s="151">
        <v>305</v>
      </c>
      <c r="C24" s="152" t="s">
        <v>614</v>
      </c>
      <c r="D24" s="153" t="s">
        <v>394</v>
      </c>
      <c r="E24" s="173">
        <v>54200</v>
      </c>
      <c r="F24" s="174">
        <v>33000</v>
      </c>
    </row>
    <row r="25" spans="1:6" ht="31.5" customHeight="1">
      <c r="A25" s="15" t="s">
        <v>688</v>
      </c>
      <c r="B25" s="151">
        <v>306</v>
      </c>
      <c r="C25" s="152" t="s">
        <v>689</v>
      </c>
      <c r="D25" s="153" t="s">
        <v>394</v>
      </c>
      <c r="E25" s="173">
        <v>32100</v>
      </c>
      <c r="F25" s="174">
        <v>18100</v>
      </c>
    </row>
    <row r="26" spans="1:6" ht="31.5" customHeight="1">
      <c r="A26" s="15" t="s">
        <v>1521</v>
      </c>
      <c r="B26" s="151">
        <v>307</v>
      </c>
      <c r="C26" s="152" t="s">
        <v>1522</v>
      </c>
      <c r="D26" s="153" t="s">
        <v>394</v>
      </c>
      <c r="E26" s="173">
        <v>26100</v>
      </c>
      <c r="F26" s="174">
        <v>17300</v>
      </c>
    </row>
    <row r="27" spans="1:6" ht="31.5" customHeight="1">
      <c r="A27" s="15" t="s">
        <v>1469</v>
      </c>
      <c r="B27" s="151">
        <v>308</v>
      </c>
      <c r="C27" s="152" t="s">
        <v>1470</v>
      </c>
      <c r="D27" s="153" t="s">
        <v>394</v>
      </c>
      <c r="E27" s="173">
        <v>29900</v>
      </c>
      <c r="F27" s="174">
        <v>36300</v>
      </c>
    </row>
    <row r="28" spans="1:6" ht="31.5" customHeight="1">
      <c r="A28" s="15" t="s">
        <v>70</v>
      </c>
      <c r="B28" s="151">
        <v>310</v>
      </c>
      <c r="C28" s="152" t="s">
        <v>71</v>
      </c>
      <c r="D28" s="153" t="s">
        <v>394</v>
      </c>
      <c r="E28" s="173">
        <v>14600</v>
      </c>
      <c r="F28" s="174">
        <v>17300</v>
      </c>
    </row>
    <row r="29" spans="1:6" ht="31.5" customHeight="1">
      <c r="A29" s="15" t="s">
        <v>80</v>
      </c>
      <c r="B29" s="151">
        <v>311</v>
      </c>
      <c r="C29" s="152" t="s">
        <v>81</v>
      </c>
      <c r="D29" s="153" t="s">
        <v>394</v>
      </c>
      <c r="E29" s="173">
        <v>37000</v>
      </c>
      <c r="F29" s="174">
        <v>11700</v>
      </c>
    </row>
    <row r="30" spans="1:6" ht="31.5" customHeight="1">
      <c r="A30" s="15" t="s">
        <v>722</v>
      </c>
      <c r="B30" s="151">
        <v>312</v>
      </c>
      <c r="C30" s="152" t="s">
        <v>723</v>
      </c>
      <c r="D30" s="153" t="s">
        <v>394</v>
      </c>
      <c r="E30" s="173">
        <v>58700</v>
      </c>
      <c r="F30" s="174">
        <v>33900</v>
      </c>
    </row>
    <row r="31" spans="1:6" ht="31.5" customHeight="1">
      <c r="A31" s="15" t="s">
        <v>728</v>
      </c>
      <c r="B31" s="151">
        <v>313</v>
      </c>
      <c r="C31" s="152" t="s">
        <v>729</v>
      </c>
      <c r="D31" s="153" t="s">
        <v>394</v>
      </c>
      <c r="E31" s="173">
        <v>36300</v>
      </c>
      <c r="F31" s="174">
        <v>16500</v>
      </c>
    </row>
    <row r="32" spans="1:6" ht="31.5" customHeight="1">
      <c r="A32" s="15" t="s">
        <v>753</v>
      </c>
      <c r="B32" s="151">
        <v>314</v>
      </c>
      <c r="C32" s="152" t="s">
        <v>395</v>
      </c>
      <c r="D32" s="153" t="s">
        <v>394</v>
      </c>
      <c r="E32" s="173">
        <v>12300</v>
      </c>
      <c r="F32" s="174">
        <v>8100</v>
      </c>
    </row>
    <row r="33" spans="1:6" ht="31.5" customHeight="1">
      <c r="A33" s="15" t="s">
        <v>803</v>
      </c>
      <c r="B33" s="151">
        <v>315</v>
      </c>
      <c r="C33" s="152" t="s">
        <v>804</v>
      </c>
      <c r="D33" s="153" t="s">
        <v>394</v>
      </c>
      <c r="E33" s="173">
        <v>8400</v>
      </c>
      <c r="F33" s="174">
        <v>10100</v>
      </c>
    </row>
    <row r="34" spans="1:6" ht="31.5" customHeight="1">
      <c r="A34" s="15" t="s">
        <v>249</v>
      </c>
      <c r="B34" s="151">
        <v>317</v>
      </c>
      <c r="C34" s="152" t="s">
        <v>250</v>
      </c>
      <c r="D34" s="153" t="s">
        <v>394</v>
      </c>
      <c r="E34" s="173">
        <v>21500</v>
      </c>
      <c r="F34" s="174">
        <v>16500</v>
      </c>
    </row>
    <row r="35" spans="1:6" ht="31.5" customHeight="1">
      <c r="A35" s="15" t="s">
        <v>259</v>
      </c>
      <c r="B35" s="151">
        <v>318</v>
      </c>
      <c r="C35" s="152" t="s">
        <v>396</v>
      </c>
      <c r="D35" s="153" t="s">
        <v>394</v>
      </c>
      <c r="E35" s="173">
        <v>11100</v>
      </c>
      <c r="F35" s="174">
        <v>4400</v>
      </c>
    </row>
    <row r="36" spans="1:6" ht="31.5" customHeight="1">
      <c r="A36" s="15" t="s">
        <v>956</v>
      </c>
      <c r="B36" s="151">
        <v>319</v>
      </c>
      <c r="C36" s="152" t="s">
        <v>957</v>
      </c>
      <c r="D36" s="153" t="s">
        <v>394</v>
      </c>
      <c r="E36" s="173">
        <v>7300</v>
      </c>
      <c r="F36" s="174">
        <v>4800</v>
      </c>
    </row>
    <row r="37" spans="1:6" ht="31.5" customHeight="1">
      <c r="A37" s="15" t="s">
        <v>1008</v>
      </c>
      <c r="B37" s="151">
        <v>320</v>
      </c>
      <c r="C37" s="152" t="s">
        <v>1009</v>
      </c>
      <c r="D37" s="153" t="s">
        <v>394</v>
      </c>
      <c r="E37" s="173">
        <v>2800</v>
      </c>
      <c r="F37" s="174">
        <v>2400</v>
      </c>
    </row>
    <row r="38" spans="2:9" ht="31.5" customHeight="1">
      <c r="B38" s="151"/>
      <c r="C38" s="152"/>
      <c r="D38" s="154" t="s">
        <v>397</v>
      </c>
      <c r="E38" s="155">
        <v>614600</v>
      </c>
      <c r="F38" s="156">
        <v>427000</v>
      </c>
      <c r="H38" s="157"/>
      <c r="I38" s="157"/>
    </row>
    <row r="39" spans="2:6" ht="31.5" customHeight="1">
      <c r="B39" s="151"/>
      <c r="C39" s="152"/>
      <c r="D39" s="153"/>
      <c r="E39" s="158"/>
      <c r="F39" s="159"/>
    </row>
    <row r="40" spans="1:6" ht="31.5" customHeight="1">
      <c r="A40" s="15" t="s">
        <v>621</v>
      </c>
      <c r="B40" s="151">
        <v>825</v>
      </c>
      <c r="C40" s="152" t="s">
        <v>622</v>
      </c>
      <c r="D40" s="153" t="s">
        <v>1377</v>
      </c>
      <c r="E40" s="173">
        <v>507000</v>
      </c>
      <c r="F40" s="174">
        <v>222000</v>
      </c>
    </row>
    <row r="41" spans="1:6" ht="31.5" customHeight="1">
      <c r="A41" s="15" t="s">
        <v>813</v>
      </c>
      <c r="B41" s="151">
        <v>826</v>
      </c>
      <c r="C41" s="152" t="s">
        <v>814</v>
      </c>
      <c r="D41" s="153" t="s">
        <v>1377</v>
      </c>
      <c r="E41" s="173">
        <v>90400</v>
      </c>
      <c r="F41" s="174">
        <v>81400</v>
      </c>
    </row>
    <row r="42" spans="1:6" ht="31.5" customHeight="1">
      <c r="A42" s="15" t="s">
        <v>1459</v>
      </c>
      <c r="B42" s="151">
        <v>845</v>
      </c>
      <c r="C42" s="152" t="s">
        <v>1460</v>
      </c>
      <c r="D42" s="153" t="s">
        <v>1377</v>
      </c>
      <c r="E42" s="173">
        <v>869500</v>
      </c>
      <c r="F42" s="174">
        <v>637400</v>
      </c>
    </row>
    <row r="43" spans="1:6" ht="31.5" customHeight="1">
      <c r="A43" s="15" t="s">
        <v>607</v>
      </c>
      <c r="B43" s="151">
        <v>846</v>
      </c>
      <c r="C43" s="152" t="s">
        <v>93</v>
      </c>
      <c r="D43" s="153" t="s">
        <v>1377</v>
      </c>
      <c r="E43" s="173">
        <v>189100</v>
      </c>
      <c r="F43" s="174">
        <v>94300</v>
      </c>
    </row>
    <row r="44" spans="1:6" ht="31.5" customHeight="1">
      <c r="A44" s="15" t="s">
        <v>60</v>
      </c>
      <c r="B44" s="151">
        <v>850</v>
      </c>
      <c r="C44" s="152" t="s">
        <v>61</v>
      </c>
      <c r="D44" s="153" t="s">
        <v>1377</v>
      </c>
      <c r="E44" s="173">
        <v>781300</v>
      </c>
      <c r="F44" s="174">
        <v>461700</v>
      </c>
    </row>
    <row r="45" spans="1:6" ht="31.5" customHeight="1">
      <c r="A45" s="15" t="s">
        <v>885</v>
      </c>
      <c r="B45" s="151">
        <v>851</v>
      </c>
      <c r="C45" s="152" t="s">
        <v>886</v>
      </c>
      <c r="D45" s="153" t="s">
        <v>1377</v>
      </c>
      <c r="E45" s="173">
        <v>59100</v>
      </c>
      <c r="F45" s="174">
        <v>17700</v>
      </c>
    </row>
    <row r="46" spans="1:6" ht="31.5" customHeight="1">
      <c r="A46" s="15" t="s">
        <v>109</v>
      </c>
      <c r="B46" s="151">
        <v>852</v>
      </c>
      <c r="C46" s="152" t="s">
        <v>110</v>
      </c>
      <c r="D46" s="153" t="s">
        <v>1377</v>
      </c>
      <c r="E46" s="173">
        <v>93800</v>
      </c>
      <c r="F46" s="174">
        <v>87000</v>
      </c>
    </row>
    <row r="47" spans="1:6" ht="31.5" customHeight="1">
      <c r="A47" s="15" t="s">
        <v>595</v>
      </c>
      <c r="B47" s="151">
        <v>867</v>
      </c>
      <c r="C47" s="152" t="s">
        <v>596</v>
      </c>
      <c r="D47" s="153" t="s">
        <v>1377</v>
      </c>
      <c r="E47" s="173">
        <v>44700</v>
      </c>
      <c r="F47" s="174">
        <v>8900</v>
      </c>
    </row>
    <row r="48" spans="1:6" ht="31.5" customHeight="1">
      <c r="A48" s="15" t="s">
        <v>1396</v>
      </c>
      <c r="B48" s="151">
        <v>868</v>
      </c>
      <c r="C48" s="152" t="s">
        <v>1397</v>
      </c>
      <c r="D48" s="153" t="s">
        <v>1377</v>
      </c>
      <c r="E48" s="173">
        <v>62400</v>
      </c>
      <c r="F48" s="174">
        <v>16100</v>
      </c>
    </row>
    <row r="49" spans="1:6" ht="31.5" customHeight="1">
      <c r="A49" s="15" t="s">
        <v>143</v>
      </c>
      <c r="B49" s="151">
        <v>869</v>
      </c>
      <c r="C49" s="152" t="s">
        <v>144</v>
      </c>
      <c r="D49" s="153" t="s">
        <v>1377</v>
      </c>
      <c r="E49" s="173">
        <v>137000</v>
      </c>
      <c r="F49" s="174">
        <v>74800</v>
      </c>
    </row>
    <row r="50" spans="1:6" ht="31.5" customHeight="1">
      <c r="A50" s="15" t="s">
        <v>891</v>
      </c>
      <c r="B50" s="151">
        <v>870</v>
      </c>
      <c r="C50" s="152" t="s">
        <v>892</v>
      </c>
      <c r="D50" s="153" t="s">
        <v>1377</v>
      </c>
      <c r="E50" s="173">
        <v>111800</v>
      </c>
      <c r="F50" s="174">
        <v>28200</v>
      </c>
    </row>
    <row r="51" spans="1:6" ht="31.5" customHeight="1">
      <c r="A51" s="15" t="s">
        <v>305</v>
      </c>
      <c r="B51" s="151">
        <v>871</v>
      </c>
      <c r="C51" s="152" t="s">
        <v>306</v>
      </c>
      <c r="D51" s="153" t="s">
        <v>1377</v>
      </c>
      <c r="E51" s="173">
        <v>82800</v>
      </c>
      <c r="F51" s="174">
        <v>58800</v>
      </c>
    </row>
    <row r="52" spans="1:6" ht="31.5" customHeight="1">
      <c r="A52" s="15" t="s">
        <v>1402</v>
      </c>
      <c r="B52" s="151">
        <v>872</v>
      </c>
      <c r="C52" s="152" t="s">
        <v>1403</v>
      </c>
      <c r="D52" s="153" t="s">
        <v>1377</v>
      </c>
      <c r="E52" s="173">
        <v>115000</v>
      </c>
      <c r="F52" s="174">
        <v>39500</v>
      </c>
    </row>
    <row r="53" spans="1:6" ht="31.5" customHeight="1">
      <c r="A53" s="15" t="s">
        <v>745</v>
      </c>
      <c r="B53" s="151">
        <v>886</v>
      </c>
      <c r="C53" s="152" t="s">
        <v>746</v>
      </c>
      <c r="D53" s="153" t="s">
        <v>1377</v>
      </c>
      <c r="E53" s="173">
        <v>1790700</v>
      </c>
      <c r="F53" s="174">
        <v>1518000</v>
      </c>
    </row>
    <row r="54" spans="1:6" ht="31.5" customHeight="1">
      <c r="A54" s="15" t="s">
        <v>795</v>
      </c>
      <c r="B54" s="151">
        <v>887</v>
      </c>
      <c r="C54" s="152" t="s">
        <v>1533</v>
      </c>
      <c r="D54" s="153" t="s">
        <v>1377</v>
      </c>
      <c r="E54" s="173">
        <v>165900</v>
      </c>
      <c r="F54" s="174">
        <v>93500</v>
      </c>
    </row>
    <row r="55" spans="1:6" ht="31.5" customHeight="1">
      <c r="A55" s="15" t="s">
        <v>736</v>
      </c>
      <c r="B55" s="151">
        <v>921</v>
      </c>
      <c r="C55" s="152" t="s">
        <v>398</v>
      </c>
      <c r="D55" s="153" t="s">
        <v>1377</v>
      </c>
      <c r="E55" s="173">
        <v>247500</v>
      </c>
      <c r="F55" s="174">
        <v>242100</v>
      </c>
    </row>
    <row r="56" spans="1:6" ht="31.5" customHeight="1">
      <c r="A56" s="15" t="s">
        <v>875</v>
      </c>
      <c r="B56" s="151">
        <v>931</v>
      </c>
      <c r="C56" s="152" t="s">
        <v>876</v>
      </c>
      <c r="D56" s="153" t="s">
        <v>1377</v>
      </c>
      <c r="E56" s="173">
        <v>610000</v>
      </c>
      <c r="F56" s="174">
        <v>378600</v>
      </c>
    </row>
    <row r="57" spans="1:6" ht="31.5" customHeight="1">
      <c r="A57" s="15" t="s">
        <v>952</v>
      </c>
      <c r="B57" s="151">
        <v>936</v>
      </c>
      <c r="C57" s="152" t="s">
        <v>953</v>
      </c>
      <c r="D57" s="153" t="s">
        <v>1377</v>
      </c>
      <c r="E57" s="173">
        <v>716200</v>
      </c>
      <c r="F57" s="174">
        <v>317600</v>
      </c>
    </row>
    <row r="58" spans="1:6" ht="31.5" customHeight="1">
      <c r="A58" s="15" t="s">
        <v>1382</v>
      </c>
      <c r="B58" s="151">
        <v>938</v>
      </c>
      <c r="C58" s="152" t="s">
        <v>1383</v>
      </c>
      <c r="D58" s="153" t="s">
        <v>1377</v>
      </c>
      <c r="E58" s="173">
        <v>582700</v>
      </c>
      <c r="F58" s="174">
        <v>479500</v>
      </c>
    </row>
    <row r="59" spans="2:9" ht="31.5" customHeight="1">
      <c r="B59" s="151"/>
      <c r="C59" s="152"/>
      <c r="D59" s="154" t="s">
        <v>397</v>
      </c>
      <c r="E59" s="155">
        <v>7256900</v>
      </c>
      <c r="F59" s="156">
        <v>4857100</v>
      </c>
      <c r="H59" s="157"/>
      <c r="I59" s="157"/>
    </row>
    <row r="60" spans="2:6" ht="31.5" customHeight="1">
      <c r="B60" s="151"/>
      <c r="C60" s="152"/>
      <c r="D60" s="153"/>
      <c r="E60" s="158"/>
      <c r="F60" s="159"/>
    </row>
    <row r="61" spans="1:6" ht="31.5" customHeight="1">
      <c r="A61" s="15" t="s">
        <v>738</v>
      </c>
      <c r="B61" s="151">
        <v>420</v>
      </c>
      <c r="C61" s="152" t="s">
        <v>406</v>
      </c>
      <c r="D61" s="153" t="s">
        <v>378</v>
      </c>
      <c r="E61" s="173">
        <v>0</v>
      </c>
      <c r="F61" s="174">
        <v>0</v>
      </c>
    </row>
    <row r="62" spans="1:6" ht="31.5" customHeight="1">
      <c r="A62" s="15" t="s">
        <v>572</v>
      </c>
      <c r="B62" s="151">
        <v>800</v>
      </c>
      <c r="C62" s="152" t="s">
        <v>407</v>
      </c>
      <c r="D62" s="153" t="s">
        <v>378</v>
      </c>
      <c r="E62" s="173">
        <v>151400</v>
      </c>
      <c r="F62" s="174">
        <v>106800</v>
      </c>
    </row>
    <row r="63" spans="1:6" ht="31.5" customHeight="1">
      <c r="A63" s="15" t="s">
        <v>609</v>
      </c>
      <c r="B63" s="151">
        <v>801</v>
      </c>
      <c r="C63" s="152" t="s">
        <v>610</v>
      </c>
      <c r="D63" s="153" t="s">
        <v>378</v>
      </c>
      <c r="E63" s="173">
        <v>112600</v>
      </c>
      <c r="F63" s="174">
        <v>43500</v>
      </c>
    </row>
    <row r="64" spans="1:6" ht="31.5" customHeight="1">
      <c r="A64" s="15" t="s">
        <v>845</v>
      </c>
      <c r="B64" s="151">
        <v>802</v>
      </c>
      <c r="C64" s="152" t="s">
        <v>846</v>
      </c>
      <c r="D64" s="153" t="s">
        <v>378</v>
      </c>
      <c r="E64" s="173">
        <v>319100</v>
      </c>
      <c r="F64" s="174">
        <v>129400</v>
      </c>
    </row>
    <row r="65" spans="1:6" ht="31.5" customHeight="1">
      <c r="A65" s="15" t="s">
        <v>317</v>
      </c>
      <c r="B65" s="151">
        <v>803</v>
      </c>
      <c r="C65" s="152" t="s">
        <v>318</v>
      </c>
      <c r="D65" s="153" t="s">
        <v>378</v>
      </c>
      <c r="E65" s="173">
        <v>166800</v>
      </c>
      <c r="F65" s="174">
        <v>39500</v>
      </c>
    </row>
    <row r="66" spans="1:6" ht="31.5" customHeight="1">
      <c r="A66" s="15" t="s">
        <v>710</v>
      </c>
      <c r="B66" s="151">
        <v>835</v>
      </c>
      <c r="C66" s="152" t="s">
        <v>1514</v>
      </c>
      <c r="D66" s="153" t="s">
        <v>378</v>
      </c>
      <c r="E66" s="173">
        <v>564400</v>
      </c>
      <c r="F66" s="174">
        <v>383400</v>
      </c>
    </row>
    <row r="67" spans="1:6" ht="31.5" customHeight="1">
      <c r="A67" s="15" t="s">
        <v>883</v>
      </c>
      <c r="B67" s="151">
        <v>836</v>
      </c>
      <c r="C67" s="152" t="s">
        <v>884</v>
      </c>
      <c r="D67" s="153" t="s">
        <v>378</v>
      </c>
      <c r="E67" s="173">
        <v>20100</v>
      </c>
      <c r="F67" s="174">
        <v>10500</v>
      </c>
    </row>
    <row r="68" spans="1:6" ht="31.5" customHeight="1">
      <c r="A68" s="15" t="s">
        <v>593</v>
      </c>
      <c r="B68" s="151">
        <v>837</v>
      </c>
      <c r="C68" s="152" t="s">
        <v>594</v>
      </c>
      <c r="D68" s="153" t="s">
        <v>378</v>
      </c>
      <c r="E68" s="173">
        <v>114500</v>
      </c>
      <c r="F68" s="174">
        <v>58800</v>
      </c>
    </row>
    <row r="69" spans="1:6" ht="31.5" customHeight="1">
      <c r="A69" s="15" t="s">
        <v>1392</v>
      </c>
      <c r="B69" s="151">
        <v>865</v>
      </c>
      <c r="C69" s="152" t="s">
        <v>1393</v>
      </c>
      <c r="D69" s="153" t="s">
        <v>378</v>
      </c>
      <c r="E69" s="173">
        <v>519400</v>
      </c>
      <c r="F69" s="174">
        <v>233800</v>
      </c>
    </row>
    <row r="70" spans="1:6" ht="31.5" customHeight="1">
      <c r="A70" s="15" t="s">
        <v>960</v>
      </c>
      <c r="B70" s="151">
        <v>866</v>
      </c>
      <c r="C70" s="152" t="s">
        <v>961</v>
      </c>
      <c r="D70" s="153" t="s">
        <v>378</v>
      </c>
      <c r="E70" s="173">
        <v>116100</v>
      </c>
      <c r="F70" s="174">
        <v>21800</v>
      </c>
    </row>
    <row r="71" spans="1:6" ht="31.5" customHeight="1">
      <c r="A71" s="15" t="s">
        <v>706</v>
      </c>
      <c r="B71" s="151">
        <v>878</v>
      </c>
      <c r="C71" s="152" t="s">
        <v>707</v>
      </c>
      <c r="D71" s="153" t="s">
        <v>378</v>
      </c>
      <c r="E71" s="173">
        <v>841500</v>
      </c>
      <c r="F71" s="174">
        <v>512700</v>
      </c>
    </row>
    <row r="72" spans="1:6" ht="31.5" customHeight="1">
      <c r="A72" s="15" t="s">
        <v>881</v>
      </c>
      <c r="B72" s="151">
        <v>879</v>
      </c>
      <c r="C72" s="152" t="s">
        <v>882</v>
      </c>
      <c r="D72" s="153" t="s">
        <v>378</v>
      </c>
      <c r="E72" s="173">
        <v>139600</v>
      </c>
      <c r="F72" s="174">
        <v>89500</v>
      </c>
    </row>
    <row r="73" spans="1:6" ht="31.5" customHeight="1">
      <c r="A73" s="15" t="s">
        <v>988</v>
      </c>
      <c r="B73" s="151">
        <v>880</v>
      </c>
      <c r="C73" s="152" t="s">
        <v>989</v>
      </c>
      <c r="D73" s="153" t="s">
        <v>378</v>
      </c>
      <c r="E73" s="173">
        <v>183500</v>
      </c>
      <c r="F73" s="174">
        <v>78200</v>
      </c>
    </row>
    <row r="74" spans="1:6" ht="31.5" customHeight="1">
      <c r="A74" s="15" t="s">
        <v>678</v>
      </c>
      <c r="B74" s="151">
        <v>908</v>
      </c>
      <c r="C74" s="152" t="s">
        <v>679</v>
      </c>
      <c r="D74" s="153" t="s">
        <v>378</v>
      </c>
      <c r="E74" s="173">
        <v>917900</v>
      </c>
      <c r="F74" s="174">
        <v>823700</v>
      </c>
    </row>
    <row r="75" spans="1:6" ht="31.5" customHeight="1">
      <c r="A75" s="15" t="s">
        <v>1499</v>
      </c>
      <c r="B75" s="151">
        <v>916</v>
      </c>
      <c r="C75" s="152" t="s">
        <v>1500</v>
      </c>
      <c r="D75" s="153" t="s">
        <v>378</v>
      </c>
      <c r="E75" s="173">
        <v>579000</v>
      </c>
      <c r="F75" s="174">
        <v>509200</v>
      </c>
    </row>
    <row r="76" spans="1:6" ht="31.5" customHeight="1">
      <c r="A76" s="15" t="s">
        <v>309</v>
      </c>
      <c r="B76" s="151">
        <v>933</v>
      </c>
      <c r="C76" s="152" t="s">
        <v>310</v>
      </c>
      <c r="D76" s="153" t="s">
        <v>378</v>
      </c>
      <c r="E76" s="173">
        <v>526900</v>
      </c>
      <c r="F76" s="174">
        <v>429700</v>
      </c>
    </row>
    <row r="77" spans="2:9" ht="31.5" customHeight="1">
      <c r="B77" s="151"/>
      <c r="C77" s="152"/>
      <c r="D77" s="154" t="s">
        <v>397</v>
      </c>
      <c r="E77" s="155">
        <v>5272800</v>
      </c>
      <c r="F77" s="156">
        <v>3470500</v>
      </c>
      <c r="H77" s="157"/>
      <c r="I77" s="157"/>
    </row>
    <row r="78" spans="2:6" ht="31.5" customHeight="1">
      <c r="B78" s="151"/>
      <c r="C78" s="152"/>
      <c r="D78" s="153"/>
      <c r="E78" s="158"/>
      <c r="F78" s="159"/>
    </row>
    <row r="79" spans="1:6" ht="31.5" customHeight="1">
      <c r="A79" s="15" t="s">
        <v>783</v>
      </c>
      <c r="B79" s="151">
        <v>821</v>
      </c>
      <c r="C79" s="152" t="s">
        <v>784</v>
      </c>
      <c r="D79" s="153" t="s">
        <v>408</v>
      </c>
      <c r="E79" s="173">
        <v>122100</v>
      </c>
      <c r="F79" s="174">
        <v>74200</v>
      </c>
    </row>
    <row r="80" spans="1:6" ht="31.5" customHeight="1">
      <c r="A80" s="15" t="s">
        <v>575</v>
      </c>
      <c r="B80" s="151">
        <v>822</v>
      </c>
      <c r="C80" s="152" t="s">
        <v>409</v>
      </c>
      <c r="D80" s="153" t="s">
        <v>408</v>
      </c>
      <c r="E80" s="173">
        <v>126900</v>
      </c>
      <c r="F80" s="174">
        <v>144800</v>
      </c>
    </row>
    <row r="81" spans="1:6" ht="31.5" customHeight="1">
      <c r="A81" s="15" t="s">
        <v>645</v>
      </c>
      <c r="B81" s="151">
        <v>823</v>
      </c>
      <c r="C81" s="152" t="s">
        <v>646</v>
      </c>
      <c r="D81" s="153" t="s">
        <v>408</v>
      </c>
      <c r="E81" s="173">
        <v>143100</v>
      </c>
      <c r="F81" s="174">
        <v>157900</v>
      </c>
    </row>
    <row r="82" spans="1:6" ht="31.5" customHeight="1">
      <c r="A82" s="15" t="s">
        <v>632</v>
      </c>
      <c r="B82" s="151">
        <v>873</v>
      </c>
      <c r="C82" s="152" t="s">
        <v>633</v>
      </c>
      <c r="D82" s="153" t="s">
        <v>408</v>
      </c>
      <c r="E82" s="173">
        <v>545300</v>
      </c>
      <c r="F82" s="174">
        <v>490200</v>
      </c>
    </row>
    <row r="83" spans="1:6" ht="31.5" customHeight="1">
      <c r="A83" s="15" t="s">
        <v>879</v>
      </c>
      <c r="B83" s="151">
        <v>874</v>
      </c>
      <c r="C83" s="152" t="s">
        <v>880</v>
      </c>
      <c r="D83" s="153" t="s">
        <v>408</v>
      </c>
      <c r="E83" s="173">
        <v>125100</v>
      </c>
      <c r="F83" s="174">
        <v>39500</v>
      </c>
    </row>
    <row r="84" spans="1:6" ht="31.5" customHeight="1">
      <c r="A84" s="15" t="s">
        <v>1477</v>
      </c>
      <c r="B84" s="151">
        <v>881</v>
      </c>
      <c r="C84" s="152" t="s">
        <v>1478</v>
      </c>
      <c r="D84" s="153" t="s">
        <v>408</v>
      </c>
      <c r="E84" s="173">
        <v>1504100</v>
      </c>
      <c r="F84" s="174">
        <v>827300</v>
      </c>
    </row>
    <row r="85" spans="1:6" ht="31.5" customHeight="1">
      <c r="A85" s="15" t="s">
        <v>111</v>
      </c>
      <c r="B85" s="151">
        <v>882</v>
      </c>
      <c r="C85" s="152" t="s">
        <v>112</v>
      </c>
      <c r="D85" s="153" t="s">
        <v>408</v>
      </c>
      <c r="E85" s="173">
        <v>89400</v>
      </c>
      <c r="F85" s="174">
        <v>37100</v>
      </c>
    </row>
    <row r="86" spans="1:6" ht="31.5" customHeight="1">
      <c r="A86" s="15" t="s">
        <v>984</v>
      </c>
      <c r="B86" s="151">
        <v>883</v>
      </c>
      <c r="C86" s="152" t="s">
        <v>985</v>
      </c>
      <c r="D86" s="153" t="s">
        <v>408</v>
      </c>
      <c r="E86" s="173">
        <v>177600</v>
      </c>
      <c r="F86" s="174">
        <v>73300</v>
      </c>
    </row>
    <row r="87" spans="1:6" ht="31.5" customHeight="1">
      <c r="A87" s="15" t="s">
        <v>84</v>
      </c>
      <c r="B87" s="151">
        <v>919</v>
      </c>
      <c r="C87" s="152" t="s">
        <v>717</v>
      </c>
      <c r="D87" s="153" t="s">
        <v>408</v>
      </c>
      <c r="E87" s="173">
        <v>739400</v>
      </c>
      <c r="F87" s="174">
        <v>313500</v>
      </c>
    </row>
    <row r="88" spans="1:6" ht="31.5" customHeight="1">
      <c r="A88" s="15" t="s">
        <v>827</v>
      </c>
      <c r="B88" s="151">
        <v>926</v>
      </c>
      <c r="C88" s="152" t="s">
        <v>828</v>
      </c>
      <c r="D88" s="153" t="s">
        <v>408</v>
      </c>
      <c r="E88" s="173">
        <v>868600</v>
      </c>
      <c r="F88" s="174">
        <v>835600</v>
      </c>
    </row>
    <row r="89" spans="1:6" ht="31.5" customHeight="1">
      <c r="A89" s="15" t="s">
        <v>946</v>
      </c>
      <c r="B89" s="151">
        <v>935</v>
      </c>
      <c r="C89" s="152" t="s">
        <v>947</v>
      </c>
      <c r="D89" s="153" t="s">
        <v>408</v>
      </c>
      <c r="E89" s="173">
        <v>734700</v>
      </c>
      <c r="F89" s="174">
        <v>464100</v>
      </c>
    </row>
    <row r="90" spans="2:9" ht="31.5" customHeight="1">
      <c r="B90" s="151"/>
      <c r="C90" s="152"/>
      <c r="D90" s="154" t="s">
        <v>397</v>
      </c>
      <c r="E90" s="155">
        <v>5176300</v>
      </c>
      <c r="F90" s="156">
        <v>3457500</v>
      </c>
      <c r="H90" s="157"/>
      <c r="I90" s="157"/>
    </row>
    <row r="91" spans="2:6" ht="31.5" customHeight="1">
      <c r="B91" s="151"/>
      <c r="C91" s="152"/>
      <c r="D91" s="153"/>
      <c r="E91" s="158"/>
      <c r="F91" s="159"/>
    </row>
    <row r="92" spans="1:6" ht="31.5" customHeight="1">
      <c r="A92" s="15" t="s">
        <v>702</v>
      </c>
      <c r="B92" s="151">
        <v>830</v>
      </c>
      <c r="C92" s="152" t="s">
        <v>703</v>
      </c>
      <c r="D92" s="153" t="s">
        <v>1375</v>
      </c>
      <c r="E92" s="173">
        <v>1312500</v>
      </c>
      <c r="F92" s="174">
        <v>970900</v>
      </c>
    </row>
    <row r="93" spans="1:6" ht="31.5" customHeight="1">
      <c r="A93" s="15" t="s">
        <v>700</v>
      </c>
      <c r="B93" s="151">
        <v>831</v>
      </c>
      <c r="C93" s="152" t="s">
        <v>410</v>
      </c>
      <c r="D93" s="153" t="s">
        <v>1375</v>
      </c>
      <c r="E93" s="173">
        <v>262600</v>
      </c>
      <c r="F93" s="174">
        <v>116900</v>
      </c>
    </row>
    <row r="94" spans="1:6" ht="31.5" customHeight="1">
      <c r="A94" s="15" t="s">
        <v>769</v>
      </c>
      <c r="B94" s="151">
        <v>855</v>
      </c>
      <c r="C94" s="152" t="s">
        <v>770</v>
      </c>
      <c r="D94" s="153" t="s">
        <v>1375</v>
      </c>
      <c r="E94" s="173">
        <v>675400</v>
      </c>
      <c r="F94" s="174">
        <v>494900</v>
      </c>
    </row>
    <row r="95" spans="1:6" ht="31.5" customHeight="1">
      <c r="A95" s="15" t="s">
        <v>767</v>
      </c>
      <c r="B95" s="151">
        <v>856</v>
      </c>
      <c r="C95" s="152" t="s">
        <v>411</v>
      </c>
      <c r="D95" s="153" t="s">
        <v>1375</v>
      </c>
      <c r="E95" s="173">
        <v>72800</v>
      </c>
      <c r="F95" s="174">
        <v>50000</v>
      </c>
    </row>
    <row r="96" spans="1:6" ht="31.5" customHeight="1">
      <c r="A96" s="15" t="s">
        <v>281</v>
      </c>
      <c r="B96" s="151">
        <v>857</v>
      </c>
      <c r="C96" s="152" t="s">
        <v>282</v>
      </c>
      <c r="D96" s="153" t="s">
        <v>1375</v>
      </c>
      <c r="E96" s="173">
        <v>30000</v>
      </c>
      <c r="F96" s="174">
        <v>14200</v>
      </c>
    </row>
    <row r="97" spans="1:6" ht="31.5" customHeight="1">
      <c r="A97" s="15" t="s">
        <v>865</v>
      </c>
      <c r="B97" s="151">
        <v>891</v>
      </c>
      <c r="C97" s="152" t="s">
        <v>866</v>
      </c>
      <c r="D97" s="153" t="s">
        <v>1375</v>
      </c>
      <c r="E97" s="173">
        <v>759900</v>
      </c>
      <c r="F97" s="174">
        <v>505600</v>
      </c>
    </row>
    <row r="98" spans="1:6" ht="31.5" customHeight="1">
      <c r="A98" s="15" t="s">
        <v>863</v>
      </c>
      <c r="B98" s="151">
        <v>892</v>
      </c>
      <c r="C98" s="152" t="s">
        <v>412</v>
      </c>
      <c r="D98" s="153" t="s">
        <v>1375</v>
      </c>
      <c r="E98" s="173">
        <v>109600</v>
      </c>
      <c r="F98" s="174">
        <v>101600</v>
      </c>
    </row>
    <row r="99" spans="1:6" ht="31.5" customHeight="1">
      <c r="A99" s="15" t="s">
        <v>779</v>
      </c>
      <c r="B99" s="151">
        <v>925</v>
      </c>
      <c r="C99" s="152" t="s">
        <v>780</v>
      </c>
      <c r="D99" s="153" t="s">
        <v>1375</v>
      </c>
      <c r="E99" s="173">
        <v>800000</v>
      </c>
      <c r="F99" s="174">
        <v>664700</v>
      </c>
    </row>
    <row r="100" spans="1:6" ht="31.5" customHeight="1">
      <c r="A100" s="15" t="s">
        <v>857</v>
      </c>
      <c r="B100" s="151">
        <v>928</v>
      </c>
      <c r="C100" s="152" t="s">
        <v>858</v>
      </c>
      <c r="D100" s="153" t="s">
        <v>1375</v>
      </c>
      <c r="E100" s="173">
        <v>511100</v>
      </c>
      <c r="F100" s="174">
        <v>395200</v>
      </c>
    </row>
    <row r="101" spans="2:9" ht="31.5" customHeight="1">
      <c r="B101" s="151"/>
      <c r="C101" s="152"/>
      <c r="D101" s="154" t="s">
        <v>397</v>
      </c>
      <c r="E101" s="155">
        <v>4533900</v>
      </c>
      <c r="F101" s="156">
        <v>3314000</v>
      </c>
      <c r="H101" s="157"/>
      <c r="I101" s="157"/>
    </row>
    <row r="102" spans="2:6" ht="31.5" customHeight="1">
      <c r="B102" s="151"/>
      <c r="C102" s="152"/>
      <c r="D102" s="153"/>
      <c r="E102" s="158"/>
      <c r="F102" s="159"/>
    </row>
    <row r="103" spans="1:6" ht="31.5" customHeight="1">
      <c r="A103" s="15" t="s">
        <v>579</v>
      </c>
      <c r="B103" s="151">
        <v>330</v>
      </c>
      <c r="C103" s="152" t="s">
        <v>580</v>
      </c>
      <c r="D103" s="153" t="s">
        <v>1376</v>
      </c>
      <c r="E103" s="173">
        <v>195600</v>
      </c>
      <c r="F103" s="174">
        <v>164400</v>
      </c>
    </row>
    <row r="104" spans="1:6" ht="31.5" customHeight="1">
      <c r="A104" s="15" t="s">
        <v>682</v>
      </c>
      <c r="B104" s="151">
        <v>331</v>
      </c>
      <c r="C104" s="152" t="s">
        <v>683</v>
      </c>
      <c r="D104" s="153" t="s">
        <v>1376</v>
      </c>
      <c r="E104" s="173">
        <v>142100</v>
      </c>
      <c r="F104" s="174">
        <v>99900</v>
      </c>
    </row>
    <row r="105" spans="1:6" ht="31.5" customHeight="1">
      <c r="A105" s="15" t="s">
        <v>1517</v>
      </c>
      <c r="B105" s="151">
        <v>332</v>
      </c>
      <c r="C105" s="152" t="s">
        <v>1518</v>
      </c>
      <c r="D105" s="153" t="s">
        <v>1376</v>
      </c>
      <c r="E105" s="173">
        <v>30800</v>
      </c>
      <c r="F105" s="174">
        <v>16900</v>
      </c>
    </row>
    <row r="106" spans="1:6" ht="31.5" customHeight="1">
      <c r="A106" s="15" t="s">
        <v>287</v>
      </c>
      <c r="B106" s="151">
        <v>333</v>
      </c>
      <c r="C106" s="152" t="s">
        <v>288</v>
      </c>
      <c r="D106" s="153" t="s">
        <v>1376</v>
      </c>
      <c r="E106" s="173">
        <v>38300</v>
      </c>
      <c r="F106" s="174">
        <v>37900</v>
      </c>
    </row>
    <row r="107" spans="1:6" ht="31.5" customHeight="1">
      <c r="A107" s="15" t="s">
        <v>307</v>
      </c>
      <c r="B107" s="151">
        <v>334</v>
      </c>
      <c r="C107" s="152" t="s">
        <v>308</v>
      </c>
      <c r="D107" s="153" t="s">
        <v>1376</v>
      </c>
      <c r="E107" s="173">
        <v>40600</v>
      </c>
      <c r="F107" s="174">
        <v>18500</v>
      </c>
    </row>
    <row r="108" spans="1:6" ht="31.5" customHeight="1">
      <c r="A108" s="15" t="s">
        <v>1006</v>
      </c>
      <c r="B108" s="151">
        <v>335</v>
      </c>
      <c r="C108" s="152" t="s">
        <v>1007</v>
      </c>
      <c r="D108" s="153" t="s">
        <v>1376</v>
      </c>
      <c r="E108" s="173">
        <v>37700</v>
      </c>
      <c r="F108" s="174">
        <v>34700</v>
      </c>
    </row>
    <row r="109" spans="1:6" ht="31.5" customHeight="1">
      <c r="A109" s="15" t="s">
        <v>1404</v>
      </c>
      <c r="B109" s="151">
        <v>336</v>
      </c>
      <c r="C109" s="152" t="s">
        <v>1405</v>
      </c>
      <c r="D109" s="153" t="s">
        <v>1376</v>
      </c>
      <c r="E109" s="173">
        <v>36400</v>
      </c>
      <c r="F109" s="174">
        <v>30600</v>
      </c>
    </row>
    <row r="110" spans="1:6" ht="31.5" customHeight="1">
      <c r="A110" s="15" t="s">
        <v>125</v>
      </c>
      <c r="B110" s="151">
        <v>860</v>
      </c>
      <c r="C110" s="152" t="s">
        <v>126</v>
      </c>
      <c r="D110" s="153" t="s">
        <v>1376</v>
      </c>
      <c r="E110" s="173">
        <v>730600</v>
      </c>
      <c r="F110" s="174">
        <v>367900</v>
      </c>
    </row>
    <row r="111" spans="1:6" ht="31.5" customHeight="1">
      <c r="A111" s="15" t="s">
        <v>940</v>
      </c>
      <c r="B111" s="151">
        <v>861</v>
      </c>
      <c r="C111" s="152" t="s">
        <v>941</v>
      </c>
      <c r="D111" s="153" t="s">
        <v>1376</v>
      </c>
      <c r="E111" s="173">
        <v>206200</v>
      </c>
      <c r="F111" s="174">
        <v>215200</v>
      </c>
    </row>
    <row r="112" spans="1:6" ht="31.5" customHeight="1">
      <c r="A112" s="15" t="s">
        <v>82</v>
      </c>
      <c r="B112" s="151">
        <v>884</v>
      </c>
      <c r="C112" s="152" t="s">
        <v>1532</v>
      </c>
      <c r="D112" s="153" t="s">
        <v>1376</v>
      </c>
      <c r="E112" s="173">
        <v>363900</v>
      </c>
      <c r="F112" s="174">
        <v>147200</v>
      </c>
    </row>
    <row r="113" spans="1:6" ht="31.5" customHeight="1">
      <c r="A113" s="15" t="s">
        <v>1408</v>
      </c>
      <c r="B113" s="151">
        <v>885</v>
      </c>
      <c r="C113" s="152" t="s">
        <v>1409</v>
      </c>
      <c r="D113" s="153" t="s">
        <v>1376</v>
      </c>
      <c r="E113" s="173">
        <v>518300</v>
      </c>
      <c r="F113" s="174">
        <v>405900</v>
      </c>
    </row>
    <row r="114" spans="1:6" ht="31.5" customHeight="1">
      <c r="A114" s="15" t="s">
        <v>303</v>
      </c>
      <c r="B114" s="151">
        <v>893</v>
      </c>
      <c r="C114" s="152" t="s">
        <v>304</v>
      </c>
      <c r="D114" s="153" t="s">
        <v>1376</v>
      </c>
      <c r="E114" s="173">
        <v>321900</v>
      </c>
      <c r="F114" s="174">
        <v>216000</v>
      </c>
    </row>
    <row r="115" spans="1:6" ht="31.5" customHeight="1">
      <c r="A115" s="15" t="s">
        <v>972</v>
      </c>
      <c r="B115" s="151">
        <v>894</v>
      </c>
      <c r="C115" s="152" t="s">
        <v>416</v>
      </c>
      <c r="D115" s="153" t="s">
        <v>1376</v>
      </c>
      <c r="E115" s="173">
        <v>157600</v>
      </c>
      <c r="F115" s="174">
        <v>45100</v>
      </c>
    </row>
    <row r="116" spans="1:6" ht="31.5" customHeight="1">
      <c r="A116" s="15" t="s">
        <v>1016</v>
      </c>
      <c r="B116" s="151">
        <v>937</v>
      </c>
      <c r="C116" s="152" t="s">
        <v>1017</v>
      </c>
      <c r="D116" s="153" t="s">
        <v>1376</v>
      </c>
      <c r="E116" s="173">
        <v>472200</v>
      </c>
      <c r="F116" s="174">
        <v>270600</v>
      </c>
    </row>
    <row r="117" spans="2:9" ht="31.5" customHeight="1">
      <c r="B117" s="151"/>
      <c r="C117" s="152"/>
      <c r="D117" s="154" t="s">
        <v>397</v>
      </c>
      <c r="E117" s="155">
        <v>3292200</v>
      </c>
      <c r="F117" s="156">
        <v>2070800</v>
      </c>
      <c r="H117" s="157"/>
      <c r="I117" s="157"/>
    </row>
    <row r="118" spans="2:6" ht="31.5" customHeight="1">
      <c r="B118" s="151"/>
      <c r="C118" s="152"/>
      <c r="D118" s="153"/>
      <c r="E118" s="158"/>
      <c r="F118" s="159"/>
    </row>
    <row r="119" spans="1:6" ht="31.5" customHeight="1">
      <c r="A119" s="15" t="s">
        <v>757</v>
      </c>
      <c r="B119" s="151">
        <v>340</v>
      </c>
      <c r="C119" s="152" t="s">
        <v>758</v>
      </c>
      <c r="D119" s="153" t="s">
        <v>1374</v>
      </c>
      <c r="E119" s="173">
        <v>61800</v>
      </c>
      <c r="F119" s="174">
        <v>46700</v>
      </c>
    </row>
    <row r="120" spans="1:6" ht="31.5" customHeight="1">
      <c r="A120" s="15" t="s">
        <v>781</v>
      </c>
      <c r="B120" s="151">
        <v>341</v>
      </c>
      <c r="C120" s="152" t="s">
        <v>782</v>
      </c>
      <c r="D120" s="153" t="s">
        <v>1374</v>
      </c>
      <c r="E120" s="173">
        <v>161000</v>
      </c>
      <c r="F120" s="174">
        <v>65300</v>
      </c>
    </row>
    <row r="121" spans="1:6" ht="31.5" customHeight="1">
      <c r="A121" s="15" t="s">
        <v>121</v>
      </c>
      <c r="B121" s="151">
        <v>342</v>
      </c>
      <c r="C121" s="152" t="s">
        <v>122</v>
      </c>
      <c r="D121" s="153" t="s">
        <v>1374</v>
      </c>
      <c r="E121" s="173">
        <v>110700</v>
      </c>
      <c r="F121" s="174">
        <v>34700</v>
      </c>
    </row>
    <row r="122" spans="1:6" ht="31.5" customHeight="1">
      <c r="A122" s="15" t="s">
        <v>293</v>
      </c>
      <c r="B122" s="151">
        <v>343</v>
      </c>
      <c r="C122" s="152" t="s">
        <v>294</v>
      </c>
      <c r="D122" s="153" t="s">
        <v>1374</v>
      </c>
      <c r="E122" s="173">
        <v>120600</v>
      </c>
      <c r="F122" s="174">
        <v>104000</v>
      </c>
    </row>
    <row r="123" spans="1:6" ht="31.5" customHeight="1">
      <c r="A123" s="15" t="s">
        <v>1398</v>
      </c>
      <c r="B123" s="151">
        <v>344</v>
      </c>
      <c r="C123" s="152" t="s">
        <v>1399</v>
      </c>
      <c r="D123" s="153" t="s">
        <v>1374</v>
      </c>
      <c r="E123" s="173">
        <v>194400</v>
      </c>
      <c r="F123" s="174">
        <v>121700</v>
      </c>
    </row>
    <row r="124" spans="1:6" ht="31.5" customHeight="1">
      <c r="A124" s="15" t="s">
        <v>589</v>
      </c>
      <c r="B124" s="151">
        <v>350</v>
      </c>
      <c r="C124" s="152" t="s">
        <v>590</v>
      </c>
      <c r="D124" s="153" t="s">
        <v>1374</v>
      </c>
      <c r="E124" s="173">
        <v>124000</v>
      </c>
      <c r="F124" s="174">
        <v>50800</v>
      </c>
    </row>
    <row r="125" spans="1:6" ht="31.5" customHeight="1">
      <c r="A125" s="15" t="s">
        <v>626</v>
      </c>
      <c r="B125" s="151">
        <v>351</v>
      </c>
      <c r="C125" s="152" t="s">
        <v>627</v>
      </c>
      <c r="D125" s="153" t="s">
        <v>1374</v>
      </c>
      <c r="E125" s="173">
        <v>49300</v>
      </c>
      <c r="F125" s="174">
        <v>33900</v>
      </c>
    </row>
    <row r="126" spans="1:6" ht="31.5" customHeight="1">
      <c r="A126" s="15" t="s">
        <v>791</v>
      </c>
      <c r="B126" s="151">
        <v>352</v>
      </c>
      <c r="C126" s="152" t="s">
        <v>792</v>
      </c>
      <c r="D126" s="153" t="s">
        <v>1374</v>
      </c>
      <c r="E126" s="173">
        <v>177300</v>
      </c>
      <c r="F126" s="174">
        <v>108800</v>
      </c>
    </row>
    <row r="127" spans="1:6" ht="31.5" customHeight="1">
      <c r="A127" s="15" t="s">
        <v>871</v>
      </c>
      <c r="B127" s="151">
        <v>353</v>
      </c>
      <c r="C127" s="152" t="s">
        <v>872</v>
      </c>
      <c r="D127" s="153" t="s">
        <v>1374</v>
      </c>
      <c r="E127" s="173">
        <v>46500</v>
      </c>
      <c r="F127" s="174">
        <v>36300</v>
      </c>
    </row>
    <row r="128" spans="1:6" ht="31.5" customHeight="1">
      <c r="A128" s="15" t="s">
        <v>263</v>
      </c>
      <c r="B128" s="151">
        <v>354</v>
      </c>
      <c r="C128" s="152" t="s">
        <v>264</v>
      </c>
      <c r="D128" s="153" t="s">
        <v>1374</v>
      </c>
      <c r="E128" s="173">
        <v>146200</v>
      </c>
      <c r="F128" s="174">
        <v>114500</v>
      </c>
    </row>
    <row r="129" spans="1:6" ht="31.5" customHeight="1">
      <c r="A129" s="15" t="s">
        <v>285</v>
      </c>
      <c r="B129" s="151">
        <v>355</v>
      </c>
      <c r="C129" s="152" t="s">
        <v>286</v>
      </c>
      <c r="D129" s="153" t="s">
        <v>1374</v>
      </c>
      <c r="E129" s="173">
        <v>79000</v>
      </c>
      <c r="F129" s="174">
        <v>39500</v>
      </c>
    </row>
    <row r="130" spans="1:6" ht="31.5" customHeight="1">
      <c r="A130" s="15" t="s">
        <v>131</v>
      </c>
      <c r="B130" s="151">
        <v>356</v>
      </c>
      <c r="C130" s="152" t="s">
        <v>132</v>
      </c>
      <c r="D130" s="153" t="s">
        <v>1374</v>
      </c>
      <c r="E130" s="173">
        <v>65000</v>
      </c>
      <c r="F130" s="174">
        <v>41100</v>
      </c>
    </row>
    <row r="131" spans="1:6" ht="31.5" customHeight="1">
      <c r="A131" s="15" t="s">
        <v>962</v>
      </c>
      <c r="B131" s="151">
        <v>357</v>
      </c>
      <c r="C131" s="152" t="s">
        <v>963</v>
      </c>
      <c r="D131" s="153" t="s">
        <v>1374</v>
      </c>
      <c r="E131" s="173">
        <v>63500</v>
      </c>
      <c r="F131" s="174">
        <v>30600</v>
      </c>
    </row>
    <row r="132" spans="1:6" ht="31.5" customHeight="1">
      <c r="A132" s="15" t="s">
        <v>994</v>
      </c>
      <c r="B132" s="151">
        <v>358</v>
      </c>
      <c r="C132" s="152" t="s">
        <v>995</v>
      </c>
      <c r="D132" s="153" t="s">
        <v>1374</v>
      </c>
      <c r="E132" s="173">
        <v>62600</v>
      </c>
      <c r="F132" s="174">
        <v>32200</v>
      </c>
    </row>
    <row r="133" spans="1:6" ht="31.5" customHeight="1">
      <c r="A133" s="15" t="s">
        <v>1390</v>
      </c>
      <c r="B133" s="151">
        <v>359</v>
      </c>
      <c r="C133" s="152" t="s">
        <v>1391</v>
      </c>
      <c r="D133" s="153" t="s">
        <v>1374</v>
      </c>
      <c r="E133" s="173">
        <v>247200</v>
      </c>
      <c r="F133" s="174">
        <v>160400</v>
      </c>
    </row>
    <row r="134" spans="1:6" ht="31.5" customHeight="1">
      <c r="A134" s="15" t="s">
        <v>1412</v>
      </c>
      <c r="B134" s="151">
        <v>876</v>
      </c>
      <c r="C134" s="152" t="s">
        <v>1413</v>
      </c>
      <c r="D134" s="153" t="s">
        <v>1374</v>
      </c>
      <c r="E134" s="173">
        <v>79700</v>
      </c>
      <c r="F134" s="174">
        <v>32200</v>
      </c>
    </row>
    <row r="135" spans="1:6" ht="31.5" customHeight="1">
      <c r="A135" s="15" t="s">
        <v>1012</v>
      </c>
      <c r="B135" s="151">
        <v>877</v>
      </c>
      <c r="C135" s="152" t="s">
        <v>1013</v>
      </c>
      <c r="D135" s="153" t="s">
        <v>1374</v>
      </c>
      <c r="E135" s="173">
        <v>146700</v>
      </c>
      <c r="F135" s="174">
        <v>47600</v>
      </c>
    </row>
    <row r="136" spans="1:6" ht="31.5" customHeight="1">
      <c r="A136" s="15" t="s">
        <v>761</v>
      </c>
      <c r="B136" s="151">
        <v>888</v>
      </c>
      <c r="C136" s="152" t="s">
        <v>762</v>
      </c>
      <c r="D136" s="153" t="s">
        <v>1374</v>
      </c>
      <c r="E136" s="173">
        <v>1366400</v>
      </c>
      <c r="F136" s="174">
        <v>748900</v>
      </c>
    </row>
    <row r="137" spans="1:6" ht="31.5" customHeight="1">
      <c r="A137" s="15" t="s">
        <v>583</v>
      </c>
      <c r="B137" s="151">
        <v>889</v>
      </c>
      <c r="C137" s="152" t="s">
        <v>584</v>
      </c>
      <c r="D137" s="153" t="s">
        <v>1374</v>
      </c>
      <c r="E137" s="173">
        <v>129800</v>
      </c>
      <c r="F137" s="174">
        <v>32200</v>
      </c>
    </row>
    <row r="138" spans="1:6" ht="31.5" customHeight="1">
      <c r="A138" s="15" t="s">
        <v>585</v>
      </c>
      <c r="B138" s="151">
        <v>890</v>
      </c>
      <c r="C138" s="152" t="s">
        <v>586</v>
      </c>
      <c r="D138" s="153" t="s">
        <v>1374</v>
      </c>
      <c r="E138" s="173">
        <v>73200</v>
      </c>
      <c r="F138" s="174">
        <v>36300</v>
      </c>
    </row>
    <row r="139" spans="1:6" ht="31.5" customHeight="1">
      <c r="A139" s="15" t="s">
        <v>655</v>
      </c>
      <c r="B139" s="151">
        <v>895</v>
      </c>
      <c r="C139" s="160" t="s">
        <v>656</v>
      </c>
      <c r="D139" s="161" t="s">
        <v>1374</v>
      </c>
      <c r="E139" s="173">
        <v>283700</v>
      </c>
      <c r="F139" s="174">
        <v>153100</v>
      </c>
    </row>
    <row r="140" spans="1:6" ht="31.5" customHeight="1">
      <c r="A140" s="15" t="s">
        <v>657</v>
      </c>
      <c r="B140" s="151">
        <v>896</v>
      </c>
      <c r="C140" s="160" t="s">
        <v>711</v>
      </c>
      <c r="D140" s="161" t="s">
        <v>1374</v>
      </c>
      <c r="E140" s="173">
        <v>527200</v>
      </c>
      <c r="F140" s="174">
        <v>252800</v>
      </c>
    </row>
    <row r="141" spans="1:6" ht="31.5" customHeight="1">
      <c r="A141" s="15" t="s">
        <v>690</v>
      </c>
      <c r="B141" s="151">
        <v>909</v>
      </c>
      <c r="C141" s="152" t="s">
        <v>691</v>
      </c>
      <c r="D141" s="153" t="s">
        <v>1374</v>
      </c>
      <c r="E141" s="173">
        <v>684900</v>
      </c>
      <c r="F141" s="174">
        <v>398800</v>
      </c>
    </row>
    <row r="142" spans="2:9" ht="31.5" customHeight="1">
      <c r="B142" s="151"/>
      <c r="C142" s="152"/>
      <c r="D142" s="154" t="s">
        <v>397</v>
      </c>
      <c r="E142" s="155">
        <v>5000700</v>
      </c>
      <c r="F142" s="156">
        <v>2722400</v>
      </c>
      <c r="H142" s="157"/>
      <c r="I142" s="157"/>
    </row>
    <row r="143" spans="2:6" ht="31.5" customHeight="1">
      <c r="B143" s="151"/>
      <c r="C143" s="152"/>
      <c r="D143" s="153"/>
      <c r="E143" s="158"/>
      <c r="F143" s="159"/>
    </row>
    <row r="144" spans="1:6" ht="31.5" customHeight="1">
      <c r="A144" s="15" t="s">
        <v>561</v>
      </c>
      <c r="B144" s="151">
        <v>370</v>
      </c>
      <c r="C144" s="152" t="s">
        <v>562</v>
      </c>
      <c r="D144" s="153" t="s">
        <v>1379</v>
      </c>
      <c r="E144" s="173">
        <v>306200</v>
      </c>
      <c r="F144" s="174">
        <v>199100</v>
      </c>
    </row>
    <row r="145" spans="1:6" ht="31.5" customHeight="1">
      <c r="A145" s="15" t="s">
        <v>708</v>
      </c>
      <c r="B145" s="151">
        <v>371</v>
      </c>
      <c r="C145" s="152" t="s">
        <v>709</v>
      </c>
      <c r="D145" s="153" t="s">
        <v>1379</v>
      </c>
      <c r="E145" s="173">
        <v>468100</v>
      </c>
      <c r="F145" s="174">
        <v>237800</v>
      </c>
    </row>
    <row r="146" spans="1:6" ht="31.5" customHeight="1">
      <c r="A146" s="15" t="s">
        <v>271</v>
      </c>
      <c r="B146" s="151">
        <v>372</v>
      </c>
      <c r="C146" s="152" t="s">
        <v>272</v>
      </c>
      <c r="D146" s="153" t="s">
        <v>1379</v>
      </c>
      <c r="E146" s="173">
        <v>211000</v>
      </c>
      <c r="F146" s="174">
        <v>91100</v>
      </c>
    </row>
    <row r="147" spans="1:6" ht="31.5" customHeight="1">
      <c r="A147" s="15" t="s">
        <v>299</v>
      </c>
      <c r="B147" s="151">
        <v>373</v>
      </c>
      <c r="C147" s="152" t="s">
        <v>300</v>
      </c>
      <c r="D147" s="153" t="s">
        <v>1379</v>
      </c>
      <c r="E147" s="173">
        <v>147800</v>
      </c>
      <c r="F147" s="174">
        <v>68500</v>
      </c>
    </row>
    <row r="148" spans="1:6" ht="31.5" customHeight="1">
      <c r="A148" s="15" t="s">
        <v>597</v>
      </c>
      <c r="B148" s="151">
        <v>380</v>
      </c>
      <c r="C148" s="152" t="s">
        <v>598</v>
      </c>
      <c r="D148" s="153" t="s">
        <v>1379</v>
      </c>
      <c r="E148" s="173">
        <v>273000</v>
      </c>
      <c r="F148" s="174">
        <v>212000</v>
      </c>
    </row>
    <row r="149" spans="1:6" ht="31.5" customHeight="1">
      <c r="A149" s="15" t="s">
        <v>628</v>
      </c>
      <c r="B149" s="151">
        <v>381</v>
      </c>
      <c r="C149" s="152" t="s">
        <v>629</v>
      </c>
      <c r="D149" s="153" t="s">
        <v>1379</v>
      </c>
      <c r="E149" s="173">
        <v>151200</v>
      </c>
      <c r="F149" s="174">
        <v>123400</v>
      </c>
    </row>
    <row r="150" spans="1:6" ht="31.5" customHeight="1">
      <c r="A150" s="15" t="s">
        <v>755</v>
      </c>
      <c r="B150" s="151">
        <v>382</v>
      </c>
      <c r="C150" s="152" t="s">
        <v>756</v>
      </c>
      <c r="D150" s="153" t="s">
        <v>1379</v>
      </c>
      <c r="E150" s="173">
        <v>149800</v>
      </c>
      <c r="F150" s="174">
        <v>146700</v>
      </c>
    </row>
    <row r="151" spans="1:6" ht="31.5" customHeight="1">
      <c r="A151" s="15" t="s">
        <v>765</v>
      </c>
      <c r="B151" s="151">
        <v>383</v>
      </c>
      <c r="C151" s="152" t="s">
        <v>766</v>
      </c>
      <c r="D151" s="153" t="s">
        <v>1379</v>
      </c>
      <c r="E151" s="173">
        <v>352600</v>
      </c>
      <c r="F151" s="174">
        <v>241000</v>
      </c>
    </row>
    <row r="152" spans="1:6" ht="31.5" customHeight="1">
      <c r="A152" s="15" t="s">
        <v>1004</v>
      </c>
      <c r="B152" s="151">
        <v>384</v>
      </c>
      <c r="C152" s="152" t="s">
        <v>1005</v>
      </c>
      <c r="D152" s="153" t="s">
        <v>1379</v>
      </c>
      <c r="E152" s="173">
        <v>423300</v>
      </c>
      <c r="F152" s="174">
        <v>262300</v>
      </c>
    </row>
    <row r="153" spans="1:6" ht="31.5" customHeight="1">
      <c r="A153" s="15" t="s">
        <v>751</v>
      </c>
      <c r="B153" s="151">
        <v>810</v>
      </c>
      <c r="C153" s="152" t="s">
        <v>413</v>
      </c>
      <c r="D153" s="153" t="s">
        <v>1379</v>
      </c>
      <c r="E153" s="173">
        <v>185600</v>
      </c>
      <c r="F153" s="174">
        <v>114500</v>
      </c>
    </row>
    <row r="154" spans="1:6" ht="31.5" customHeight="1">
      <c r="A154" s="15" t="s">
        <v>1455</v>
      </c>
      <c r="B154" s="151">
        <v>811</v>
      </c>
      <c r="C154" s="152" t="s">
        <v>1456</v>
      </c>
      <c r="D154" s="153" t="s">
        <v>1379</v>
      </c>
      <c r="E154" s="173">
        <v>448700</v>
      </c>
      <c r="F154" s="174">
        <v>193500</v>
      </c>
    </row>
    <row r="155" spans="1:6" ht="31.5" customHeight="1">
      <c r="A155" s="15" t="s">
        <v>835</v>
      </c>
      <c r="B155" s="151">
        <v>812</v>
      </c>
      <c r="C155" s="152" t="s">
        <v>836</v>
      </c>
      <c r="D155" s="153" t="s">
        <v>1379</v>
      </c>
      <c r="E155" s="173">
        <v>81600</v>
      </c>
      <c r="F155" s="174">
        <v>12900</v>
      </c>
    </row>
    <row r="156" spans="1:6" ht="31.5" customHeight="1">
      <c r="A156" s="15" t="s">
        <v>841</v>
      </c>
      <c r="B156" s="151">
        <v>813</v>
      </c>
      <c r="C156" s="152" t="s">
        <v>842</v>
      </c>
      <c r="D156" s="153" t="s">
        <v>1379</v>
      </c>
      <c r="E156" s="173">
        <v>179800</v>
      </c>
      <c r="F156" s="174">
        <v>142400</v>
      </c>
    </row>
    <row r="157" spans="1:6" ht="31.5" customHeight="1">
      <c r="A157" s="15" t="s">
        <v>853</v>
      </c>
      <c r="B157" s="151">
        <v>815</v>
      </c>
      <c r="C157" s="152" t="s">
        <v>854</v>
      </c>
      <c r="D157" s="153" t="s">
        <v>1379</v>
      </c>
      <c r="E157" s="173">
        <v>571900</v>
      </c>
      <c r="F157" s="174">
        <v>429700</v>
      </c>
    </row>
    <row r="158" spans="1:6" ht="31.5" customHeight="1">
      <c r="A158" s="15" t="s">
        <v>485</v>
      </c>
      <c r="B158" s="151">
        <v>816</v>
      </c>
      <c r="C158" s="152" t="s">
        <v>486</v>
      </c>
      <c r="D158" s="153" t="s">
        <v>1379</v>
      </c>
      <c r="E158" s="173">
        <v>62500</v>
      </c>
      <c r="F158" s="174">
        <v>37100</v>
      </c>
    </row>
    <row r="159" spans="2:9" ht="31.5" customHeight="1">
      <c r="B159" s="151"/>
      <c r="C159" s="152"/>
      <c r="D159" s="154" t="s">
        <v>397</v>
      </c>
      <c r="E159" s="155">
        <v>4013100</v>
      </c>
      <c r="F159" s="156">
        <v>2512000</v>
      </c>
      <c r="H159" s="157"/>
      <c r="I159" s="157"/>
    </row>
    <row r="160" spans="2:6" ht="31.5" customHeight="1">
      <c r="B160" s="151"/>
      <c r="C160" s="152"/>
      <c r="D160" s="153"/>
      <c r="E160" s="158"/>
      <c r="F160" s="159"/>
    </row>
    <row r="161" spans="1:6" ht="31.5" customHeight="1">
      <c r="A161" s="15" t="s">
        <v>1493</v>
      </c>
      <c r="B161" s="151">
        <v>390</v>
      </c>
      <c r="C161" s="152" t="s">
        <v>1494</v>
      </c>
      <c r="D161" s="153" t="s">
        <v>1373</v>
      </c>
      <c r="E161" s="173">
        <v>123500</v>
      </c>
      <c r="F161" s="174">
        <v>92700</v>
      </c>
    </row>
    <row r="162" spans="1:6" ht="31.5" customHeight="1">
      <c r="A162" s="15" t="s">
        <v>821</v>
      </c>
      <c r="B162" s="151">
        <v>391</v>
      </c>
      <c r="C162" s="152" t="s">
        <v>414</v>
      </c>
      <c r="D162" s="153" t="s">
        <v>1373</v>
      </c>
      <c r="E162" s="173">
        <v>109900</v>
      </c>
      <c r="F162" s="174">
        <v>114500</v>
      </c>
    </row>
    <row r="163" spans="1:6" ht="31.5" customHeight="1">
      <c r="A163" s="15" t="s">
        <v>847</v>
      </c>
      <c r="B163" s="151">
        <v>392</v>
      </c>
      <c r="C163" s="152" t="s">
        <v>848</v>
      </c>
      <c r="D163" s="153" t="s">
        <v>1373</v>
      </c>
      <c r="E163" s="173">
        <v>52300</v>
      </c>
      <c r="F163" s="174">
        <v>29800</v>
      </c>
    </row>
    <row r="164" spans="1:6" ht="31.5" customHeight="1">
      <c r="A164" s="15" t="s">
        <v>105</v>
      </c>
      <c r="B164" s="151">
        <v>393</v>
      </c>
      <c r="C164" s="152" t="s">
        <v>106</v>
      </c>
      <c r="D164" s="153" t="s">
        <v>1373</v>
      </c>
      <c r="E164" s="173">
        <v>60200</v>
      </c>
      <c r="F164" s="174">
        <v>36300</v>
      </c>
    </row>
    <row r="165" spans="1:6" ht="31.5" customHeight="1">
      <c r="A165" s="15" t="s">
        <v>950</v>
      </c>
      <c r="B165" s="151">
        <v>394</v>
      </c>
      <c r="C165" s="152" t="s">
        <v>951</v>
      </c>
      <c r="D165" s="153" t="s">
        <v>1373</v>
      </c>
      <c r="E165" s="173">
        <v>162600</v>
      </c>
      <c r="F165" s="174">
        <v>120100</v>
      </c>
    </row>
    <row r="166" spans="1:6" ht="31.5" customHeight="1">
      <c r="A166" s="15" t="s">
        <v>74</v>
      </c>
      <c r="B166" s="151">
        <v>805</v>
      </c>
      <c r="C166" s="152" t="s">
        <v>75</v>
      </c>
      <c r="D166" s="153" t="s">
        <v>1373</v>
      </c>
      <c r="E166" s="173">
        <v>86600</v>
      </c>
      <c r="F166" s="174">
        <v>63700</v>
      </c>
    </row>
    <row r="167" spans="1:6" ht="31.5" customHeight="1">
      <c r="A167" s="15" t="s">
        <v>811</v>
      </c>
      <c r="B167" s="151">
        <v>806</v>
      </c>
      <c r="C167" s="152" t="s">
        <v>812</v>
      </c>
      <c r="D167" s="153" t="s">
        <v>1373</v>
      </c>
      <c r="E167" s="173">
        <v>72500</v>
      </c>
      <c r="F167" s="174">
        <v>58800</v>
      </c>
    </row>
    <row r="168" spans="1:6" ht="31.5" customHeight="1">
      <c r="A168" s="15" t="s">
        <v>251</v>
      </c>
      <c r="B168" s="151">
        <v>807</v>
      </c>
      <c r="C168" s="152" t="s">
        <v>252</v>
      </c>
      <c r="D168" s="153" t="s">
        <v>1373</v>
      </c>
      <c r="E168" s="173">
        <v>263000</v>
      </c>
      <c r="F168" s="174">
        <v>203000</v>
      </c>
    </row>
    <row r="169" spans="1:6" ht="31.5" customHeight="1">
      <c r="A169" s="15" t="s">
        <v>133</v>
      </c>
      <c r="B169" s="151">
        <v>808</v>
      </c>
      <c r="C169" s="152" t="s">
        <v>939</v>
      </c>
      <c r="D169" s="153" t="s">
        <v>1373</v>
      </c>
      <c r="E169" s="173">
        <v>95900</v>
      </c>
      <c r="F169" s="174">
        <v>48400</v>
      </c>
    </row>
    <row r="170" spans="1:6" ht="31.5" customHeight="1">
      <c r="A170" s="15" t="s">
        <v>1519</v>
      </c>
      <c r="B170" s="151">
        <v>840</v>
      </c>
      <c r="C170" s="152" t="s">
        <v>1520</v>
      </c>
      <c r="D170" s="153" t="s">
        <v>1373</v>
      </c>
      <c r="E170" s="173">
        <v>1373000</v>
      </c>
      <c r="F170" s="174">
        <v>1086000</v>
      </c>
    </row>
    <row r="171" spans="1:6" ht="31.5" customHeight="1">
      <c r="A171" s="15" t="s">
        <v>694</v>
      </c>
      <c r="B171" s="151">
        <v>841</v>
      </c>
      <c r="C171" s="152" t="s">
        <v>695</v>
      </c>
      <c r="D171" s="153" t="s">
        <v>1373</v>
      </c>
      <c r="E171" s="173">
        <v>93500</v>
      </c>
      <c r="F171" s="174">
        <v>45100</v>
      </c>
    </row>
    <row r="172" spans="1:6" ht="31.5" customHeight="1">
      <c r="A172" s="15" t="s">
        <v>859</v>
      </c>
      <c r="B172" s="151">
        <v>929</v>
      </c>
      <c r="C172" s="152" t="s">
        <v>860</v>
      </c>
      <c r="D172" s="153" t="s">
        <v>1373</v>
      </c>
      <c r="E172" s="173">
        <v>265500</v>
      </c>
      <c r="F172" s="174">
        <v>327600</v>
      </c>
    </row>
    <row r="173" spans="2:9" ht="31.5" customHeight="1">
      <c r="B173" s="151"/>
      <c r="C173" s="152"/>
      <c r="D173" s="154" t="s">
        <v>397</v>
      </c>
      <c r="E173" s="155">
        <v>2758500</v>
      </c>
      <c r="F173" s="156">
        <v>2226000</v>
      </c>
      <c r="H173" s="157"/>
      <c r="I173" s="157"/>
    </row>
    <row r="174" spans="2:6" ht="31.5" customHeight="1" thickBot="1">
      <c r="B174" s="151"/>
      <c r="C174" s="152"/>
      <c r="D174" s="162"/>
      <c r="E174" s="163"/>
      <c r="F174" s="164"/>
    </row>
    <row r="175" spans="2:6" ht="31.5" customHeight="1" thickTop="1">
      <c r="B175" s="165"/>
      <c r="C175" s="166" t="s">
        <v>415</v>
      </c>
      <c r="D175" s="167" t="s">
        <v>1535</v>
      </c>
      <c r="E175" s="168">
        <v>37919000</v>
      </c>
      <c r="F175" s="169">
        <v>25057300</v>
      </c>
    </row>
    <row r="176" ht="27.75" customHeight="1">
      <c r="E176" s="170"/>
    </row>
    <row r="177" spans="2:9" ht="27.75" customHeight="1">
      <c r="B177" s="288"/>
      <c r="C177" s="267"/>
      <c r="D177" s="267"/>
      <c r="E177" s="17"/>
      <c r="F177" s="171"/>
      <c r="H177" s="172"/>
      <c r="I177" s="172"/>
    </row>
    <row r="178" spans="2:6" ht="27.75" customHeight="1">
      <c r="B178" s="288"/>
      <c r="C178" s="267"/>
      <c r="D178" s="267"/>
      <c r="E178" s="17"/>
      <c r="F178" s="171"/>
    </row>
    <row r="179" spans="2:5" ht="27.75" customHeight="1">
      <c r="B179" s="288"/>
      <c r="C179" s="267"/>
      <c r="D179" s="267"/>
      <c r="E179" s="17"/>
    </row>
    <row r="180" ht="27.75" customHeight="1"/>
    <row r="181" ht="27.75" customHeight="1"/>
    <row r="182" ht="27.75" customHeight="1"/>
    <row r="183" ht="27.75" customHeight="1"/>
    <row r="184" ht="43.5" customHeight="1">
      <c r="E184" s="15"/>
    </row>
    <row r="185" ht="43.5" customHeight="1">
      <c r="E185" s="15"/>
    </row>
    <row r="186" ht="43.5" customHeight="1">
      <c r="E186" s="15"/>
    </row>
    <row r="187" ht="43.5" customHeight="1">
      <c r="E187" s="15"/>
    </row>
    <row r="188" ht="43.5" customHeight="1">
      <c r="E188" s="15"/>
    </row>
    <row r="189" ht="43.5" customHeight="1">
      <c r="E189" s="15"/>
    </row>
    <row r="190" ht="43.5" customHeight="1">
      <c r="E190" s="15"/>
    </row>
    <row r="191" ht="43.5" customHeight="1">
      <c r="E191" s="15"/>
    </row>
    <row r="192" ht="43.5" customHeight="1">
      <c r="E192" s="15"/>
    </row>
    <row r="193" ht="43.5" customHeight="1">
      <c r="E193" s="15"/>
    </row>
    <row r="194" ht="43.5" customHeight="1">
      <c r="E194" s="15"/>
    </row>
    <row r="195" ht="43.5" customHeight="1">
      <c r="E195" s="15"/>
    </row>
    <row r="196" ht="43.5" customHeight="1">
      <c r="E196" s="15"/>
    </row>
    <row r="197" ht="43.5" customHeight="1">
      <c r="E197" s="15"/>
    </row>
    <row r="198" ht="43.5" customHeight="1">
      <c r="E198" s="15"/>
    </row>
    <row r="199" ht="43.5" customHeight="1">
      <c r="E199" s="15"/>
    </row>
    <row r="200" ht="43.5" customHeight="1">
      <c r="E200" s="15"/>
    </row>
    <row r="201" ht="43.5" customHeight="1">
      <c r="E201" s="15"/>
    </row>
    <row r="202" ht="43.5" customHeight="1">
      <c r="E202" s="15"/>
    </row>
    <row r="203" ht="43.5" customHeight="1">
      <c r="E203" s="15"/>
    </row>
    <row r="204" ht="43.5" customHeight="1">
      <c r="E204" s="15"/>
    </row>
    <row r="205" ht="43.5" customHeight="1">
      <c r="E205" s="15"/>
    </row>
    <row r="206" ht="43.5" customHeight="1">
      <c r="E206" s="15"/>
    </row>
    <row r="207" ht="43.5" customHeight="1">
      <c r="E207" s="15"/>
    </row>
    <row r="208" ht="43.5" customHeight="1">
      <c r="E208" s="15"/>
    </row>
    <row r="209" ht="43.5" customHeight="1">
      <c r="E209" s="15"/>
    </row>
    <row r="210" ht="43.5" customHeight="1">
      <c r="E210" s="15"/>
    </row>
    <row r="211" ht="43.5" customHeight="1">
      <c r="E211" s="15"/>
    </row>
    <row r="212" ht="43.5" customHeight="1">
      <c r="E212" s="15"/>
    </row>
    <row r="213" ht="43.5" customHeight="1">
      <c r="E213" s="15"/>
    </row>
    <row r="214" ht="43.5" customHeight="1">
      <c r="E214" s="15"/>
    </row>
    <row r="215" ht="43.5" customHeight="1">
      <c r="E215" s="15"/>
    </row>
    <row r="216" ht="43.5" customHeight="1">
      <c r="E216" s="15"/>
    </row>
    <row r="217" ht="43.5" customHeight="1">
      <c r="E217" s="15"/>
    </row>
    <row r="218" ht="43.5" customHeight="1">
      <c r="E218" s="15"/>
    </row>
    <row r="219" ht="43.5" customHeight="1">
      <c r="E219" s="15"/>
    </row>
    <row r="220" ht="43.5" customHeight="1">
      <c r="E220" s="15"/>
    </row>
    <row r="221" ht="43.5" customHeight="1">
      <c r="E221" s="15"/>
    </row>
    <row r="222" ht="43.5" customHeight="1">
      <c r="E222" s="15"/>
    </row>
    <row r="223" ht="43.5" customHeight="1">
      <c r="E223" s="15"/>
    </row>
    <row r="224" ht="43.5" customHeight="1">
      <c r="E224" s="15"/>
    </row>
    <row r="225" ht="43.5" customHeight="1">
      <c r="E225" s="15"/>
    </row>
    <row r="226" ht="43.5" customHeight="1">
      <c r="E226" s="15"/>
    </row>
    <row r="227" ht="43.5" customHeight="1">
      <c r="E227" s="15"/>
    </row>
    <row r="228" ht="43.5" customHeight="1">
      <c r="E228" s="15"/>
    </row>
    <row r="229" ht="43.5" customHeight="1">
      <c r="E229" s="15"/>
    </row>
    <row r="230" ht="43.5" customHeight="1">
      <c r="E230" s="15"/>
    </row>
    <row r="231" ht="43.5" customHeight="1">
      <c r="E231" s="15"/>
    </row>
    <row r="232" ht="43.5" customHeight="1">
      <c r="E232" s="15"/>
    </row>
    <row r="233" ht="43.5" customHeight="1">
      <c r="E233" s="15"/>
    </row>
    <row r="234" ht="43.5" customHeight="1">
      <c r="E234" s="15"/>
    </row>
    <row r="235" ht="43.5" customHeight="1">
      <c r="E235" s="15"/>
    </row>
    <row r="236" ht="43.5" customHeight="1">
      <c r="E236" s="15"/>
    </row>
    <row r="237" ht="43.5" customHeight="1">
      <c r="E237" s="15"/>
    </row>
    <row r="238" ht="43.5" customHeight="1">
      <c r="E238" s="15"/>
    </row>
    <row r="239" ht="43.5" customHeight="1">
      <c r="E239" s="15"/>
    </row>
    <row r="240" ht="43.5" customHeight="1">
      <c r="E240" s="15"/>
    </row>
    <row r="241" ht="43.5" customHeight="1">
      <c r="E241" s="15"/>
    </row>
    <row r="242" ht="43.5" customHeight="1">
      <c r="E242" s="15"/>
    </row>
    <row r="243" ht="43.5" customHeight="1">
      <c r="E243" s="15"/>
    </row>
    <row r="244" ht="43.5" customHeight="1">
      <c r="E244" s="15"/>
    </row>
    <row r="245" ht="43.5" customHeight="1">
      <c r="E245" s="15"/>
    </row>
    <row r="246" ht="43.5" customHeight="1">
      <c r="E246" s="15"/>
    </row>
    <row r="247" ht="43.5" customHeight="1">
      <c r="E247" s="15"/>
    </row>
    <row r="248" ht="43.5" customHeight="1">
      <c r="E248" s="15"/>
    </row>
    <row r="249" ht="43.5" customHeight="1">
      <c r="E249" s="15"/>
    </row>
    <row r="250" ht="43.5" customHeight="1">
      <c r="E250" s="15"/>
    </row>
    <row r="251" ht="43.5" customHeight="1">
      <c r="E251" s="15"/>
    </row>
    <row r="252" ht="43.5" customHeight="1">
      <c r="E252" s="15"/>
    </row>
    <row r="253" ht="43.5" customHeight="1">
      <c r="E253" s="15"/>
    </row>
    <row r="254" ht="43.5" customHeight="1">
      <c r="E254" s="15"/>
    </row>
    <row r="255" ht="43.5" customHeight="1">
      <c r="E255" s="15"/>
    </row>
    <row r="256" ht="43.5" customHeight="1">
      <c r="E256" s="15"/>
    </row>
    <row r="257" ht="43.5" customHeight="1">
      <c r="E257" s="15"/>
    </row>
    <row r="258" ht="43.5" customHeight="1">
      <c r="E258" s="15"/>
    </row>
    <row r="259" ht="43.5" customHeight="1">
      <c r="E259" s="15"/>
    </row>
    <row r="260" ht="43.5" customHeight="1">
      <c r="E260" s="15"/>
    </row>
    <row r="261" ht="43.5" customHeight="1">
      <c r="E261" s="15"/>
    </row>
    <row r="262" ht="43.5" customHeight="1">
      <c r="E262" s="15"/>
    </row>
    <row r="263" ht="43.5" customHeight="1">
      <c r="E263" s="15"/>
    </row>
    <row r="264" ht="43.5" customHeight="1">
      <c r="E264" s="15"/>
    </row>
    <row r="265" ht="43.5" customHeight="1">
      <c r="E265" s="15"/>
    </row>
    <row r="266" ht="43.5" customHeight="1">
      <c r="E266" s="15"/>
    </row>
    <row r="267" ht="43.5" customHeight="1">
      <c r="E267" s="15"/>
    </row>
    <row r="268" ht="43.5" customHeight="1">
      <c r="E268" s="15"/>
    </row>
    <row r="269" ht="43.5" customHeight="1">
      <c r="E269" s="15"/>
    </row>
    <row r="270" ht="43.5" customHeight="1">
      <c r="E270" s="15"/>
    </row>
    <row r="271" ht="43.5" customHeight="1">
      <c r="E271" s="15"/>
    </row>
    <row r="272" ht="43.5" customHeight="1">
      <c r="E272" s="15"/>
    </row>
    <row r="273" ht="43.5" customHeight="1">
      <c r="E273" s="15"/>
    </row>
    <row r="274" ht="12.75">
      <c r="E274" s="15"/>
    </row>
    <row r="275" ht="12.75">
      <c r="E275" s="15"/>
    </row>
    <row r="276" ht="12.75">
      <c r="E276" s="15"/>
    </row>
    <row r="277" ht="12.75">
      <c r="E277" s="15"/>
    </row>
    <row r="278" ht="12.75">
      <c r="E278" s="15"/>
    </row>
    <row r="279" ht="12.75">
      <c r="E279" s="15"/>
    </row>
    <row r="280" ht="12.75">
      <c r="E280" s="15"/>
    </row>
    <row r="281" ht="12.75">
      <c r="E281" s="15"/>
    </row>
    <row r="282" ht="12.75">
      <c r="E282" s="15"/>
    </row>
    <row r="283" ht="12.75">
      <c r="E283" s="15"/>
    </row>
    <row r="284" ht="12.75">
      <c r="E284" s="15"/>
    </row>
    <row r="285" ht="12.75">
      <c r="E285" s="15"/>
    </row>
    <row r="286" ht="12.75">
      <c r="E286" s="15"/>
    </row>
    <row r="287" ht="12.75">
      <c r="E287" s="15"/>
    </row>
    <row r="288" ht="12.75">
      <c r="E288" s="15"/>
    </row>
    <row r="289" ht="12.75">
      <c r="E289" s="15"/>
    </row>
    <row r="290" ht="12.75">
      <c r="E290" s="15"/>
    </row>
    <row r="291" ht="12.75">
      <c r="E291" s="15"/>
    </row>
    <row r="292" ht="12.75">
      <c r="E292" s="15"/>
    </row>
    <row r="293" ht="12.75">
      <c r="E293" s="15"/>
    </row>
    <row r="294" ht="12.75">
      <c r="E294" s="15"/>
    </row>
    <row r="295" ht="12.75">
      <c r="E295" s="15"/>
    </row>
    <row r="296" ht="12.75">
      <c r="E296" s="15"/>
    </row>
    <row r="297" ht="12.75">
      <c r="E297" s="15"/>
    </row>
    <row r="298" ht="12.75">
      <c r="E298" s="15"/>
    </row>
    <row r="299" ht="12.75">
      <c r="E299" s="15"/>
    </row>
    <row r="300" ht="12.75">
      <c r="E300" s="15"/>
    </row>
    <row r="301" ht="12.75">
      <c r="E301" s="15"/>
    </row>
    <row r="302" ht="12.75">
      <c r="E302" s="15"/>
    </row>
    <row r="303" ht="12.75">
      <c r="E303" s="15"/>
    </row>
    <row r="304" ht="12.75">
      <c r="E304" s="15"/>
    </row>
    <row r="305" ht="12.75">
      <c r="E305" s="15"/>
    </row>
    <row r="306" ht="12.75">
      <c r="E306" s="15"/>
    </row>
    <row r="307" ht="12.75">
      <c r="E307" s="15"/>
    </row>
    <row r="308" ht="12.75">
      <c r="E308" s="15"/>
    </row>
    <row r="309" ht="12.75">
      <c r="E309" s="15"/>
    </row>
    <row r="310" ht="12.75">
      <c r="E310" s="15"/>
    </row>
    <row r="311" ht="12.75">
      <c r="E311" s="15"/>
    </row>
    <row r="312" ht="12.75">
      <c r="E312" s="15"/>
    </row>
    <row r="313" ht="12.75">
      <c r="E313" s="15"/>
    </row>
    <row r="314" ht="12.75">
      <c r="E314" s="15"/>
    </row>
    <row r="315" ht="12.75">
      <c r="E315" s="15"/>
    </row>
    <row r="316" ht="12.75">
      <c r="E316" s="15"/>
    </row>
    <row r="317" ht="12.75">
      <c r="E317" s="15"/>
    </row>
    <row r="318" ht="12.75">
      <c r="E318" s="15"/>
    </row>
    <row r="319" ht="12.75">
      <c r="E319" s="15"/>
    </row>
    <row r="320" ht="12.75">
      <c r="E320" s="15"/>
    </row>
    <row r="321" ht="12.75">
      <c r="E321" s="15"/>
    </row>
    <row r="322" ht="12.75">
      <c r="E322" s="15"/>
    </row>
    <row r="323" ht="12.75">
      <c r="E323" s="15"/>
    </row>
    <row r="324" ht="12.75">
      <c r="E324" s="15"/>
    </row>
    <row r="325" ht="12.75">
      <c r="E325" s="15"/>
    </row>
    <row r="326" ht="12.75">
      <c r="E326" s="15"/>
    </row>
    <row r="327" ht="12.75">
      <c r="E327" s="15"/>
    </row>
    <row r="328" ht="12.75">
      <c r="E328" s="15"/>
    </row>
    <row r="329" ht="12.75">
      <c r="E329" s="15"/>
    </row>
    <row r="330" ht="12.75">
      <c r="E330" s="15"/>
    </row>
    <row r="331" ht="12.75">
      <c r="E331" s="15"/>
    </row>
    <row r="332" ht="12.75">
      <c r="E332" s="15"/>
    </row>
    <row r="333" ht="12.75">
      <c r="E333" s="15"/>
    </row>
    <row r="334" ht="12.75">
      <c r="E334" s="15"/>
    </row>
    <row r="335" ht="12.75">
      <c r="E335" s="15"/>
    </row>
    <row r="336" ht="12.75">
      <c r="E336" s="15"/>
    </row>
    <row r="337" ht="12.75">
      <c r="E337" s="15"/>
    </row>
    <row r="338" ht="12.75">
      <c r="E338" s="15"/>
    </row>
    <row r="339" ht="12.75">
      <c r="E339" s="15"/>
    </row>
    <row r="340" ht="12.75">
      <c r="E340" s="15"/>
    </row>
    <row r="341" ht="12.75">
      <c r="E341" s="15"/>
    </row>
    <row r="342" ht="12.75">
      <c r="E342" s="15"/>
    </row>
    <row r="343" ht="12.75">
      <c r="E343" s="15"/>
    </row>
    <row r="344" ht="12.75">
      <c r="E344" s="15"/>
    </row>
    <row r="345" ht="12.75">
      <c r="E345" s="15"/>
    </row>
    <row r="346" ht="12.75">
      <c r="E346" s="15"/>
    </row>
    <row r="347" ht="12.75">
      <c r="E347" s="15"/>
    </row>
    <row r="348" ht="12.75">
      <c r="E348" s="15"/>
    </row>
    <row r="349" ht="12.75">
      <c r="E349" s="15"/>
    </row>
    <row r="350" ht="12.75">
      <c r="E350" s="15"/>
    </row>
    <row r="351" ht="12.75">
      <c r="E351" s="15"/>
    </row>
    <row r="352" ht="12.75">
      <c r="E352" s="15"/>
    </row>
    <row r="353" ht="12.75">
      <c r="E353" s="15"/>
    </row>
    <row r="354" ht="12.75">
      <c r="E354" s="15"/>
    </row>
    <row r="355" ht="12.75">
      <c r="E355" s="15"/>
    </row>
    <row r="356" ht="12.75">
      <c r="E356" s="15"/>
    </row>
  </sheetData>
  <mergeCells count="3">
    <mergeCell ref="B177:D177"/>
    <mergeCell ref="B178:D178"/>
    <mergeCell ref="B179:D179"/>
  </mergeCells>
  <printOptions/>
  <pageMargins left="0.75" right="0.75" top="1" bottom="1" header="0.5" footer="0.5"/>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B2:S481"/>
  <sheetViews>
    <sheetView workbookViewId="0" topLeftCell="A1">
      <selection activeCell="A1" sqref="A1"/>
    </sheetView>
  </sheetViews>
  <sheetFormatPr defaultColWidth="9.140625" defaultRowHeight="12.75"/>
  <cols>
    <col min="1" max="1" width="2.00390625" style="33" customWidth="1"/>
    <col min="2" max="3" width="9.140625" style="11" customWidth="1"/>
    <col min="4" max="4" width="46.7109375" style="11" customWidth="1"/>
    <col min="5" max="5" width="7.00390625" style="34" bestFit="1" customWidth="1"/>
    <col min="6" max="6" width="18.140625" style="35" bestFit="1" customWidth="1"/>
    <col min="7" max="7" width="19.00390625" style="35" hidden="1" customWidth="1"/>
    <col min="8" max="8" width="2.140625" style="35" hidden="1" customWidth="1"/>
    <col min="9" max="9" width="18.140625" style="36" hidden="1" customWidth="1"/>
    <col min="10" max="10" width="18.140625" style="35" hidden="1" customWidth="1"/>
    <col min="11" max="11" width="17.421875" style="16" hidden="1" customWidth="1"/>
    <col min="12" max="12" width="2.00390625" style="16" hidden="1" customWidth="1"/>
    <col min="13" max="13" width="25.7109375" style="0" hidden="1" customWidth="1"/>
    <col min="14" max="14" width="14.28125" style="13" hidden="1" customWidth="1"/>
    <col min="15" max="15" width="15.421875" style="37" customWidth="1"/>
    <col min="16" max="16" width="1.7109375" style="33" customWidth="1"/>
    <col min="17" max="17" width="3.57421875" style="33" customWidth="1"/>
    <col min="18" max="18" width="14.00390625" style="0" bestFit="1" customWidth="1"/>
  </cols>
  <sheetData>
    <row r="1" ht="3.75" customHeight="1"/>
    <row r="2" spans="4:19" ht="18">
      <c r="D2" s="38" t="s">
        <v>1419</v>
      </c>
      <c r="E2" s="39"/>
      <c r="F2" s="39"/>
      <c r="G2" s="39"/>
      <c r="H2" s="39"/>
      <c r="I2" s="39"/>
      <c r="J2" s="39"/>
      <c r="K2" s="39"/>
      <c r="L2" s="39"/>
      <c r="M2" s="39"/>
      <c r="N2" s="39"/>
      <c r="O2" s="39"/>
      <c r="S2" t="s">
        <v>59</v>
      </c>
    </row>
    <row r="3" spans="4:19" ht="15.75">
      <c r="D3" s="40"/>
      <c r="E3" s="40"/>
      <c r="F3" s="41"/>
      <c r="G3" s="41"/>
      <c r="H3" s="41"/>
      <c r="I3" s="41"/>
      <c r="J3" s="41"/>
      <c r="K3" s="40"/>
      <c r="L3" s="40"/>
      <c r="M3" s="40"/>
      <c r="N3" s="40"/>
      <c r="O3" s="40"/>
      <c r="S3" s="139" t="s">
        <v>90</v>
      </c>
    </row>
    <row r="4" spans="4:15" ht="12.75">
      <c r="D4" s="289" t="s">
        <v>1420</v>
      </c>
      <c r="E4" s="289"/>
      <c r="F4" s="289"/>
      <c r="G4" s="289"/>
      <c r="H4" s="289"/>
      <c r="I4" s="289"/>
      <c r="J4" s="289"/>
      <c r="K4" s="289"/>
      <c r="L4" s="289"/>
      <c r="M4" s="289"/>
      <c r="N4" s="289"/>
      <c r="O4" s="289"/>
    </row>
    <row r="5" spans="4:15" ht="6" customHeight="1">
      <c r="D5" s="42"/>
      <c r="E5" s="43"/>
      <c r="F5" s="44"/>
      <c r="G5" s="44"/>
      <c r="H5" s="44"/>
      <c r="I5" s="45"/>
      <c r="J5" s="44"/>
      <c r="K5" s="46"/>
      <c r="L5" s="46"/>
      <c r="M5" s="42"/>
      <c r="N5" s="42"/>
      <c r="O5" s="42"/>
    </row>
    <row r="6" spans="4:19" ht="12.75" customHeight="1">
      <c r="D6" s="290" t="s">
        <v>1421</v>
      </c>
      <c r="E6" s="290"/>
      <c r="F6" s="290"/>
      <c r="G6" s="290"/>
      <c r="H6" s="290"/>
      <c r="I6" s="290"/>
      <c r="J6" s="290"/>
      <c r="K6" s="290"/>
      <c r="L6" s="290"/>
      <c r="M6" s="290"/>
      <c r="N6" s="290"/>
      <c r="O6" s="290"/>
      <c r="S6" s="11" t="s">
        <v>91</v>
      </c>
    </row>
    <row r="7" spans="4:19" ht="12.75">
      <c r="D7" s="47"/>
      <c r="E7" s="47"/>
      <c r="F7" s="47"/>
      <c r="G7" s="47"/>
      <c r="H7" s="47"/>
      <c r="I7" s="48"/>
      <c r="J7" s="47"/>
      <c r="K7" s="47"/>
      <c r="L7" s="47"/>
      <c r="M7" s="47"/>
      <c r="N7" s="47"/>
      <c r="O7" s="47"/>
      <c r="S7" s="11" t="s">
        <v>92</v>
      </c>
    </row>
    <row r="8" spans="4:15" ht="12.75">
      <c r="D8" s="289" t="s">
        <v>1422</v>
      </c>
      <c r="E8" s="289"/>
      <c r="F8" s="289"/>
      <c r="G8" s="289"/>
      <c r="H8" s="289"/>
      <c r="I8" s="289"/>
      <c r="J8" s="289"/>
      <c r="K8" s="289"/>
      <c r="L8" s="289"/>
      <c r="M8" s="289"/>
      <c r="N8" s="289"/>
      <c r="O8" s="289"/>
    </row>
    <row r="9" spans="4:15" ht="6" customHeight="1">
      <c r="D9" s="49"/>
      <c r="E9" s="43"/>
      <c r="F9" s="44"/>
      <c r="G9" s="44"/>
      <c r="H9" s="44"/>
      <c r="I9" s="45"/>
      <c r="J9" s="44"/>
      <c r="K9" s="50"/>
      <c r="L9" s="50"/>
      <c r="M9" s="49"/>
      <c r="N9" s="51"/>
      <c r="O9" s="52"/>
    </row>
    <row r="10" spans="4:15" ht="12.75">
      <c r="D10" s="289" t="s">
        <v>1423</v>
      </c>
      <c r="E10" s="289"/>
      <c r="F10" s="289"/>
      <c r="G10" s="289"/>
      <c r="H10" s="289"/>
      <c r="I10" s="289"/>
      <c r="J10" s="289"/>
      <c r="K10" s="289"/>
      <c r="L10" s="289"/>
      <c r="M10" s="289"/>
      <c r="N10" s="289"/>
      <c r="O10" s="289"/>
    </row>
    <row r="11" spans="4:15" ht="12.75">
      <c r="D11" s="53"/>
      <c r="E11" s="54"/>
      <c r="F11" s="55"/>
      <c r="G11" s="55"/>
      <c r="H11" s="55"/>
      <c r="I11" s="56"/>
      <c r="J11" s="55"/>
      <c r="K11" s="57"/>
      <c r="L11" s="57"/>
      <c r="M11" s="53"/>
      <c r="N11" s="58"/>
      <c r="O11" s="59"/>
    </row>
    <row r="12" spans="4:15" ht="12.75">
      <c r="D12" s="53"/>
      <c r="E12" s="54"/>
      <c r="F12" s="55"/>
      <c r="G12" s="55" t="s">
        <v>1424</v>
      </c>
      <c r="H12" s="55"/>
      <c r="I12" s="56" t="s">
        <v>1425</v>
      </c>
      <c r="J12" s="55" t="s">
        <v>1426</v>
      </c>
      <c r="K12" s="60" t="s">
        <v>1427</v>
      </c>
      <c r="L12" s="60"/>
      <c r="M12" s="60" t="s">
        <v>1428</v>
      </c>
      <c r="N12" s="58"/>
      <c r="O12" s="59"/>
    </row>
    <row r="13" spans="2:15" ht="75">
      <c r="B13" s="61" t="s">
        <v>159</v>
      </c>
      <c r="C13" s="61"/>
      <c r="D13" s="62" t="s">
        <v>487</v>
      </c>
      <c r="E13" s="63" t="s">
        <v>1429</v>
      </c>
      <c r="F13" s="63" t="s">
        <v>1430</v>
      </c>
      <c r="G13" s="63" t="s">
        <v>1431</v>
      </c>
      <c r="H13" s="63"/>
      <c r="I13" s="63" t="s">
        <v>1432</v>
      </c>
      <c r="J13" s="63" t="s">
        <v>1433</v>
      </c>
      <c r="K13" s="64" t="s">
        <v>1434</v>
      </c>
      <c r="L13" s="64"/>
      <c r="M13" s="63" t="s">
        <v>1435</v>
      </c>
      <c r="N13" s="65" t="s">
        <v>1436</v>
      </c>
      <c r="O13" s="66" t="s">
        <v>1437</v>
      </c>
    </row>
    <row r="14" spans="2:15" ht="15.75">
      <c r="B14" s="67"/>
      <c r="C14" s="67"/>
      <c r="D14" s="68"/>
      <c r="E14" s="68"/>
      <c r="F14" s="69"/>
      <c r="G14" s="69"/>
      <c r="H14" s="69"/>
      <c r="I14" s="69"/>
      <c r="J14" s="69"/>
      <c r="K14" s="40"/>
      <c r="L14" s="40"/>
      <c r="M14" s="68"/>
      <c r="N14" s="70"/>
      <c r="O14" s="71"/>
    </row>
    <row r="15" spans="2:15" ht="15.75">
      <c r="B15" s="33"/>
      <c r="C15" s="33"/>
      <c r="D15" s="72" t="s">
        <v>227</v>
      </c>
      <c r="E15" s="68"/>
      <c r="F15" s="69"/>
      <c r="G15" s="69"/>
      <c r="H15" s="69"/>
      <c r="I15" s="69"/>
      <c r="J15" s="69"/>
      <c r="K15" s="73">
        <v>18627950.94400286</v>
      </c>
      <c r="L15" s="73"/>
      <c r="M15" s="68"/>
      <c r="N15" s="70"/>
      <c r="O15" s="71">
        <v>181263192</v>
      </c>
    </row>
    <row r="16" spans="2:15" ht="15.75">
      <c r="B16" s="33"/>
      <c r="C16" s="33"/>
      <c r="D16" s="68"/>
      <c r="E16" s="68"/>
      <c r="F16" s="69"/>
      <c r="G16" s="69"/>
      <c r="H16" s="69"/>
      <c r="I16" s="69"/>
      <c r="J16" s="69"/>
      <c r="K16" s="40"/>
      <c r="L16" s="40"/>
      <c r="M16" s="68"/>
      <c r="N16" s="70"/>
      <c r="O16" s="71"/>
    </row>
    <row r="17" spans="2:15" ht="15.75">
      <c r="B17" s="33"/>
      <c r="C17" s="33"/>
      <c r="D17" s="74" t="s">
        <v>228</v>
      </c>
      <c r="E17" s="75"/>
      <c r="F17" s="76"/>
      <c r="G17" s="76"/>
      <c r="H17" s="76"/>
      <c r="I17" s="77"/>
      <c r="J17" s="78"/>
      <c r="K17" s="79"/>
      <c r="L17" s="79"/>
      <c r="M17" s="33"/>
      <c r="N17" s="80"/>
      <c r="O17" s="81"/>
    </row>
    <row r="18" spans="2:18" ht="15.75">
      <c r="B18" s="82" t="s">
        <v>161</v>
      </c>
      <c r="C18" s="82" t="e">
        <f>VLOOKUP(B18,#REF!,2,FALSE)</f>
        <v>#REF!</v>
      </c>
      <c r="D18" s="83" t="s">
        <v>540</v>
      </c>
      <c r="E18" s="75" t="s">
        <v>541</v>
      </c>
      <c r="F18" s="84" t="s">
        <v>160</v>
      </c>
      <c r="G18" s="85">
        <v>23531.6</v>
      </c>
      <c r="H18" s="85"/>
      <c r="I18" s="86">
        <v>0.98</v>
      </c>
      <c r="J18" s="85">
        <v>0</v>
      </c>
      <c r="K18" s="87">
        <v>23060.967999999997</v>
      </c>
      <c r="L18" s="87"/>
      <c r="M18" s="88">
        <v>274.27</v>
      </c>
      <c r="N18" s="88" t="s">
        <v>162</v>
      </c>
      <c r="O18" s="175">
        <v>63249</v>
      </c>
      <c r="R18" s="89"/>
    </row>
    <row r="19" spans="2:18" ht="15.75">
      <c r="B19" s="82" t="s">
        <v>163</v>
      </c>
      <c r="C19" s="82" t="e">
        <f>VLOOKUP(B19,#REF!,2,FALSE)</f>
        <v>#REF!</v>
      </c>
      <c r="D19" s="83" t="s">
        <v>543</v>
      </c>
      <c r="E19" s="75" t="s">
        <v>541</v>
      </c>
      <c r="F19" s="84" t="s">
        <v>160</v>
      </c>
      <c r="G19" s="85">
        <v>33602.21</v>
      </c>
      <c r="H19" s="85"/>
      <c r="I19" s="86">
        <v>0.975</v>
      </c>
      <c r="J19" s="85">
        <v>0</v>
      </c>
      <c r="K19" s="87">
        <v>32762.154749999998</v>
      </c>
      <c r="L19" s="87"/>
      <c r="M19" s="88">
        <v>148.35</v>
      </c>
      <c r="N19" s="88" t="s">
        <v>171</v>
      </c>
      <c r="O19" s="175">
        <v>0</v>
      </c>
      <c r="R19" s="89"/>
    </row>
    <row r="20" spans="2:18" ht="15.75">
      <c r="B20" s="82" t="s">
        <v>164</v>
      </c>
      <c r="C20" s="82" t="e">
        <f>VLOOKUP(B20,#REF!,2,FALSE)</f>
        <v>#REF!</v>
      </c>
      <c r="D20" s="83" t="s">
        <v>545</v>
      </c>
      <c r="E20" s="75" t="s">
        <v>541</v>
      </c>
      <c r="F20" s="84" t="s">
        <v>160</v>
      </c>
      <c r="G20" s="85">
        <v>41761.79</v>
      </c>
      <c r="H20" s="85"/>
      <c r="I20" s="86">
        <v>0.99</v>
      </c>
      <c r="J20" s="85">
        <v>1.2</v>
      </c>
      <c r="K20" s="87">
        <v>41345.3721</v>
      </c>
      <c r="L20" s="87"/>
      <c r="M20" s="88">
        <v>151.91</v>
      </c>
      <c r="N20" s="88" t="s">
        <v>162</v>
      </c>
      <c r="O20" s="175">
        <v>62808</v>
      </c>
      <c r="R20" s="89"/>
    </row>
    <row r="21" spans="2:18" ht="15.75">
      <c r="B21" s="82" t="s">
        <v>165</v>
      </c>
      <c r="C21" s="82" t="e">
        <f>VLOOKUP(B21,#REF!,2,FALSE)</f>
        <v>#REF!</v>
      </c>
      <c r="D21" s="83" t="s">
        <v>547</v>
      </c>
      <c r="E21" s="75" t="s">
        <v>541</v>
      </c>
      <c r="F21" s="84" t="s">
        <v>160</v>
      </c>
      <c r="G21" s="85">
        <v>63548.7</v>
      </c>
      <c r="H21" s="85"/>
      <c r="I21" s="86">
        <v>0.994</v>
      </c>
      <c r="J21" s="85">
        <v>0</v>
      </c>
      <c r="K21" s="87">
        <v>63167.40779999999</v>
      </c>
      <c r="L21" s="87"/>
      <c r="M21" s="88">
        <v>161.37</v>
      </c>
      <c r="N21" s="88" t="s">
        <v>162</v>
      </c>
      <c r="O21" s="175">
        <v>101933</v>
      </c>
      <c r="R21" s="89"/>
    </row>
    <row r="22" spans="2:18" ht="15.75">
      <c r="B22" s="82" t="s">
        <v>166</v>
      </c>
      <c r="C22" s="82" t="e">
        <f>VLOOKUP(B22,#REF!,2,FALSE)</f>
        <v>#REF!</v>
      </c>
      <c r="D22" s="83" t="s">
        <v>549</v>
      </c>
      <c r="E22" s="75" t="s">
        <v>541</v>
      </c>
      <c r="F22" s="84" t="s">
        <v>160</v>
      </c>
      <c r="G22" s="85">
        <v>37162.48</v>
      </c>
      <c r="H22" s="85"/>
      <c r="I22" s="86">
        <v>0.9848</v>
      </c>
      <c r="J22" s="85">
        <v>0</v>
      </c>
      <c r="K22" s="87">
        <v>36597.610304</v>
      </c>
      <c r="L22" s="87"/>
      <c r="M22" s="88">
        <v>167.22</v>
      </c>
      <c r="N22" s="88" t="s">
        <v>162</v>
      </c>
      <c r="O22" s="175">
        <v>61199</v>
      </c>
      <c r="R22" s="89"/>
    </row>
    <row r="23" spans="2:18" ht="15.75">
      <c r="B23" s="82" t="s">
        <v>167</v>
      </c>
      <c r="C23" s="82" t="e">
        <f>VLOOKUP(B23,#REF!,2,FALSE)</f>
        <v>#REF!</v>
      </c>
      <c r="D23" s="83" t="s">
        <v>551</v>
      </c>
      <c r="E23" s="75" t="s">
        <v>541</v>
      </c>
      <c r="F23" s="84" t="s">
        <v>160</v>
      </c>
      <c r="G23" s="85">
        <v>46525.7</v>
      </c>
      <c r="H23" s="85"/>
      <c r="I23" s="86">
        <v>0.975</v>
      </c>
      <c r="J23" s="85">
        <v>0</v>
      </c>
      <c r="K23" s="87">
        <v>45362.557499999995</v>
      </c>
      <c r="L23" s="87"/>
      <c r="M23" s="88">
        <v>140.67</v>
      </c>
      <c r="N23" s="88" t="s">
        <v>171</v>
      </c>
      <c r="O23" s="175">
        <v>0</v>
      </c>
      <c r="R23" s="89"/>
    </row>
    <row r="24" spans="2:18" ht="15.75">
      <c r="B24" s="82" t="s">
        <v>175</v>
      </c>
      <c r="C24" s="82" t="e">
        <f>VLOOKUP(B24,#REF!,2,FALSE)</f>
        <v>#REF!</v>
      </c>
      <c r="D24" s="90" t="s">
        <v>553</v>
      </c>
      <c r="E24" s="75" t="s">
        <v>541</v>
      </c>
      <c r="F24" s="84" t="s">
        <v>160</v>
      </c>
      <c r="G24" s="85">
        <v>69178.4</v>
      </c>
      <c r="H24" s="85"/>
      <c r="I24" s="86">
        <v>0.985</v>
      </c>
      <c r="J24" s="85">
        <v>473.22</v>
      </c>
      <c r="K24" s="87">
        <v>68613.94399999999</v>
      </c>
      <c r="L24" s="87"/>
      <c r="M24" s="88">
        <v>144.09</v>
      </c>
      <c r="N24" s="88" t="s">
        <v>171</v>
      </c>
      <c r="O24" s="175">
        <v>0</v>
      </c>
      <c r="R24" s="89"/>
    </row>
    <row r="25" spans="2:18" ht="15.75">
      <c r="B25" s="82" t="s">
        <v>176</v>
      </c>
      <c r="C25" s="82" t="e">
        <f>VLOOKUP(B25,#REF!,2,FALSE)</f>
        <v>#REF!</v>
      </c>
      <c r="D25" s="83" t="s">
        <v>555</v>
      </c>
      <c r="E25" s="75" t="s">
        <v>541</v>
      </c>
      <c r="F25" s="84" t="s">
        <v>160</v>
      </c>
      <c r="G25" s="85">
        <v>34317.4</v>
      </c>
      <c r="H25" s="85"/>
      <c r="I25" s="86">
        <v>0.994</v>
      </c>
      <c r="J25" s="85">
        <v>226.6</v>
      </c>
      <c r="K25" s="87">
        <v>34338.0956</v>
      </c>
      <c r="L25" s="87"/>
      <c r="M25" s="88">
        <v>143.86</v>
      </c>
      <c r="N25" s="88" t="s">
        <v>162</v>
      </c>
      <c r="O25" s="175">
        <v>49399</v>
      </c>
      <c r="R25" s="89"/>
    </row>
    <row r="26" spans="2:18" ht="15.75">
      <c r="B26" s="82" t="s">
        <v>181</v>
      </c>
      <c r="C26" s="82" t="e">
        <f>VLOOKUP(B26,#REF!,2,FALSE)</f>
        <v>#REF!</v>
      </c>
      <c r="D26" s="83" t="s">
        <v>565</v>
      </c>
      <c r="E26" s="75" t="s">
        <v>541</v>
      </c>
      <c r="F26" s="84" t="s">
        <v>160</v>
      </c>
      <c r="G26" s="85">
        <v>22310.5</v>
      </c>
      <c r="H26" s="85"/>
      <c r="I26" s="86">
        <v>0.97</v>
      </c>
      <c r="J26" s="85">
        <v>0</v>
      </c>
      <c r="K26" s="87">
        <v>21641.184999999998</v>
      </c>
      <c r="L26" s="87"/>
      <c r="M26" s="88">
        <v>208.92</v>
      </c>
      <c r="N26" s="88" t="s">
        <v>171</v>
      </c>
      <c r="O26" s="175">
        <v>0</v>
      </c>
      <c r="R26" s="89"/>
    </row>
    <row r="27" spans="2:18" ht="15.75">
      <c r="B27" s="82" t="s">
        <v>182</v>
      </c>
      <c r="C27" s="82" t="e">
        <f>VLOOKUP(B27,#REF!,2,FALSE)</f>
        <v>#REF!</v>
      </c>
      <c r="D27" s="83" t="s">
        <v>567</v>
      </c>
      <c r="E27" s="75" t="s">
        <v>541</v>
      </c>
      <c r="F27" s="84" t="s">
        <v>160</v>
      </c>
      <c r="G27" s="85">
        <v>65372.5</v>
      </c>
      <c r="H27" s="85"/>
      <c r="I27" s="86">
        <v>0.978</v>
      </c>
      <c r="J27" s="85">
        <v>0</v>
      </c>
      <c r="K27" s="87">
        <v>63934.305</v>
      </c>
      <c r="L27" s="87"/>
      <c r="M27" s="88">
        <v>252.81</v>
      </c>
      <c r="N27" s="88" t="s">
        <v>162</v>
      </c>
      <c r="O27" s="175">
        <v>161632</v>
      </c>
      <c r="R27" s="89"/>
    </row>
    <row r="28" spans="2:18" ht="15.75">
      <c r="B28" s="82" t="s">
        <v>183</v>
      </c>
      <c r="C28" s="82" t="e">
        <f>VLOOKUP(B28,#REF!,2,FALSE)</f>
        <v>#REF!</v>
      </c>
      <c r="D28" s="83" t="s">
        <v>184</v>
      </c>
      <c r="E28" s="75" t="s">
        <v>541</v>
      </c>
      <c r="F28" s="84" t="s">
        <v>160</v>
      </c>
      <c r="G28" s="85">
        <v>67469.2</v>
      </c>
      <c r="H28" s="85"/>
      <c r="I28" s="86">
        <v>0.98</v>
      </c>
      <c r="J28" s="85">
        <v>0</v>
      </c>
      <c r="K28" s="87">
        <v>66119.81599999999</v>
      </c>
      <c r="L28" s="87"/>
      <c r="M28" s="88">
        <v>104.44</v>
      </c>
      <c r="N28" s="88" t="s">
        <v>162</v>
      </c>
      <c r="O28" s="175">
        <v>69056</v>
      </c>
      <c r="R28" s="89"/>
    </row>
    <row r="29" spans="2:18" ht="15.75">
      <c r="B29" s="82" t="s">
        <v>185</v>
      </c>
      <c r="C29" s="82" t="e">
        <f>VLOOKUP(B29,#REF!,2,FALSE)</f>
        <v>#REF!</v>
      </c>
      <c r="D29" s="83" t="s">
        <v>571</v>
      </c>
      <c r="E29" s="75" t="s">
        <v>541</v>
      </c>
      <c r="F29" s="84" t="s">
        <v>160</v>
      </c>
      <c r="G29" s="85">
        <v>36952.5</v>
      </c>
      <c r="H29" s="85"/>
      <c r="I29" s="86">
        <v>0.985</v>
      </c>
      <c r="J29" s="85">
        <v>0</v>
      </c>
      <c r="K29" s="87">
        <v>36398.2125</v>
      </c>
      <c r="L29" s="87"/>
      <c r="M29" s="88">
        <v>152.82</v>
      </c>
      <c r="N29" s="88" t="s">
        <v>162</v>
      </c>
      <c r="O29" s="175">
        <v>55624</v>
      </c>
      <c r="R29" s="89"/>
    </row>
    <row r="30" spans="2:18" ht="15.75">
      <c r="B30" s="82" t="s">
        <v>902</v>
      </c>
      <c r="C30" s="82" t="e">
        <f>VLOOKUP(B30,#REF!,2,FALSE)</f>
        <v>#REF!</v>
      </c>
      <c r="D30" s="83" t="s">
        <v>582</v>
      </c>
      <c r="E30" s="75" t="s">
        <v>541</v>
      </c>
      <c r="F30" s="84" t="s">
        <v>160</v>
      </c>
      <c r="G30" s="85">
        <v>32514.36</v>
      </c>
      <c r="H30" s="85"/>
      <c r="I30" s="86">
        <v>0.99</v>
      </c>
      <c r="J30" s="85">
        <v>0</v>
      </c>
      <c r="K30" s="87">
        <v>32189.2164</v>
      </c>
      <c r="L30" s="87"/>
      <c r="M30" s="88">
        <v>137.78</v>
      </c>
      <c r="N30" s="88" t="s">
        <v>162</v>
      </c>
      <c r="O30" s="175">
        <v>44350</v>
      </c>
      <c r="R30" s="89"/>
    </row>
    <row r="31" spans="2:18" ht="15.75">
      <c r="B31" s="82" t="s">
        <v>907</v>
      </c>
      <c r="C31" s="82" t="e">
        <f>VLOOKUP(B31,#REF!,2,FALSE)</f>
        <v>#REF!</v>
      </c>
      <c r="D31" s="83" t="s">
        <v>588</v>
      </c>
      <c r="E31" s="75" t="s">
        <v>541</v>
      </c>
      <c r="F31" s="84" t="s">
        <v>160</v>
      </c>
      <c r="G31" s="85">
        <v>23213.64</v>
      </c>
      <c r="H31" s="85"/>
      <c r="I31" s="86">
        <v>0.982</v>
      </c>
      <c r="J31" s="85">
        <v>0</v>
      </c>
      <c r="K31" s="87">
        <v>22795.79448</v>
      </c>
      <c r="L31" s="87"/>
      <c r="M31" s="88">
        <v>158.15</v>
      </c>
      <c r="N31" s="88" t="s">
        <v>162</v>
      </c>
      <c r="O31" s="175">
        <v>36052</v>
      </c>
      <c r="R31" s="89"/>
    </row>
    <row r="32" spans="2:18" ht="15.75">
      <c r="B32" s="82" t="s">
        <v>909</v>
      </c>
      <c r="C32" s="82" t="e">
        <f>VLOOKUP(B32,#REF!,2,FALSE)</f>
        <v>#REF!</v>
      </c>
      <c r="D32" s="83" t="s">
        <v>592</v>
      </c>
      <c r="E32" s="75" t="s">
        <v>541</v>
      </c>
      <c r="F32" s="84" t="s">
        <v>160</v>
      </c>
      <c r="G32" s="85">
        <v>20045.7</v>
      </c>
      <c r="H32" s="85"/>
      <c r="I32" s="86">
        <v>0.99</v>
      </c>
      <c r="J32" s="85">
        <v>0</v>
      </c>
      <c r="K32" s="87">
        <v>19845.243000000002</v>
      </c>
      <c r="L32" s="87"/>
      <c r="M32" s="88">
        <v>168.39</v>
      </c>
      <c r="N32" s="88" t="s">
        <v>162</v>
      </c>
      <c r="O32" s="175">
        <v>33417</v>
      </c>
      <c r="R32" s="89"/>
    </row>
    <row r="33" spans="2:18" ht="15.75">
      <c r="B33" s="82" t="s">
        <v>915</v>
      </c>
      <c r="C33" s="82" t="e">
        <f>VLOOKUP(B33,#REF!,2,FALSE)</f>
        <v>#REF!</v>
      </c>
      <c r="D33" s="83" t="s">
        <v>600</v>
      </c>
      <c r="E33" s="75" t="s">
        <v>541</v>
      </c>
      <c r="F33" s="84" t="s">
        <v>160</v>
      </c>
      <c r="G33" s="85">
        <v>55015.63</v>
      </c>
      <c r="H33" s="85"/>
      <c r="I33" s="86">
        <v>0.985</v>
      </c>
      <c r="J33" s="85">
        <v>18</v>
      </c>
      <c r="K33" s="87">
        <v>54208.395549999994</v>
      </c>
      <c r="L33" s="87"/>
      <c r="M33" s="88">
        <v>162.81</v>
      </c>
      <c r="N33" s="88" t="s">
        <v>162</v>
      </c>
      <c r="O33" s="175">
        <v>88257</v>
      </c>
      <c r="R33" s="89"/>
    </row>
    <row r="34" spans="2:18" ht="15.75">
      <c r="B34" s="82" t="s">
        <v>916</v>
      </c>
      <c r="C34" s="82" t="e">
        <f>VLOOKUP(B34,#REF!,2,FALSE)</f>
        <v>#REF!</v>
      </c>
      <c r="D34" s="83" t="s">
        <v>602</v>
      </c>
      <c r="E34" s="75" t="s">
        <v>541</v>
      </c>
      <c r="F34" s="84" t="s">
        <v>160</v>
      </c>
      <c r="G34" s="85">
        <v>43985.1</v>
      </c>
      <c r="H34" s="85"/>
      <c r="I34" s="86">
        <v>0.963</v>
      </c>
      <c r="J34" s="85">
        <v>242.9</v>
      </c>
      <c r="K34" s="87">
        <v>42600.5513</v>
      </c>
      <c r="L34" s="87"/>
      <c r="M34" s="88">
        <v>65.48</v>
      </c>
      <c r="N34" s="88" t="s">
        <v>171</v>
      </c>
      <c r="O34" s="175">
        <v>0</v>
      </c>
      <c r="R34" s="89"/>
    </row>
    <row r="35" spans="2:18" ht="15.75">
      <c r="B35" s="82" t="s">
        <v>918</v>
      </c>
      <c r="C35" s="82" t="e">
        <f>VLOOKUP(B35,#REF!,2,FALSE)</f>
        <v>#REF!</v>
      </c>
      <c r="D35" s="83" t="s">
        <v>606</v>
      </c>
      <c r="E35" s="75" t="s">
        <v>541</v>
      </c>
      <c r="F35" s="84" t="s">
        <v>160</v>
      </c>
      <c r="G35" s="85">
        <v>33898.6</v>
      </c>
      <c r="H35" s="85"/>
      <c r="I35" s="86">
        <v>0.98</v>
      </c>
      <c r="J35" s="85">
        <v>0</v>
      </c>
      <c r="K35" s="87">
        <v>33220.628</v>
      </c>
      <c r="L35" s="87"/>
      <c r="M35" s="88">
        <v>170.7</v>
      </c>
      <c r="N35" s="88" t="s">
        <v>162</v>
      </c>
      <c r="O35" s="175">
        <v>56708</v>
      </c>
      <c r="R35" s="89"/>
    </row>
    <row r="36" spans="2:18" ht="15.75">
      <c r="B36" s="82" t="s">
        <v>923</v>
      </c>
      <c r="C36" s="82" t="e">
        <f>VLOOKUP(B36,#REF!,2,FALSE)</f>
        <v>#REF!</v>
      </c>
      <c r="D36" s="83" t="s">
        <v>612</v>
      </c>
      <c r="E36" s="75" t="s">
        <v>541</v>
      </c>
      <c r="F36" s="84" t="s">
        <v>160</v>
      </c>
      <c r="G36" s="85">
        <v>47300</v>
      </c>
      <c r="H36" s="85"/>
      <c r="I36" s="86">
        <v>0.993</v>
      </c>
      <c r="J36" s="85">
        <v>27.9</v>
      </c>
      <c r="K36" s="87">
        <v>46996.8</v>
      </c>
      <c r="L36" s="87"/>
      <c r="M36" s="88">
        <v>113.55</v>
      </c>
      <c r="N36" s="88" t="s">
        <v>162</v>
      </c>
      <c r="O36" s="175">
        <v>53365</v>
      </c>
      <c r="R36" s="89"/>
    </row>
    <row r="37" spans="2:18" ht="15.75">
      <c r="B37" s="82" t="s">
        <v>925</v>
      </c>
      <c r="C37" s="82" t="e">
        <f>VLOOKUP(B37,#REF!,2,FALSE)</f>
        <v>#REF!</v>
      </c>
      <c r="D37" s="83" t="s">
        <v>616</v>
      </c>
      <c r="E37" s="75" t="s">
        <v>541</v>
      </c>
      <c r="F37" s="84" t="s">
        <v>160</v>
      </c>
      <c r="G37" s="85">
        <v>37165.7</v>
      </c>
      <c r="H37" s="85"/>
      <c r="I37" s="86">
        <v>0.99</v>
      </c>
      <c r="J37" s="85">
        <v>0</v>
      </c>
      <c r="K37" s="87">
        <v>36794.043</v>
      </c>
      <c r="L37" s="87"/>
      <c r="M37" s="88">
        <v>192.85</v>
      </c>
      <c r="N37" s="88" t="s">
        <v>171</v>
      </c>
      <c r="O37" s="175">
        <v>0</v>
      </c>
      <c r="R37" s="89"/>
    </row>
    <row r="38" spans="2:18" ht="15.75">
      <c r="B38" s="82" t="s">
        <v>926</v>
      </c>
      <c r="C38" s="82" t="e">
        <f>VLOOKUP(B38,#REF!,2,FALSE)</f>
        <v>#REF!</v>
      </c>
      <c r="D38" s="83" t="s">
        <v>618</v>
      </c>
      <c r="E38" s="75" t="s">
        <v>541</v>
      </c>
      <c r="F38" s="84" t="s">
        <v>160</v>
      </c>
      <c r="G38" s="85">
        <v>38258.9</v>
      </c>
      <c r="H38" s="85"/>
      <c r="I38" s="86">
        <v>0.98</v>
      </c>
      <c r="J38" s="85">
        <v>0</v>
      </c>
      <c r="K38" s="87">
        <v>37493.722</v>
      </c>
      <c r="L38" s="87"/>
      <c r="M38" s="88">
        <v>113.24</v>
      </c>
      <c r="N38" s="88" t="s">
        <v>162</v>
      </c>
      <c r="O38" s="175">
        <v>42458</v>
      </c>
      <c r="R38" s="89"/>
    </row>
    <row r="39" spans="2:18" ht="15.75">
      <c r="B39" s="82" t="s">
        <v>927</v>
      </c>
      <c r="C39" s="82" t="e">
        <f>VLOOKUP(B39,#REF!,2,FALSE)</f>
        <v>#REF!</v>
      </c>
      <c r="D39" s="83" t="s">
        <v>620</v>
      </c>
      <c r="E39" s="75" t="s">
        <v>541</v>
      </c>
      <c r="F39" s="84" t="s">
        <v>160</v>
      </c>
      <c r="G39" s="85">
        <v>36922.25</v>
      </c>
      <c r="H39" s="85"/>
      <c r="I39" s="86">
        <v>0.9825</v>
      </c>
      <c r="J39" s="85">
        <v>154</v>
      </c>
      <c r="K39" s="87">
        <v>36430.110625</v>
      </c>
      <c r="L39" s="87"/>
      <c r="M39" s="88">
        <v>162.79</v>
      </c>
      <c r="N39" s="88" t="s">
        <v>162</v>
      </c>
      <c r="O39" s="175">
        <v>59305</v>
      </c>
      <c r="R39" s="89"/>
    </row>
    <row r="40" spans="2:18" ht="15.75">
      <c r="B40" s="82" t="s">
        <v>931</v>
      </c>
      <c r="C40" s="82" t="e">
        <f>VLOOKUP(B40,#REF!,2,FALSE)</f>
        <v>#REF!</v>
      </c>
      <c r="D40" s="83" t="s">
        <v>625</v>
      </c>
      <c r="E40" s="75" t="s">
        <v>541</v>
      </c>
      <c r="F40" s="84" t="s">
        <v>160</v>
      </c>
      <c r="G40" s="85">
        <v>27130.2</v>
      </c>
      <c r="H40" s="85"/>
      <c r="I40" s="86">
        <v>0.97</v>
      </c>
      <c r="J40" s="85">
        <v>0</v>
      </c>
      <c r="K40" s="87">
        <v>26316.294</v>
      </c>
      <c r="L40" s="87"/>
      <c r="M40" s="88">
        <v>257.13</v>
      </c>
      <c r="N40" s="88" t="s">
        <v>171</v>
      </c>
      <c r="O40" s="175">
        <v>0</v>
      </c>
      <c r="R40" s="89"/>
    </row>
    <row r="41" spans="2:18" ht="15.75">
      <c r="B41" s="82" t="s">
        <v>934</v>
      </c>
      <c r="C41" s="82" t="e">
        <f>VLOOKUP(B41,#REF!,2,FALSE)</f>
        <v>#REF!</v>
      </c>
      <c r="D41" s="83" t="s">
        <v>631</v>
      </c>
      <c r="E41" s="75" t="s">
        <v>541</v>
      </c>
      <c r="F41" s="84" t="s">
        <v>160</v>
      </c>
      <c r="G41" s="85">
        <v>41393.9</v>
      </c>
      <c r="H41" s="85"/>
      <c r="I41" s="86">
        <v>0.987</v>
      </c>
      <c r="J41" s="85">
        <v>1</v>
      </c>
      <c r="K41" s="87">
        <v>40856.7793</v>
      </c>
      <c r="L41" s="87"/>
      <c r="M41" s="88">
        <v>166.57</v>
      </c>
      <c r="N41" s="88" t="s">
        <v>171</v>
      </c>
      <c r="O41" s="175">
        <v>0</v>
      </c>
      <c r="R41" s="89"/>
    </row>
    <row r="42" spans="2:18" ht="15.75">
      <c r="B42" s="82" t="s">
        <v>1024</v>
      </c>
      <c r="C42" s="82" t="e">
        <f>VLOOKUP(B42,#REF!,2,FALSE)</f>
        <v>#REF!</v>
      </c>
      <c r="D42" s="83" t="s">
        <v>638</v>
      </c>
      <c r="E42" s="75" t="s">
        <v>541</v>
      </c>
      <c r="F42" s="84" t="s">
        <v>160</v>
      </c>
      <c r="G42" s="85">
        <v>31174.1</v>
      </c>
      <c r="H42" s="85"/>
      <c r="I42" s="86">
        <v>0.99</v>
      </c>
      <c r="J42" s="85">
        <v>0</v>
      </c>
      <c r="K42" s="87">
        <v>30862.358999999997</v>
      </c>
      <c r="L42" s="87"/>
      <c r="M42" s="88">
        <v>197.01</v>
      </c>
      <c r="N42" s="88" t="s">
        <v>171</v>
      </c>
      <c r="O42" s="175">
        <v>0</v>
      </c>
      <c r="R42" s="89"/>
    </row>
    <row r="43" spans="2:18" ht="15.75">
      <c r="B43" s="82" t="s">
        <v>1025</v>
      </c>
      <c r="C43" s="82" t="e">
        <f>VLOOKUP(B43,#REF!,2,FALSE)</f>
        <v>#REF!</v>
      </c>
      <c r="D43" s="83" t="s">
        <v>640</v>
      </c>
      <c r="E43" s="75" t="s">
        <v>541</v>
      </c>
      <c r="F43" s="84" t="s">
        <v>160</v>
      </c>
      <c r="G43" s="85">
        <v>52570.58</v>
      </c>
      <c r="H43" s="85"/>
      <c r="I43" s="86">
        <v>0.989</v>
      </c>
      <c r="J43" s="85">
        <v>228.28</v>
      </c>
      <c r="K43" s="87">
        <v>52220.58362</v>
      </c>
      <c r="L43" s="87"/>
      <c r="M43" s="88">
        <v>178.65</v>
      </c>
      <c r="N43" s="88" t="s">
        <v>171</v>
      </c>
      <c r="O43" s="175">
        <v>0</v>
      </c>
      <c r="R43" s="89"/>
    </row>
    <row r="44" spans="2:18" ht="15.75">
      <c r="B44" s="82" t="s">
        <v>1026</v>
      </c>
      <c r="C44" s="82" t="e">
        <f>VLOOKUP(B44,#REF!,2,FALSE)</f>
        <v>#REF!</v>
      </c>
      <c r="D44" s="83" t="s">
        <v>642</v>
      </c>
      <c r="E44" s="75" t="s">
        <v>541</v>
      </c>
      <c r="F44" s="84" t="s">
        <v>160</v>
      </c>
      <c r="G44" s="85">
        <v>35931.31</v>
      </c>
      <c r="H44" s="85"/>
      <c r="I44" s="86">
        <v>0.985</v>
      </c>
      <c r="J44" s="85">
        <v>0</v>
      </c>
      <c r="K44" s="87">
        <v>35392.34035</v>
      </c>
      <c r="L44" s="87"/>
      <c r="M44" s="88">
        <v>193.43</v>
      </c>
      <c r="N44" s="88" t="s">
        <v>162</v>
      </c>
      <c r="O44" s="175">
        <v>68459</v>
      </c>
      <c r="R44" s="89"/>
    </row>
    <row r="45" spans="2:18" ht="15.75">
      <c r="B45" s="82" t="s">
        <v>1027</v>
      </c>
      <c r="C45" s="82" t="e">
        <f>VLOOKUP(B45,#REF!,2,FALSE)</f>
        <v>#REF!</v>
      </c>
      <c r="D45" s="83" t="s">
        <v>644</v>
      </c>
      <c r="E45" s="75" t="s">
        <v>541</v>
      </c>
      <c r="F45" s="84" t="s">
        <v>160</v>
      </c>
      <c r="G45" s="85">
        <v>32716</v>
      </c>
      <c r="H45" s="85"/>
      <c r="I45" s="86">
        <v>0.979</v>
      </c>
      <c r="J45" s="85">
        <v>0</v>
      </c>
      <c r="K45" s="87">
        <v>32028.964</v>
      </c>
      <c r="L45" s="87"/>
      <c r="M45" s="88">
        <v>229.59</v>
      </c>
      <c r="N45" s="88" t="s">
        <v>171</v>
      </c>
      <c r="O45" s="175">
        <v>0</v>
      </c>
      <c r="R45" s="89"/>
    </row>
    <row r="46" spans="2:18" ht="15.75">
      <c r="B46" s="82" t="s">
        <v>1030</v>
      </c>
      <c r="C46" s="82" t="e">
        <f>VLOOKUP(B46,#REF!,2,FALSE)</f>
        <v>#REF!</v>
      </c>
      <c r="D46" s="83" t="s">
        <v>648</v>
      </c>
      <c r="E46" s="75" t="s">
        <v>541</v>
      </c>
      <c r="F46" s="84" t="s">
        <v>160</v>
      </c>
      <c r="G46" s="85">
        <v>57199.1</v>
      </c>
      <c r="H46" s="85"/>
      <c r="I46" s="86">
        <v>0.98</v>
      </c>
      <c r="J46" s="85">
        <v>0</v>
      </c>
      <c r="K46" s="87">
        <v>56055.117999999995</v>
      </c>
      <c r="L46" s="87"/>
      <c r="M46" s="88">
        <v>125.21</v>
      </c>
      <c r="N46" s="88" t="s">
        <v>162</v>
      </c>
      <c r="O46" s="175">
        <v>70187</v>
      </c>
      <c r="R46" s="89"/>
    </row>
    <row r="47" spans="2:18" ht="15.75">
      <c r="B47" s="82" t="s">
        <v>1031</v>
      </c>
      <c r="C47" s="82" t="e">
        <f>VLOOKUP(B47,#REF!,2,FALSE)</f>
        <v>#REF!</v>
      </c>
      <c r="D47" s="83" t="s">
        <v>650</v>
      </c>
      <c r="E47" s="75" t="s">
        <v>541</v>
      </c>
      <c r="F47" s="84" t="s">
        <v>160</v>
      </c>
      <c r="G47" s="85">
        <v>66386.31</v>
      </c>
      <c r="H47" s="85"/>
      <c r="I47" s="86">
        <v>0.9885</v>
      </c>
      <c r="J47" s="85">
        <v>0</v>
      </c>
      <c r="K47" s="87">
        <v>65622.86743500001</v>
      </c>
      <c r="L47" s="87"/>
      <c r="M47" s="88">
        <v>167.3</v>
      </c>
      <c r="N47" s="88" t="s">
        <v>171</v>
      </c>
      <c r="O47" s="175">
        <v>0</v>
      </c>
      <c r="R47" s="89"/>
    </row>
    <row r="48" spans="2:18" ht="15.75">
      <c r="B48" s="82" t="s">
        <v>1032</v>
      </c>
      <c r="C48" s="82" t="e">
        <f>VLOOKUP(B48,#REF!,2,FALSE)</f>
        <v>#REF!</v>
      </c>
      <c r="D48" s="83" t="s">
        <v>652</v>
      </c>
      <c r="E48" s="75" t="s">
        <v>541</v>
      </c>
      <c r="F48" s="84" t="s">
        <v>160</v>
      </c>
      <c r="G48" s="85">
        <v>42526.7</v>
      </c>
      <c r="H48" s="85"/>
      <c r="I48" s="86">
        <v>0.9875</v>
      </c>
      <c r="J48" s="85">
        <v>0</v>
      </c>
      <c r="K48" s="87">
        <v>41995.11625</v>
      </c>
      <c r="L48" s="87"/>
      <c r="M48" s="88">
        <v>187.12</v>
      </c>
      <c r="N48" s="88" t="s">
        <v>162</v>
      </c>
      <c r="O48" s="175">
        <v>78581</v>
      </c>
      <c r="R48" s="89"/>
    </row>
    <row r="49" spans="2:18" ht="15.75">
      <c r="B49" s="82" t="s">
        <v>1033</v>
      </c>
      <c r="C49" s="82" t="e">
        <f>VLOOKUP(B49,#REF!,2,FALSE)</f>
        <v>#REF!</v>
      </c>
      <c r="D49" s="83" t="s">
        <v>654</v>
      </c>
      <c r="E49" s="75" t="s">
        <v>541</v>
      </c>
      <c r="F49" s="84" t="s">
        <v>160</v>
      </c>
      <c r="G49" s="85">
        <v>51824.6</v>
      </c>
      <c r="H49" s="85"/>
      <c r="I49" s="86">
        <v>0.98</v>
      </c>
      <c r="J49" s="85">
        <v>245</v>
      </c>
      <c r="K49" s="87">
        <v>51033.108</v>
      </c>
      <c r="L49" s="87"/>
      <c r="M49" s="88">
        <v>123.51</v>
      </c>
      <c r="N49" s="88" t="s">
        <v>162</v>
      </c>
      <c r="O49" s="175">
        <v>63031</v>
      </c>
      <c r="R49" s="89"/>
    </row>
    <row r="50" spans="2:18" ht="15.75">
      <c r="B50" s="82" t="s">
        <v>1042</v>
      </c>
      <c r="C50" s="82" t="e">
        <f>VLOOKUP(B50,#REF!,2,FALSE)</f>
        <v>#REF!</v>
      </c>
      <c r="D50" s="83" t="s">
        <v>660</v>
      </c>
      <c r="E50" s="75" t="s">
        <v>541</v>
      </c>
      <c r="F50" s="84" t="s">
        <v>160</v>
      </c>
      <c r="G50" s="85">
        <v>33520.56</v>
      </c>
      <c r="H50" s="85"/>
      <c r="I50" s="86">
        <v>0.981</v>
      </c>
      <c r="J50" s="85">
        <v>0</v>
      </c>
      <c r="K50" s="87">
        <v>32883.66936</v>
      </c>
      <c r="L50" s="87"/>
      <c r="M50" s="88">
        <v>139.89</v>
      </c>
      <c r="N50" s="88" t="s">
        <v>171</v>
      </c>
      <c r="O50" s="175">
        <v>0</v>
      </c>
      <c r="R50" s="89"/>
    </row>
    <row r="51" spans="2:18" ht="15.75">
      <c r="B51" s="82" t="s">
        <v>1043</v>
      </c>
      <c r="C51" s="82" t="e">
        <f>VLOOKUP(B51,#REF!,2,FALSE)</f>
        <v>#REF!</v>
      </c>
      <c r="D51" s="83" t="s">
        <v>662</v>
      </c>
      <c r="E51" s="75" t="s">
        <v>541</v>
      </c>
      <c r="F51" s="84" t="s">
        <v>160</v>
      </c>
      <c r="G51" s="85">
        <v>54461.3</v>
      </c>
      <c r="H51" s="85"/>
      <c r="I51" s="86">
        <v>0.99</v>
      </c>
      <c r="J51" s="85">
        <v>277.7</v>
      </c>
      <c r="K51" s="87">
        <v>54194.387</v>
      </c>
      <c r="L51" s="87"/>
      <c r="M51" s="88">
        <v>133.24</v>
      </c>
      <c r="N51" s="88" t="s">
        <v>171</v>
      </c>
      <c r="O51" s="175">
        <v>0</v>
      </c>
      <c r="R51" s="89"/>
    </row>
    <row r="52" spans="2:18" ht="15.75">
      <c r="B52" s="82" t="s">
        <v>1044</v>
      </c>
      <c r="C52" s="82" t="e">
        <f>VLOOKUP(B52,#REF!,2,FALSE)</f>
        <v>#REF!</v>
      </c>
      <c r="D52" s="83" t="s">
        <v>664</v>
      </c>
      <c r="E52" s="75" t="s">
        <v>541</v>
      </c>
      <c r="F52" s="84" t="s">
        <v>160</v>
      </c>
      <c r="G52" s="85">
        <v>44796.8</v>
      </c>
      <c r="H52" s="85"/>
      <c r="I52" s="86">
        <v>0.985</v>
      </c>
      <c r="J52" s="85">
        <v>0</v>
      </c>
      <c r="K52" s="87">
        <v>44124.848000000005</v>
      </c>
      <c r="L52" s="87"/>
      <c r="M52" s="88">
        <v>159.5</v>
      </c>
      <c r="N52" s="88" t="s">
        <v>171</v>
      </c>
      <c r="O52" s="175">
        <v>0</v>
      </c>
      <c r="R52" s="89"/>
    </row>
    <row r="53" spans="2:18" ht="15.75">
      <c r="B53" s="82" t="s">
        <v>1045</v>
      </c>
      <c r="C53" s="82" t="e">
        <f>VLOOKUP(B53,#REF!,2,FALSE)</f>
        <v>#REF!</v>
      </c>
      <c r="D53" s="83" t="s">
        <v>666</v>
      </c>
      <c r="E53" s="75" t="s">
        <v>541</v>
      </c>
      <c r="F53" s="84" t="s">
        <v>160</v>
      </c>
      <c r="G53" s="85">
        <v>37514.4</v>
      </c>
      <c r="H53" s="85"/>
      <c r="I53" s="86">
        <v>0.989</v>
      </c>
      <c r="J53" s="85">
        <v>0</v>
      </c>
      <c r="K53" s="87">
        <v>37101.7416</v>
      </c>
      <c r="L53" s="87"/>
      <c r="M53" s="88">
        <v>177.77</v>
      </c>
      <c r="N53" s="88" t="s">
        <v>162</v>
      </c>
      <c r="O53" s="175">
        <v>65956</v>
      </c>
      <c r="R53" s="89"/>
    </row>
    <row r="54" spans="2:18" ht="15.75">
      <c r="B54" s="82" t="s">
        <v>1046</v>
      </c>
      <c r="C54" s="82" t="e">
        <f>VLOOKUP(B54,#REF!,2,FALSE)</f>
        <v>#REF!</v>
      </c>
      <c r="D54" s="83" t="s">
        <v>668</v>
      </c>
      <c r="E54" s="75" t="s">
        <v>541</v>
      </c>
      <c r="F54" s="84" t="s">
        <v>160</v>
      </c>
      <c r="G54" s="85">
        <v>21579.3</v>
      </c>
      <c r="H54" s="85"/>
      <c r="I54" s="86">
        <v>0.99</v>
      </c>
      <c r="J54" s="85">
        <v>0</v>
      </c>
      <c r="K54" s="87">
        <v>21363.506999999998</v>
      </c>
      <c r="L54" s="87"/>
      <c r="M54" s="88">
        <v>174.58</v>
      </c>
      <c r="N54" s="88" t="s">
        <v>171</v>
      </c>
      <c r="O54" s="175">
        <v>0</v>
      </c>
      <c r="R54" s="89"/>
    </row>
    <row r="55" spans="2:18" ht="15.75">
      <c r="B55" s="82" t="s">
        <v>1054</v>
      </c>
      <c r="C55" s="82" t="e">
        <f>VLOOKUP(B55,#REF!,2,FALSE)</f>
        <v>#REF!</v>
      </c>
      <c r="D55" s="83" t="s">
        <v>673</v>
      </c>
      <c r="E55" s="75" t="s">
        <v>541</v>
      </c>
      <c r="F55" s="84" t="s">
        <v>160</v>
      </c>
      <c r="G55" s="85">
        <v>61796.4</v>
      </c>
      <c r="H55" s="85"/>
      <c r="I55" s="86">
        <v>0.975</v>
      </c>
      <c r="J55" s="85">
        <v>764.8</v>
      </c>
      <c r="K55" s="87">
        <v>61016.29</v>
      </c>
      <c r="L55" s="87"/>
      <c r="M55" s="88">
        <v>175.23</v>
      </c>
      <c r="N55" s="88" t="s">
        <v>162</v>
      </c>
      <c r="O55" s="175">
        <v>106919</v>
      </c>
      <c r="R55" s="89"/>
    </row>
    <row r="56" spans="2:18" ht="15.75">
      <c r="B56" s="82" t="s">
        <v>1055</v>
      </c>
      <c r="C56" s="82" t="e">
        <f>VLOOKUP(B56,#REF!,2,FALSE)</f>
        <v>#REF!</v>
      </c>
      <c r="D56" s="83" t="s">
        <v>675</v>
      </c>
      <c r="E56" s="75" t="s">
        <v>541</v>
      </c>
      <c r="F56" s="84" t="s">
        <v>160</v>
      </c>
      <c r="G56" s="85">
        <v>23319.06</v>
      </c>
      <c r="H56" s="85"/>
      <c r="I56" s="86">
        <v>0.98</v>
      </c>
      <c r="J56" s="85">
        <v>0</v>
      </c>
      <c r="K56" s="87">
        <v>22852.6788</v>
      </c>
      <c r="L56" s="87"/>
      <c r="M56" s="88">
        <v>180.27</v>
      </c>
      <c r="N56" s="88" t="s">
        <v>171</v>
      </c>
      <c r="O56" s="175">
        <v>0</v>
      </c>
      <c r="R56" s="89"/>
    </row>
    <row r="57" spans="2:18" ht="15.75">
      <c r="B57" s="82" t="s">
        <v>1056</v>
      </c>
      <c r="C57" s="82" t="e">
        <f>VLOOKUP(B57,#REF!,2,FALSE)</f>
        <v>#REF!</v>
      </c>
      <c r="D57" s="83" t="s">
        <v>677</v>
      </c>
      <c r="E57" s="75" t="s">
        <v>541</v>
      </c>
      <c r="F57" s="84" t="s">
        <v>160</v>
      </c>
      <c r="G57" s="85">
        <v>19337</v>
      </c>
      <c r="H57" s="85"/>
      <c r="I57" s="86">
        <v>0.98</v>
      </c>
      <c r="J57" s="85">
        <v>0</v>
      </c>
      <c r="K57" s="87">
        <v>18950.26</v>
      </c>
      <c r="L57" s="87"/>
      <c r="M57" s="88">
        <v>176.15</v>
      </c>
      <c r="N57" s="88" t="s">
        <v>162</v>
      </c>
      <c r="O57" s="175">
        <v>33381</v>
      </c>
      <c r="R57" s="89"/>
    </row>
    <row r="58" spans="2:18" ht="15.75">
      <c r="B58" s="82" t="s">
        <v>1059</v>
      </c>
      <c r="C58" s="82" t="e">
        <f>VLOOKUP(B58,#REF!,2,FALSE)</f>
        <v>#REF!</v>
      </c>
      <c r="D58" s="83" t="s">
        <v>681</v>
      </c>
      <c r="E58" s="75" t="s">
        <v>541</v>
      </c>
      <c r="F58" s="84" t="s">
        <v>160</v>
      </c>
      <c r="G58" s="85">
        <v>38006.9</v>
      </c>
      <c r="H58" s="85"/>
      <c r="I58" s="86">
        <v>0.99</v>
      </c>
      <c r="J58" s="85">
        <v>198.34</v>
      </c>
      <c r="K58" s="87">
        <v>37825.170999999995</v>
      </c>
      <c r="L58" s="87"/>
      <c r="M58" s="88">
        <v>144.38</v>
      </c>
      <c r="N58" s="88" t="s">
        <v>162</v>
      </c>
      <c r="O58" s="175">
        <v>54612</v>
      </c>
      <c r="R58" s="89"/>
    </row>
    <row r="59" spans="2:18" ht="15.75">
      <c r="B59" s="82" t="s">
        <v>1061</v>
      </c>
      <c r="C59" s="82" t="e">
        <f>VLOOKUP(B59,#REF!,2,FALSE)</f>
        <v>#REF!</v>
      </c>
      <c r="D59" s="83" t="s">
        <v>685</v>
      </c>
      <c r="E59" s="75" t="s">
        <v>541</v>
      </c>
      <c r="F59" s="84" t="s">
        <v>160</v>
      </c>
      <c r="G59" s="85">
        <v>22907.69</v>
      </c>
      <c r="H59" s="85"/>
      <c r="I59" s="86">
        <v>0.9825</v>
      </c>
      <c r="J59" s="85">
        <v>0</v>
      </c>
      <c r="K59" s="87">
        <v>22506.805425</v>
      </c>
      <c r="L59" s="87"/>
      <c r="M59" s="88">
        <v>152.21</v>
      </c>
      <c r="N59" s="88" t="s">
        <v>162</v>
      </c>
      <c r="O59" s="175">
        <v>34258</v>
      </c>
      <c r="R59" s="89"/>
    </row>
    <row r="60" spans="2:18" ht="15.75">
      <c r="B60" s="82" t="s">
        <v>1062</v>
      </c>
      <c r="C60" s="82" t="e">
        <f>VLOOKUP(B60,#REF!,2,FALSE)</f>
        <v>#REF!</v>
      </c>
      <c r="D60" s="83" t="s">
        <v>687</v>
      </c>
      <c r="E60" s="75" t="s">
        <v>541</v>
      </c>
      <c r="F60" s="84" t="s">
        <v>160</v>
      </c>
      <c r="G60" s="85">
        <v>37628.4</v>
      </c>
      <c r="H60" s="85"/>
      <c r="I60" s="86">
        <v>0.989</v>
      </c>
      <c r="J60" s="85">
        <v>0</v>
      </c>
      <c r="K60" s="87">
        <v>37214.4876</v>
      </c>
      <c r="L60" s="87"/>
      <c r="M60" s="88">
        <v>187.83</v>
      </c>
      <c r="N60" s="88" t="s">
        <v>162</v>
      </c>
      <c r="O60" s="175">
        <v>69900</v>
      </c>
      <c r="R60" s="89"/>
    </row>
    <row r="61" spans="2:18" ht="15.75">
      <c r="B61" s="82" t="s">
        <v>1067</v>
      </c>
      <c r="C61" s="82" t="e">
        <f>VLOOKUP(B61,#REF!,2,FALSE)</f>
        <v>#REF!</v>
      </c>
      <c r="D61" s="83" t="s">
        <v>693</v>
      </c>
      <c r="E61" s="75" t="s">
        <v>541</v>
      </c>
      <c r="F61" s="84" t="s">
        <v>160</v>
      </c>
      <c r="G61" s="85">
        <v>59152.7</v>
      </c>
      <c r="H61" s="85"/>
      <c r="I61" s="86">
        <v>0.9941</v>
      </c>
      <c r="J61" s="85">
        <v>0</v>
      </c>
      <c r="K61" s="87">
        <v>58803.699069999995</v>
      </c>
      <c r="L61" s="87"/>
      <c r="M61" s="88">
        <v>170.37</v>
      </c>
      <c r="N61" s="88" t="s">
        <v>171</v>
      </c>
      <c r="O61" s="175">
        <v>0</v>
      </c>
      <c r="R61" s="89"/>
    </row>
    <row r="62" spans="2:18" ht="15.75">
      <c r="B62" s="82" t="s">
        <v>1070</v>
      </c>
      <c r="C62" s="82" t="e">
        <f>VLOOKUP(B62,#REF!,2,FALSE)</f>
        <v>#REF!</v>
      </c>
      <c r="D62" s="83" t="s">
        <v>697</v>
      </c>
      <c r="E62" s="75" t="s">
        <v>541</v>
      </c>
      <c r="F62" s="84" t="s">
        <v>160</v>
      </c>
      <c r="G62" s="85">
        <v>36319.83</v>
      </c>
      <c r="H62" s="85"/>
      <c r="I62" s="86">
        <v>0.9775</v>
      </c>
      <c r="J62" s="85">
        <v>0</v>
      </c>
      <c r="K62" s="87">
        <v>35502.633825000004</v>
      </c>
      <c r="L62" s="87"/>
      <c r="M62" s="88">
        <v>162.9</v>
      </c>
      <c r="N62" s="88" t="s">
        <v>162</v>
      </c>
      <c r="O62" s="175">
        <v>57834</v>
      </c>
      <c r="R62" s="89"/>
    </row>
    <row r="63" spans="2:18" ht="15.75">
      <c r="B63" s="82" t="s">
        <v>1071</v>
      </c>
      <c r="C63" s="82" t="e">
        <f>VLOOKUP(B63,#REF!,2,FALSE)</f>
        <v>#REF!</v>
      </c>
      <c r="D63" s="83" t="s">
        <v>699</v>
      </c>
      <c r="E63" s="75" t="s">
        <v>541</v>
      </c>
      <c r="F63" s="84" t="s">
        <v>160</v>
      </c>
      <c r="G63" s="85">
        <v>29328</v>
      </c>
      <c r="H63" s="85"/>
      <c r="I63" s="86">
        <v>0.9761</v>
      </c>
      <c r="J63" s="85">
        <v>0</v>
      </c>
      <c r="K63" s="87">
        <v>28627.0608</v>
      </c>
      <c r="L63" s="87"/>
      <c r="M63" s="88">
        <v>133.7</v>
      </c>
      <c r="N63" s="88" t="s">
        <v>171</v>
      </c>
      <c r="O63" s="175">
        <v>0</v>
      </c>
      <c r="R63" s="89"/>
    </row>
    <row r="64" spans="2:18" ht="15.75">
      <c r="B64" s="82" t="s">
        <v>1077</v>
      </c>
      <c r="C64" s="82" t="e">
        <f>VLOOKUP(B64,#REF!,2,FALSE)</f>
        <v>#REF!</v>
      </c>
      <c r="D64" s="83" t="s">
        <v>705</v>
      </c>
      <c r="E64" s="75" t="s">
        <v>541</v>
      </c>
      <c r="F64" s="84" t="s">
        <v>160</v>
      </c>
      <c r="G64" s="85">
        <v>30151.2</v>
      </c>
      <c r="H64" s="85"/>
      <c r="I64" s="86">
        <v>0.992</v>
      </c>
      <c r="J64" s="85">
        <v>0</v>
      </c>
      <c r="K64" s="87">
        <v>29909.9904</v>
      </c>
      <c r="L64" s="87"/>
      <c r="M64" s="88">
        <v>189.66</v>
      </c>
      <c r="N64" s="88" t="s">
        <v>162</v>
      </c>
      <c r="O64" s="175">
        <v>56727</v>
      </c>
      <c r="R64" s="89"/>
    </row>
    <row r="65" spans="2:18" ht="15.75">
      <c r="B65" s="82" t="s">
        <v>12</v>
      </c>
      <c r="C65" s="82" t="e">
        <f>VLOOKUP(B65,#REF!,2,FALSE)</f>
        <v>#REF!</v>
      </c>
      <c r="D65" s="83" t="s">
        <v>1516</v>
      </c>
      <c r="E65" s="75" t="s">
        <v>541</v>
      </c>
      <c r="F65" s="84" t="s">
        <v>160</v>
      </c>
      <c r="G65" s="85">
        <v>41854.2</v>
      </c>
      <c r="H65" s="85"/>
      <c r="I65" s="86">
        <v>0.9761</v>
      </c>
      <c r="J65" s="85">
        <v>0</v>
      </c>
      <c r="K65" s="87">
        <v>40853.88462</v>
      </c>
      <c r="L65" s="87"/>
      <c r="M65" s="88">
        <v>164.43</v>
      </c>
      <c r="N65" s="88" t="s">
        <v>171</v>
      </c>
      <c r="O65" s="175">
        <v>0</v>
      </c>
      <c r="R65" s="89"/>
    </row>
    <row r="66" spans="2:18" ht="15.75">
      <c r="B66" s="82" t="s">
        <v>21</v>
      </c>
      <c r="C66" s="82" t="e">
        <f>VLOOKUP(B66,#REF!,2,FALSE)</f>
        <v>#REF!</v>
      </c>
      <c r="D66" s="83" t="s">
        <v>1524</v>
      </c>
      <c r="E66" s="75" t="s">
        <v>541</v>
      </c>
      <c r="F66" s="84" t="s">
        <v>160</v>
      </c>
      <c r="G66" s="85">
        <v>30350</v>
      </c>
      <c r="H66" s="85"/>
      <c r="I66" s="86">
        <v>0.988</v>
      </c>
      <c r="J66" s="85">
        <v>0</v>
      </c>
      <c r="K66" s="87">
        <v>29985.8</v>
      </c>
      <c r="L66" s="87"/>
      <c r="M66" s="88">
        <v>139.35</v>
      </c>
      <c r="N66" s="88" t="s">
        <v>171</v>
      </c>
      <c r="O66" s="175">
        <v>0</v>
      </c>
      <c r="R66" s="89"/>
    </row>
    <row r="67" spans="2:18" ht="15.75">
      <c r="B67" s="82" t="s">
        <v>22</v>
      </c>
      <c r="C67" s="82" t="e">
        <f>VLOOKUP(B67,#REF!,2,FALSE)</f>
        <v>#REF!</v>
      </c>
      <c r="D67" s="83" t="s">
        <v>1526</v>
      </c>
      <c r="E67" s="75" t="s">
        <v>541</v>
      </c>
      <c r="F67" s="84" t="s">
        <v>160</v>
      </c>
      <c r="G67" s="85">
        <v>59006.4</v>
      </c>
      <c r="H67" s="85"/>
      <c r="I67" s="86">
        <v>0.984</v>
      </c>
      <c r="J67" s="85">
        <v>131</v>
      </c>
      <c r="K67" s="87">
        <v>58193.2976</v>
      </c>
      <c r="L67" s="87"/>
      <c r="M67" s="88">
        <v>121.78</v>
      </c>
      <c r="N67" s="88" t="s">
        <v>162</v>
      </c>
      <c r="O67" s="175">
        <v>70868</v>
      </c>
      <c r="R67" s="89"/>
    </row>
    <row r="68" spans="2:18" ht="15.75">
      <c r="B68" s="82" t="s">
        <v>23</v>
      </c>
      <c r="C68" s="82" t="e">
        <f>VLOOKUP(B68,#REF!,2,FALSE)</f>
        <v>#REF!</v>
      </c>
      <c r="D68" s="83" t="s">
        <v>1446</v>
      </c>
      <c r="E68" s="75" t="s">
        <v>541</v>
      </c>
      <c r="F68" s="84" t="s">
        <v>160</v>
      </c>
      <c r="G68" s="85">
        <v>39439</v>
      </c>
      <c r="H68" s="85"/>
      <c r="I68" s="86">
        <v>0.99</v>
      </c>
      <c r="J68" s="85">
        <v>52.4</v>
      </c>
      <c r="K68" s="87">
        <v>39097.01</v>
      </c>
      <c r="L68" s="87"/>
      <c r="M68" s="88">
        <v>190.93</v>
      </c>
      <c r="N68" s="88" t="s">
        <v>171</v>
      </c>
      <c r="O68" s="175">
        <v>0</v>
      </c>
      <c r="R68" s="89"/>
    </row>
    <row r="69" spans="2:18" ht="15.75">
      <c r="B69" s="82" t="s">
        <v>24</v>
      </c>
      <c r="C69" s="82" t="e">
        <f>VLOOKUP(B69,#REF!,2,FALSE)</f>
        <v>#REF!</v>
      </c>
      <c r="D69" s="83" t="s">
        <v>1448</v>
      </c>
      <c r="E69" s="75" t="s">
        <v>541</v>
      </c>
      <c r="F69" s="84" t="s">
        <v>160</v>
      </c>
      <c r="G69" s="85">
        <v>48988.08</v>
      </c>
      <c r="H69" s="85"/>
      <c r="I69" s="86">
        <v>0.997</v>
      </c>
      <c r="J69" s="85">
        <v>304</v>
      </c>
      <c r="K69" s="87">
        <v>49145.11576</v>
      </c>
      <c r="L69" s="87"/>
      <c r="M69" s="88">
        <v>134.61</v>
      </c>
      <c r="N69" s="88" t="s">
        <v>171</v>
      </c>
      <c r="O69" s="175">
        <v>0</v>
      </c>
      <c r="R69" s="89"/>
    </row>
    <row r="70" spans="2:18" ht="15.75">
      <c r="B70" s="82" t="s">
        <v>25</v>
      </c>
      <c r="C70" s="82" t="e">
        <f>VLOOKUP(B70,#REF!,2,FALSE)</f>
        <v>#REF!</v>
      </c>
      <c r="D70" s="83" t="s">
        <v>1450</v>
      </c>
      <c r="E70" s="75" t="s">
        <v>541</v>
      </c>
      <c r="F70" s="84" t="s">
        <v>160</v>
      </c>
      <c r="G70" s="85">
        <v>59431</v>
      </c>
      <c r="H70" s="85"/>
      <c r="I70" s="86">
        <v>0.9865</v>
      </c>
      <c r="J70" s="85">
        <v>0</v>
      </c>
      <c r="K70" s="87">
        <v>58628.681500000006</v>
      </c>
      <c r="L70" s="87"/>
      <c r="M70" s="88">
        <v>159.13</v>
      </c>
      <c r="N70" s="88" t="s">
        <v>162</v>
      </c>
      <c r="O70" s="175">
        <v>93296</v>
      </c>
      <c r="R70" s="89"/>
    </row>
    <row r="71" spans="2:18" ht="15.75">
      <c r="B71" s="82" t="s">
        <v>26</v>
      </c>
      <c r="C71" s="82" t="e">
        <f>VLOOKUP(B71,#REF!,2,FALSE)</f>
        <v>#REF!</v>
      </c>
      <c r="D71" s="83" t="s">
        <v>1452</v>
      </c>
      <c r="E71" s="75" t="s">
        <v>541</v>
      </c>
      <c r="F71" s="84" t="s">
        <v>160</v>
      </c>
      <c r="G71" s="85">
        <v>47984</v>
      </c>
      <c r="H71" s="85"/>
      <c r="I71" s="86">
        <v>0.9764</v>
      </c>
      <c r="J71" s="85">
        <v>248</v>
      </c>
      <c r="K71" s="87">
        <v>47099.577600000004</v>
      </c>
      <c r="L71" s="87"/>
      <c r="M71" s="88">
        <v>112.41</v>
      </c>
      <c r="N71" s="88" t="s">
        <v>171</v>
      </c>
      <c r="O71" s="175">
        <v>0</v>
      </c>
      <c r="R71" s="89"/>
    </row>
    <row r="72" spans="2:18" ht="15.75">
      <c r="B72" s="82" t="s">
        <v>27</v>
      </c>
      <c r="C72" s="82" t="e">
        <f>VLOOKUP(B72,#REF!,2,FALSE)</f>
        <v>#REF!</v>
      </c>
      <c r="D72" s="83" t="s">
        <v>1454</v>
      </c>
      <c r="E72" s="75" t="s">
        <v>541</v>
      </c>
      <c r="F72" s="84" t="s">
        <v>160</v>
      </c>
      <c r="G72" s="85">
        <v>31597.5</v>
      </c>
      <c r="H72" s="85"/>
      <c r="I72" s="86">
        <v>0.982</v>
      </c>
      <c r="J72" s="85">
        <v>0</v>
      </c>
      <c r="K72" s="87">
        <v>31028.745</v>
      </c>
      <c r="L72" s="87"/>
      <c r="M72" s="88">
        <v>123.65</v>
      </c>
      <c r="N72" s="88" t="s">
        <v>162</v>
      </c>
      <c r="O72" s="175">
        <v>38367</v>
      </c>
      <c r="R72" s="89"/>
    </row>
    <row r="73" spans="2:18" ht="15.75">
      <c r="B73" s="82" t="s">
        <v>30</v>
      </c>
      <c r="C73" s="82" t="e">
        <f>VLOOKUP(B73,#REF!,2,FALSE)</f>
        <v>#REF!</v>
      </c>
      <c r="D73" s="83" t="s">
        <v>1458</v>
      </c>
      <c r="E73" s="75" t="s">
        <v>541</v>
      </c>
      <c r="F73" s="84" t="s">
        <v>160</v>
      </c>
      <c r="G73" s="85">
        <v>38752.2</v>
      </c>
      <c r="H73" s="85"/>
      <c r="I73" s="86">
        <v>0.965</v>
      </c>
      <c r="J73" s="85">
        <v>0</v>
      </c>
      <c r="K73" s="87">
        <v>37395.873</v>
      </c>
      <c r="L73" s="87"/>
      <c r="M73" s="88">
        <v>184.07</v>
      </c>
      <c r="N73" s="88" t="s">
        <v>162</v>
      </c>
      <c r="O73" s="175">
        <v>68835</v>
      </c>
      <c r="R73" s="89"/>
    </row>
    <row r="74" spans="2:18" ht="15.75">
      <c r="B74" s="82" t="s">
        <v>34</v>
      </c>
      <c r="C74" s="82" t="e">
        <f>VLOOKUP(B74,#REF!,2,FALSE)</f>
        <v>#REF!</v>
      </c>
      <c r="D74" s="83" t="s">
        <v>1462</v>
      </c>
      <c r="E74" s="75" t="s">
        <v>541</v>
      </c>
      <c r="F74" s="84" t="s">
        <v>160</v>
      </c>
      <c r="G74" s="85">
        <v>37149.7</v>
      </c>
      <c r="H74" s="85"/>
      <c r="I74" s="86">
        <v>0.975</v>
      </c>
      <c r="J74" s="85">
        <v>0</v>
      </c>
      <c r="K74" s="87">
        <v>36220.9575</v>
      </c>
      <c r="L74" s="87"/>
      <c r="M74" s="88">
        <v>224.19</v>
      </c>
      <c r="N74" s="88" t="s">
        <v>162</v>
      </c>
      <c r="O74" s="175">
        <v>81204</v>
      </c>
      <c r="R74" s="89"/>
    </row>
    <row r="75" spans="2:18" ht="15.75">
      <c r="B75" s="82" t="s">
        <v>35</v>
      </c>
      <c r="C75" s="82" t="e">
        <f>VLOOKUP(B75,#REF!,2,FALSE)</f>
        <v>#REF!</v>
      </c>
      <c r="D75" s="83" t="s">
        <v>1464</v>
      </c>
      <c r="E75" s="75" t="s">
        <v>541</v>
      </c>
      <c r="F75" s="84" t="s">
        <v>160</v>
      </c>
      <c r="G75" s="85">
        <v>45820.1</v>
      </c>
      <c r="H75" s="85"/>
      <c r="I75" s="86">
        <v>0.982</v>
      </c>
      <c r="J75" s="85">
        <v>0</v>
      </c>
      <c r="K75" s="87">
        <v>44995.3382</v>
      </c>
      <c r="L75" s="87"/>
      <c r="M75" s="88">
        <v>133.54</v>
      </c>
      <c r="N75" s="88" t="s">
        <v>162</v>
      </c>
      <c r="O75" s="175">
        <v>60087</v>
      </c>
      <c r="R75" s="89"/>
    </row>
    <row r="76" spans="2:18" ht="15.75">
      <c r="B76" s="82" t="s">
        <v>36</v>
      </c>
      <c r="C76" s="82" t="e">
        <f>VLOOKUP(B76,#REF!,2,FALSE)</f>
        <v>#REF!</v>
      </c>
      <c r="D76" s="83" t="s">
        <v>1466</v>
      </c>
      <c r="E76" s="75" t="s">
        <v>541</v>
      </c>
      <c r="F76" s="84" t="s">
        <v>160</v>
      </c>
      <c r="G76" s="85">
        <v>21192.9</v>
      </c>
      <c r="H76" s="85"/>
      <c r="I76" s="86">
        <v>0.985</v>
      </c>
      <c r="J76" s="85">
        <v>2</v>
      </c>
      <c r="K76" s="87">
        <v>20877.0065</v>
      </c>
      <c r="L76" s="87"/>
      <c r="M76" s="88">
        <v>174.57</v>
      </c>
      <c r="N76" s="88" t="s">
        <v>171</v>
      </c>
      <c r="O76" s="175">
        <v>0</v>
      </c>
      <c r="R76" s="89"/>
    </row>
    <row r="77" spans="2:18" ht="15.75">
      <c r="B77" s="82" t="s">
        <v>37</v>
      </c>
      <c r="C77" s="82" t="e">
        <f>VLOOKUP(B77,#REF!,2,FALSE)</f>
        <v>#REF!</v>
      </c>
      <c r="D77" s="83" t="s">
        <v>1468</v>
      </c>
      <c r="E77" s="75" t="s">
        <v>541</v>
      </c>
      <c r="F77" s="84" t="s">
        <v>160</v>
      </c>
      <c r="G77" s="85">
        <v>66101</v>
      </c>
      <c r="H77" s="85"/>
      <c r="I77" s="86">
        <v>0.98</v>
      </c>
      <c r="J77" s="85">
        <v>0</v>
      </c>
      <c r="K77" s="87">
        <v>64778.98</v>
      </c>
      <c r="L77" s="87"/>
      <c r="M77" s="88">
        <v>199.19</v>
      </c>
      <c r="N77" s="88" t="s">
        <v>171</v>
      </c>
      <c r="O77" s="175">
        <v>0</v>
      </c>
      <c r="R77" s="89"/>
    </row>
    <row r="78" spans="2:18" ht="15.75">
      <c r="B78" s="82" t="s">
        <v>39</v>
      </c>
      <c r="C78" s="82" t="e">
        <f>VLOOKUP(B78,#REF!,2,FALSE)</f>
        <v>#REF!</v>
      </c>
      <c r="D78" s="83" t="s">
        <v>1472</v>
      </c>
      <c r="E78" s="75" t="s">
        <v>541</v>
      </c>
      <c r="F78" s="84" t="s">
        <v>160</v>
      </c>
      <c r="G78" s="85">
        <v>56415.9</v>
      </c>
      <c r="H78" s="85"/>
      <c r="I78" s="86">
        <v>0.978</v>
      </c>
      <c r="J78" s="85">
        <v>0</v>
      </c>
      <c r="K78" s="87">
        <v>55174.7502</v>
      </c>
      <c r="L78" s="87"/>
      <c r="M78" s="88">
        <v>148.77</v>
      </c>
      <c r="N78" s="88" t="s">
        <v>162</v>
      </c>
      <c r="O78" s="175">
        <v>82083</v>
      </c>
      <c r="R78" s="89"/>
    </row>
    <row r="79" spans="2:18" ht="15.75">
      <c r="B79" s="82" t="s">
        <v>40</v>
      </c>
      <c r="C79" s="82" t="e">
        <f>VLOOKUP(B79,#REF!,2,FALSE)</f>
        <v>#REF!</v>
      </c>
      <c r="D79" s="83" t="s">
        <v>41</v>
      </c>
      <c r="E79" s="75" t="s">
        <v>541</v>
      </c>
      <c r="F79" s="84" t="s">
        <v>160</v>
      </c>
      <c r="G79" s="85">
        <v>33234.9</v>
      </c>
      <c r="H79" s="85"/>
      <c r="I79" s="86">
        <v>0.984</v>
      </c>
      <c r="J79" s="85">
        <v>0</v>
      </c>
      <c r="K79" s="87">
        <v>32703.141600000003</v>
      </c>
      <c r="L79" s="87"/>
      <c r="M79" s="88">
        <v>167.13</v>
      </c>
      <c r="N79" s="88" t="s">
        <v>171</v>
      </c>
      <c r="O79" s="175">
        <v>0</v>
      </c>
      <c r="R79" s="89"/>
    </row>
    <row r="80" spans="2:18" ht="15.75">
      <c r="B80" s="82" t="s">
        <v>42</v>
      </c>
      <c r="C80" s="82" t="e">
        <f>VLOOKUP(B80,#REF!,2,FALSE)</f>
        <v>#REF!</v>
      </c>
      <c r="D80" s="83" t="s">
        <v>1476</v>
      </c>
      <c r="E80" s="75" t="s">
        <v>541</v>
      </c>
      <c r="F80" s="84" t="s">
        <v>160</v>
      </c>
      <c r="G80" s="85">
        <v>37151</v>
      </c>
      <c r="H80" s="85"/>
      <c r="I80" s="86">
        <v>0.98</v>
      </c>
      <c r="J80" s="85">
        <v>0</v>
      </c>
      <c r="K80" s="87">
        <v>36407.98</v>
      </c>
      <c r="L80" s="87"/>
      <c r="M80" s="88">
        <v>165.91</v>
      </c>
      <c r="N80" s="88" t="s">
        <v>162</v>
      </c>
      <c r="O80" s="175">
        <v>60404</v>
      </c>
      <c r="R80" s="89"/>
    </row>
    <row r="81" spans="2:18" ht="15.75">
      <c r="B81" s="82" t="s">
        <v>48</v>
      </c>
      <c r="C81" s="82" t="e">
        <f>VLOOKUP(B81,#REF!,2,FALSE)</f>
        <v>#REF!</v>
      </c>
      <c r="D81" s="83" t="s">
        <v>1480</v>
      </c>
      <c r="E81" s="75" t="s">
        <v>541</v>
      </c>
      <c r="F81" s="84" t="s">
        <v>160</v>
      </c>
      <c r="G81" s="85">
        <v>39566</v>
      </c>
      <c r="H81" s="85"/>
      <c r="I81" s="86">
        <v>0.97</v>
      </c>
      <c r="J81" s="85">
        <v>0</v>
      </c>
      <c r="K81" s="87">
        <v>38379.02</v>
      </c>
      <c r="L81" s="87"/>
      <c r="M81" s="88">
        <v>124.84</v>
      </c>
      <c r="N81" s="88" t="s">
        <v>171</v>
      </c>
      <c r="O81" s="175">
        <v>0</v>
      </c>
      <c r="R81" s="89"/>
    </row>
    <row r="82" spans="2:18" ht="15.75">
      <c r="B82" s="82" t="s">
        <v>49</v>
      </c>
      <c r="C82" s="82" t="e">
        <f>VLOOKUP(B82,#REF!,2,FALSE)</f>
        <v>#REF!</v>
      </c>
      <c r="D82" s="83" t="s">
        <v>1482</v>
      </c>
      <c r="E82" s="75" t="s">
        <v>541</v>
      </c>
      <c r="F82" s="84" t="s">
        <v>160</v>
      </c>
      <c r="G82" s="85">
        <v>44013.3</v>
      </c>
      <c r="H82" s="85"/>
      <c r="I82" s="86">
        <v>0.98</v>
      </c>
      <c r="J82" s="85">
        <v>367.8</v>
      </c>
      <c r="K82" s="87">
        <v>43500.834</v>
      </c>
      <c r="L82" s="87"/>
      <c r="M82" s="88">
        <v>140.22</v>
      </c>
      <c r="N82" s="88" t="s">
        <v>162</v>
      </c>
      <c r="O82" s="175">
        <v>60997</v>
      </c>
      <c r="R82" s="89"/>
    </row>
    <row r="83" spans="2:18" ht="15.75">
      <c r="B83" s="82" t="s">
        <v>50</v>
      </c>
      <c r="C83" s="82" t="e">
        <f>VLOOKUP(B83,#REF!,2,FALSE)</f>
        <v>#REF!</v>
      </c>
      <c r="D83" s="83" t="s">
        <v>1484</v>
      </c>
      <c r="E83" s="75" t="s">
        <v>541</v>
      </c>
      <c r="F83" s="84" t="s">
        <v>160</v>
      </c>
      <c r="G83" s="85">
        <v>31565.7</v>
      </c>
      <c r="H83" s="85"/>
      <c r="I83" s="86">
        <v>0.98</v>
      </c>
      <c r="J83" s="85">
        <v>0</v>
      </c>
      <c r="K83" s="87">
        <v>30934.386</v>
      </c>
      <c r="L83" s="87"/>
      <c r="M83" s="88">
        <v>241.56</v>
      </c>
      <c r="N83" s="88" t="s">
        <v>171</v>
      </c>
      <c r="O83" s="175">
        <v>0</v>
      </c>
      <c r="R83" s="89"/>
    </row>
    <row r="84" spans="2:18" ht="15.75">
      <c r="B84" s="82" t="s">
        <v>51</v>
      </c>
      <c r="C84" s="82" t="e">
        <f>VLOOKUP(B84,#REF!,2,FALSE)</f>
        <v>#REF!</v>
      </c>
      <c r="D84" s="83" t="s">
        <v>1486</v>
      </c>
      <c r="E84" s="75" t="s">
        <v>541</v>
      </c>
      <c r="F84" s="84" t="s">
        <v>160</v>
      </c>
      <c r="G84" s="85">
        <v>18298.9</v>
      </c>
      <c r="H84" s="85"/>
      <c r="I84" s="86">
        <v>0.9894</v>
      </c>
      <c r="J84" s="85">
        <v>0</v>
      </c>
      <c r="K84" s="87">
        <v>18104.931660000002</v>
      </c>
      <c r="L84" s="87"/>
      <c r="M84" s="88">
        <v>137.43</v>
      </c>
      <c r="N84" s="88" t="s">
        <v>162</v>
      </c>
      <c r="O84" s="175">
        <v>24882</v>
      </c>
      <c r="R84" s="89"/>
    </row>
    <row r="85" spans="2:18" ht="15.75">
      <c r="B85" s="82" t="s">
        <v>52</v>
      </c>
      <c r="C85" s="82" t="e">
        <f>VLOOKUP(B85,#REF!,2,FALSE)</f>
        <v>#REF!</v>
      </c>
      <c r="D85" s="83" t="s">
        <v>1488</v>
      </c>
      <c r="E85" s="75" t="s">
        <v>541</v>
      </c>
      <c r="F85" s="84" t="s">
        <v>160</v>
      </c>
      <c r="G85" s="85">
        <v>30255</v>
      </c>
      <c r="H85" s="85"/>
      <c r="I85" s="86">
        <v>0.98</v>
      </c>
      <c r="J85" s="85">
        <v>166.9</v>
      </c>
      <c r="K85" s="87">
        <v>29816.8</v>
      </c>
      <c r="L85" s="87"/>
      <c r="M85" s="88">
        <v>162.29</v>
      </c>
      <c r="N85" s="88" t="s">
        <v>162</v>
      </c>
      <c r="O85" s="175">
        <v>48390</v>
      </c>
      <c r="R85" s="89"/>
    </row>
    <row r="86" spans="2:18" ht="15.75">
      <c r="B86" s="82" t="s">
        <v>53</v>
      </c>
      <c r="C86" s="82" t="e">
        <f>VLOOKUP(B86,#REF!,2,FALSE)</f>
        <v>#REF!</v>
      </c>
      <c r="D86" s="83" t="s">
        <v>1490</v>
      </c>
      <c r="E86" s="75" t="s">
        <v>541</v>
      </c>
      <c r="F86" s="84" t="s">
        <v>160</v>
      </c>
      <c r="G86" s="85">
        <v>30754</v>
      </c>
      <c r="H86" s="85"/>
      <c r="I86" s="86">
        <v>0.9825</v>
      </c>
      <c r="J86" s="85">
        <v>181.3</v>
      </c>
      <c r="K86" s="87">
        <v>30397.105</v>
      </c>
      <c r="L86" s="87"/>
      <c r="M86" s="88">
        <v>186.29</v>
      </c>
      <c r="N86" s="88" t="s">
        <v>162</v>
      </c>
      <c r="O86" s="175">
        <v>56627</v>
      </c>
      <c r="R86" s="89"/>
    </row>
    <row r="87" spans="2:18" ht="15.75">
      <c r="B87" s="82" t="s">
        <v>55</v>
      </c>
      <c r="C87" s="82" t="e">
        <f>VLOOKUP(B87,#REF!,2,FALSE)</f>
        <v>#REF!</v>
      </c>
      <c r="D87" s="83" t="s">
        <v>1496</v>
      </c>
      <c r="E87" s="75" t="s">
        <v>541</v>
      </c>
      <c r="F87" s="84" t="s">
        <v>160</v>
      </c>
      <c r="G87" s="85">
        <v>39340.5</v>
      </c>
      <c r="H87" s="85"/>
      <c r="I87" s="86">
        <v>0.9875</v>
      </c>
      <c r="J87" s="85">
        <v>0</v>
      </c>
      <c r="K87" s="87">
        <v>38848.74375</v>
      </c>
      <c r="L87" s="87"/>
      <c r="M87" s="88">
        <v>150.36</v>
      </c>
      <c r="N87" s="88" t="s">
        <v>171</v>
      </c>
      <c r="O87" s="175">
        <v>0</v>
      </c>
      <c r="R87" s="89"/>
    </row>
    <row r="88" spans="2:18" ht="15.75">
      <c r="B88" s="82" t="s">
        <v>56</v>
      </c>
      <c r="C88" s="82" t="e">
        <f>VLOOKUP(B88,#REF!,2,FALSE)</f>
        <v>#REF!</v>
      </c>
      <c r="D88" s="83" t="s">
        <v>1498</v>
      </c>
      <c r="E88" s="75" t="s">
        <v>541</v>
      </c>
      <c r="F88" s="84" t="s">
        <v>160</v>
      </c>
      <c r="G88" s="85">
        <v>40589.31</v>
      </c>
      <c r="H88" s="85"/>
      <c r="I88" s="86">
        <v>0.9875</v>
      </c>
      <c r="J88" s="85">
        <v>115.7</v>
      </c>
      <c r="K88" s="87">
        <v>40197.643625</v>
      </c>
      <c r="L88" s="87"/>
      <c r="M88" s="88">
        <v>180.42</v>
      </c>
      <c r="N88" s="88" t="s">
        <v>162</v>
      </c>
      <c r="O88" s="175">
        <v>72525</v>
      </c>
      <c r="R88" s="89"/>
    </row>
    <row r="89" spans="2:18" ht="15.75">
      <c r="B89" s="82" t="s">
        <v>1288</v>
      </c>
      <c r="C89" s="82" t="e">
        <f>VLOOKUP(B89,#REF!,2,FALSE)</f>
        <v>#REF!</v>
      </c>
      <c r="D89" s="83" t="s">
        <v>1502</v>
      </c>
      <c r="E89" s="75" t="s">
        <v>541</v>
      </c>
      <c r="F89" s="84" t="s">
        <v>160</v>
      </c>
      <c r="G89" s="85">
        <v>27296.3</v>
      </c>
      <c r="H89" s="85"/>
      <c r="I89" s="86">
        <v>0.986</v>
      </c>
      <c r="J89" s="85">
        <v>816.7</v>
      </c>
      <c r="K89" s="87">
        <v>27730.8518</v>
      </c>
      <c r="L89" s="87"/>
      <c r="M89" s="88">
        <v>202.81</v>
      </c>
      <c r="N89" s="88" t="s">
        <v>162</v>
      </c>
      <c r="O89" s="175">
        <v>56241</v>
      </c>
      <c r="R89" s="89"/>
    </row>
    <row r="90" spans="2:18" ht="15.75">
      <c r="B90" s="82" t="s">
        <v>1289</v>
      </c>
      <c r="C90" s="82" t="e">
        <f>VLOOKUP(B90,#REF!,2,FALSE)</f>
        <v>#REF!</v>
      </c>
      <c r="D90" s="83" t="s">
        <v>1504</v>
      </c>
      <c r="E90" s="75" t="s">
        <v>541</v>
      </c>
      <c r="F90" s="84" t="s">
        <v>160</v>
      </c>
      <c r="G90" s="85">
        <v>36621.7</v>
      </c>
      <c r="H90" s="85"/>
      <c r="I90" s="86">
        <v>0.975</v>
      </c>
      <c r="J90" s="85">
        <v>0</v>
      </c>
      <c r="K90" s="87">
        <v>35706.157499999994</v>
      </c>
      <c r="L90" s="87"/>
      <c r="M90" s="88">
        <v>171.45</v>
      </c>
      <c r="N90" s="88" t="s">
        <v>171</v>
      </c>
      <c r="O90" s="175">
        <v>0</v>
      </c>
      <c r="R90" s="89"/>
    </row>
    <row r="91" spans="2:18" ht="15.75">
      <c r="B91" s="82" t="s">
        <v>1290</v>
      </c>
      <c r="C91" s="82" t="e">
        <f>VLOOKUP(B91,#REF!,2,FALSE)</f>
        <v>#REF!</v>
      </c>
      <c r="D91" s="83" t="s">
        <v>1506</v>
      </c>
      <c r="E91" s="75" t="s">
        <v>541</v>
      </c>
      <c r="F91" s="84" t="s">
        <v>160</v>
      </c>
      <c r="G91" s="85">
        <v>32176</v>
      </c>
      <c r="H91" s="85"/>
      <c r="I91" s="86">
        <v>0.985</v>
      </c>
      <c r="J91" s="85">
        <v>0</v>
      </c>
      <c r="K91" s="87">
        <v>31693.36</v>
      </c>
      <c r="L91" s="87"/>
      <c r="M91" s="88">
        <v>146.48</v>
      </c>
      <c r="N91" s="88" t="s">
        <v>162</v>
      </c>
      <c r="O91" s="175">
        <v>46424</v>
      </c>
      <c r="R91" s="89"/>
    </row>
    <row r="92" spans="2:18" ht="15.75">
      <c r="B92" s="82" t="s">
        <v>1299</v>
      </c>
      <c r="C92" s="82" t="e">
        <f>VLOOKUP(B92,#REF!,2,FALSE)</f>
        <v>#REF!</v>
      </c>
      <c r="D92" s="83" t="s">
        <v>1513</v>
      </c>
      <c r="E92" s="75" t="s">
        <v>541</v>
      </c>
      <c r="F92" s="84" t="s">
        <v>160</v>
      </c>
      <c r="G92" s="85">
        <v>58732.6</v>
      </c>
      <c r="H92" s="85"/>
      <c r="I92" s="86">
        <v>0.982</v>
      </c>
      <c r="J92" s="85">
        <v>430.7</v>
      </c>
      <c r="K92" s="87">
        <v>58106.11319999999</v>
      </c>
      <c r="L92" s="87"/>
      <c r="M92" s="88">
        <v>144.05</v>
      </c>
      <c r="N92" s="88" t="s">
        <v>171</v>
      </c>
      <c r="O92" s="175">
        <v>0</v>
      </c>
      <c r="R92" s="89"/>
    </row>
    <row r="93" spans="2:18" ht="15.75">
      <c r="B93" s="82" t="s">
        <v>1539</v>
      </c>
      <c r="C93" s="82" t="e">
        <f>VLOOKUP(B93,#REF!,2,FALSE)</f>
        <v>#REF!</v>
      </c>
      <c r="D93" s="83" t="s">
        <v>1415</v>
      </c>
      <c r="E93" s="75" t="s">
        <v>541</v>
      </c>
      <c r="F93" s="84" t="s">
        <v>160</v>
      </c>
      <c r="G93" s="85">
        <v>36307.7</v>
      </c>
      <c r="H93" s="85"/>
      <c r="I93" s="86">
        <v>0.9888</v>
      </c>
      <c r="J93" s="85">
        <v>599.3</v>
      </c>
      <c r="K93" s="87">
        <v>36500.35376</v>
      </c>
      <c r="L93" s="87"/>
      <c r="M93" s="88">
        <v>89.48</v>
      </c>
      <c r="N93" s="88" t="s">
        <v>162</v>
      </c>
      <c r="O93" s="175">
        <v>32661</v>
      </c>
      <c r="R93" s="89"/>
    </row>
    <row r="94" spans="2:18" ht="15.75">
      <c r="B94" s="82" t="s">
        <v>1547</v>
      </c>
      <c r="C94" s="82" t="e">
        <f>VLOOKUP(B94,#REF!,2,FALSE)</f>
        <v>#REF!</v>
      </c>
      <c r="D94" s="83" t="s">
        <v>63</v>
      </c>
      <c r="E94" s="75" t="s">
        <v>541</v>
      </c>
      <c r="F94" s="84" t="s">
        <v>160</v>
      </c>
      <c r="G94" s="85">
        <v>33879</v>
      </c>
      <c r="H94" s="85"/>
      <c r="I94" s="86">
        <v>0.985</v>
      </c>
      <c r="J94" s="85">
        <v>0</v>
      </c>
      <c r="K94" s="87">
        <v>33370.815</v>
      </c>
      <c r="L94" s="87"/>
      <c r="M94" s="88">
        <v>168.03</v>
      </c>
      <c r="N94" s="88" t="s">
        <v>162</v>
      </c>
      <c r="O94" s="175">
        <v>56073</v>
      </c>
      <c r="R94" s="89"/>
    </row>
    <row r="95" spans="2:18" ht="15.75">
      <c r="B95" s="82" t="s">
        <v>1549</v>
      </c>
      <c r="C95" s="82" t="e">
        <f>VLOOKUP(B95,#REF!,2,FALSE)</f>
        <v>#REF!</v>
      </c>
      <c r="D95" s="83" t="s">
        <v>67</v>
      </c>
      <c r="E95" s="75" t="s">
        <v>541</v>
      </c>
      <c r="F95" s="84" t="s">
        <v>160</v>
      </c>
      <c r="G95" s="85">
        <v>29131.9</v>
      </c>
      <c r="H95" s="85"/>
      <c r="I95" s="86">
        <v>0.9661</v>
      </c>
      <c r="J95" s="85">
        <v>0</v>
      </c>
      <c r="K95" s="87">
        <v>28144.32859</v>
      </c>
      <c r="L95" s="87"/>
      <c r="M95" s="88">
        <v>251.55</v>
      </c>
      <c r="N95" s="88" t="s">
        <v>171</v>
      </c>
      <c r="O95" s="175">
        <v>0</v>
      </c>
      <c r="R95" s="89"/>
    </row>
    <row r="96" spans="2:18" ht="15.75">
      <c r="B96" s="82" t="s">
        <v>1550</v>
      </c>
      <c r="C96" s="82" t="e">
        <f>VLOOKUP(B96,#REF!,2,FALSE)</f>
        <v>#REF!</v>
      </c>
      <c r="D96" s="83" t="s">
        <v>69</v>
      </c>
      <c r="E96" s="75" t="s">
        <v>541</v>
      </c>
      <c r="F96" s="84" t="s">
        <v>160</v>
      </c>
      <c r="G96" s="85">
        <v>63543.73</v>
      </c>
      <c r="H96" s="85"/>
      <c r="I96" s="86">
        <v>0.985</v>
      </c>
      <c r="J96" s="85">
        <v>508.9</v>
      </c>
      <c r="K96" s="87">
        <v>63099.474050000004</v>
      </c>
      <c r="L96" s="87"/>
      <c r="M96" s="88">
        <v>219.56</v>
      </c>
      <c r="N96" s="88" t="s">
        <v>162</v>
      </c>
      <c r="O96" s="175">
        <v>138541</v>
      </c>
      <c r="R96" s="89"/>
    </row>
    <row r="97" spans="2:18" ht="15.75">
      <c r="B97" s="82" t="s">
        <v>1552</v>
      </c>
      <c r="C97" s="82" t="e">
        <f>VLOOKUP(B97,#REF!,2,FALSE)</f>
        <v>#REF!</v>
      </c>
      <c r="D97" s="83" t="s">
        <v>73</v>
      </c>
      <c r="E97" s="75" t="s">
        <v>541</v>
      </c>
      <c r="F97" s="84" t="s">
        <v>160</v>
      </c>
      <c r="G97" s="85">
        <v>39237.83</v>
      </c>
      <c r="H97" s="85"/>
      <c r="I97" s="86">
        <v>0.986</v>
      </c>
      <c r="J97" s="85">
        <v>0</v>
      </c>
      <c r="K97" s="87">
        <v>38688.50038</v>
      </c>
      <c r="L97" s="87"/>
      <c r="M97" s="88">
        <v>151.84</v>
      </c>
      <c r="N97" s="88" t="s">
        <v>162</v>
      </c>
      <c r="O97" s="175">
        <v>58745</v>
      </c>
      <c r="R97" s="89"/>
    </row>
    <row r="98" spans="2:18" ht="15.75">
      <c r="B98" s="82" t="s">
        <v>1555</v>
      </c>
      <c r="C98" s="82" t="e">
        <f>VLOOKUP(B98,#REF!,2,FALSE)</f>
        <v>#REF!</v>
      </c>
      <c r="D98" s="83" t="s">
        <v>77</v>
      </c>
      <c r="E98" s="75" t="s">
        <v>541</v>
      </c>
      <c r="F98" s="84" t="s">
        <v>160</v>
      </c>
      <c r="G98" s="85">
        <v>30714</v>
      </c>
      <c r="H98" s="85"/>
      <c r="I98" s="86">
        <v>0.968</v>
      </c>
      <c r="J98" s="85">
        <v>0</v>
      </c>
      <c r="K98" s="87">
        <v>29731.152</v>
      </c>
      <c r="L98" s="87"/>
      <c r="M98" s="88">
        <v>235.85</v>
      </c>
      <c r="N98" s="88" t="s">
        <v>162</v>
      </c>
      <c r="O98" s="175">
        <v>70121</v>
      </c>
      <c r="R98" s="89"/>
    </row>
    <row r="99" spans="2:18" ht="15.75">
      <c r="B99" s="82" t="s">
        <v>1556</v>
      </c>
      <c r="C99" s="82" t="e">
        <f>VLOOKUP(B99,#REF!,2,FALSE)</f>
        <v>#REF!</v>
      </c>
      <c r="D99" s="83" t="s">
        <v>79</v>
      </c>
      <c r="E99" s="75" t="s">
        <v>541</v>
      </c>
      <c r="F99" s="84" t="s">
        <v>160</v>
      </c>
      <c r="G99" s="85">
        <v>43697.1</v>
      </c>
      <c r="H99" s="85"/>
      <c r="I99" s="86">
        <v>0.987</v>
      </c>
      <c r="J99" s="85">
        <v>42</v>
      </c>
      <c r="K99" s="87">
        <v>43171.0377</v>
      </c>
      <c r="L99" s="87"/>
      <c r="M99" s="88">
        <v>192.78</v>
      </c>
      <c r="N99" s="88" t="s">
        <v>162</v>
      </c>
      <c r="O99" s="175">
        <v>83225</v>
      </c>
      <c r="R99" s="89"/>
    </row>
    <row r="100" spans="2:18" ht="15.75">
      <c r="B100" s="82" t="s">
        <v>474</v>
      </c>
      <c r="C100" s="82" t="e">
        <f>VLOOKUP(B100,#REF!,2,FALSE)</f>
        <v>#REF!</v>
      </c>
      <c r="D100" s="83" t="s">
        <v>719</v>
      </c>
      <c r="E100" s="75" t="s">
        <v>541</v>
      </c>
      <c r="F100" s="84" t="s">
        <v>160</v>
      </c>
      <c r="G100" s="85">
        <v>42498</v>
      </c>
      <c r="H100" s="85"/>
      <c r="I100" s="86">
        <v>0.969</v>
      </c>
      <c r="J100" s="85">
        <v>299.9</v>
      </c>
      <c r="K100" s="87">
        <v>41480.462</v>
      </c>
      <c r="L100" s="87"/>
      <c r="M100" s="88">
        <v>157.34</v>
      </c>
      <c r="N100" s="88" t="s">
        <v>162</v>
      </c>
      <c r="O100" s="175">
        <v>65265</v>
      </c>
      <c r="R100" s="89"/>
    </row>
    <row r="101" spans="2:18" ht="15.75">
      <c r="B101" s="82" t="s">
        <v>1079</v>
      </c>
      <c r="C101" s="82" t="e">
        <f>VLOOKUP(B101,#REF!,2,FALSE)</f>
        <v>#REF!</v>
      </c>
      <c r="D101" s="83" t="s">
        <v>721</v>
      </c>
      <c r="E101" s="75" t="s">
        <v>541</v>
      </c>
      <c r="F101" s="84" t="s">
        <v>160</v>
      </c>
      <c r="G101" s="85">
        <v>32849</v>
      </c>
      <c r="H101" s="85"/>
      <c r="I101" s="86">
        <v>0.989</v>
      </c>
      <c r="J101" s="85">
        <v>0</v>
      </c>
      <c r="K101" s="87">
        <v>32487.661</v>
      </c>
      <c r="L101" s="87"/>
      <c r="M101" s="88">
        <v>174.42</v>
      </c>
      <c r="N101" s="88" t="s">
        <v>162</v>
      </c>
      <c r="O101" s="175">
        <v>56665</v>
      </c>
      <c r="R101" s="89"/>
    </row>
    <row r="102" spans="2:18" ht="15.75">
      <c r="B102" s="82" t="s">
        <v>1081</v>
      </c>
      <c r="C102" s="82" t="e">
        <f>VLOOKUP(B102,#REF!,2,FALSE)</f>
        <v>#REF!</v>
      </c>
      <c r="D102" s="83" t="s">
        <v>1082</v>
      </c>
      <c r="E102" s="75" t="s">
        <v>541</v>
      </c>
      <c r="F102" s="84" t="s">
        <v>160</v>
      </c>
      <c r="G102" s="85">
        <v>37997.8</v>
      </c>
      <c r="H102" s="85"/>
      <c r="I102" s="86">
        <v>0.992</v>
      </c>
      <c r="J102" s="85">
        <v>0</v>
      </c>
      <c r="K102" s="87">
        <v>37693.8176</v>
      </c>
      <c r="L102" s="87"/>
      <c r="M102" s="88">
        <v>112.17</v>
      </c>
      <c r="N102" s="88" t="s">
        <v>162</v>
      </c>
      <c r="O102" s="175">
        <v>42281</v>
      </c>
      <c r="R102" s="89"/>
    </row>
    <row r="103" spans="2:18" ht="15.75">
      <c r="B103" s="82" t="s">
        <v>1083</v>
      </c>
      <c r="C103" s="82" t="e">
        <f>VLOOKUP(B103,#REF!,2,FALSE)</f>
        <v>#REF!</v>
      </c>
      <c r="D103" s="83" t="s">
        <v>727</v>
      </c>
      <c r="E103" s="75" t="s">
        <v>541</v>
      </c>
      <c r="F103" s="84" t="s">
        <v>160</v>
      </c>
      <c r="G103" s="85">
        <v>58990.4</v>
      </c>
      <c r="H103" s="85"/>
      <c r="I103" s="86">
        <v>0.99</v>
      </c>
      <c r="J103" s="85">
        <v>0</v>
      </c>
      <c r="K103" s="87">
        <v>58400.496</v>
      </c>
      <c r="L103" s="87"/>
      <c r="M103" s="88">
        <v>140.09</v>
      </c>
      <c r="N103" s="88" t="s">
        <v>162</v>
      </c>
      <c r="O103" s="175">
        <v>81813</v>
      </c>
      <c r="R103" s="89"/>
    </row>
    <row r="104" spans="2:18" ht="15.75">
      <c r="B104" s="91" t="s">
        <v>1089</v>
      </c>
      <c r="C104" s="82" t="e">
        <f>VLOOKUP(B104,#REF!,2,FALSE)</f>
        <v>#REF!</v>
      </c>
      <c r="D104" s="83" t="s">
        <v>731</v>
      </c>
      <c r="E104" s="75" t="s">
        <v>541</v>
      </c>
      <c r="F104" s="84" t="s">
        <v>160</v>
      </c>
      <c r="G104" s="85">
        <v>61667.9</v>
      </c>
      <c r="H104" s="85"/>
      <c r="I104" s="86">
        <v>0.9841</v>
      </c>
      <c r="J104" s="85">
        <v>355</v>
      </c>
      <c r="K104" s="87">
        <v>61042.38039</v>
      </c>
      <c r="L104" s="87"/>
      <c r="M104" s="88">
        <v>128.51</v>
      </c>
      <c r="N104" s="88" t="s">
        <v>171</v>
      </c>
      <c r="O104" s="175">
        <v>0</v>
      </c>
      <c r="R104" s="89"/>
    </row>
    <row r="105" spans="2:18" ht="15.75">
      <c r="B105" s="82" t="s">
        <v>1090</v>
      </c>
      <c r="C105" s="82" t="e">
        <f>VLOOKUP(B105,#REF!,2,FALSE)</f>
        <v>#REF!</v>
      </c>
      <c r="D105" s="83" t="s">
        <v>733</v>
      </c>
      <c r="E105" s="75" t="s">
        <v>541</v>
      </c>
      <c r="F105" s="84" t="s">
        <v>160</v>
      </c>
      <c r="G105" s="85">
        <v>24394.9</v>
      </c>
      <c r="H105" s="85"/>
      <c r="I105" s="86">
        <v>0.95</v>
      </c>
      <c r="J105" s="85">
        <v>0</v>
      </c>
      <c r="K105" s="87">
        <v>23175.155</v>
      </c>
      <c r="L105" s="87"/>
      <c r="M105" s="88">
        <v>230.52</v>
      </c>
      <c r="N105" s="88" t="s">
        <v>162</v>
      </c>
      <c r="O105" s="175">
        <v>53423</v>
      </c>
      <c r="R105" s="89"/>
    </row>
    <row r="106" spans="2:18" ht="15.75">
      <c r="B106" s="82" t="s">
        <v>1091</v>
      </c>
      <c r="C106" s="82" t="e">
        <f>VLOOKUP(B106,#REF!,2,FALSE)</f>
        <v>#REF!</v>
      </c>
      <c r="D106" s="83" t="s">
        <v>735</v>
      </c>
      <c r="E106" s="75" t="s">
        <v>541</v>
      </c>
      <c r="F106" s="84" t="s">
        <v>160</v>
      </c>
      <c r="G106" s="85">
        <v>42654.6</v>
      </c>
      <c r="H106" s="85"/>
      <c r="I106" s="86">
        <v>0.9725</v>
      </c>
      <c r="J106" s="85">
        <v>0</v>
      </c>
      <c r="K106" s="87">
        <v>41481.5985</v>
      </c>
      <c r="L106" s="87"/>
      <c r="M106" s="88">
        <v>309.73</v>
      </c>
      <c r="N106" s="88" t="s">
        <v>171</v>
      </c>
      <c r="O106" s="175">
        <v>0</v>
      </c>
      <c r="R106" s="89"/>
    </row>
    <row r="107" spans="2:18" ht="15.75">
      <c r="B107" s="82" t="s">
        <v>1103</v>
      </c>
      <c r="C107" s="82" t="e">
        <f>VLOOKUP(B107,#REF!,2,FALSE)</f>
        <v>#REF!</v>
      </c>
      <c r="D107" s="83" t="s">
        <v>748</v>
      </c>
      <c r="E107" s="75" t="s">
        <v>541</v>
      </c>
      <c r="F107" s="84" t="s">
        <v>160</v>
      </c>
      <c r="G107" s="85">
        <v>31512</v>
      </c>
      <c r="H107" s="85"/>
      <c r="I107" s="86">
        <v>0.975</v>
      </c>
      <c r="J107" s="85">
        <v>0</v>
      </c>
      <c r="K107" s="87">
        <v>30724.2</v>
      </c>
      <c r="L107" s="87"/>
      <c r="M107" s="88">
        <v>205.39</v>
      </c>
      <c r="N107" s="88" t="s">
        <v>162</v>
      </c>
      <c r="O107" s="175">
        <v>63104</v>
      </c>
      <c r="R107" s="89"/>
    </row>
    <row r="108" spans="2:18" ht="15.75">
      <c r="B108" s="82" t="s">
        <v>1104</v>
      </c>
      <c r="C108" s="82" t="e">
        <f>VLOOKUP(B108,#REF!,2,FALSE)</f>
        <v>#REF!</v>
      </c>
      <c r="D108" s="83" t="s">
        <v>1105</v>
      </c>
      <c r="E108" s="75" t="s">
        <v>541</v>
      </c>
      <c r="F108" s="84" t="s">
        <v>160</v>
      </c>
      <c r="G108" s="85">
        <v>53824.3</v>
      </c>
      <c r="H108" s="85"/>
      <c r="I108" s="86">
        <v>0.975</v>
      </c>
      <c r="J108" s="85">
        <v>458</v>
      </c>
      <c r="K108" s="87">
        <v>52936.692500000005</v>
      </c>
      <c r="L108" s="87"/>
      <c r="M108" s="88">
        <v>122.72</v>
      </c>
      <c r="N108" s="88" t="s">
        <v>162</v>
      </c>
      <c r="O108" s="175">
        <v>64964</v>
      </c>
      <c r="R108" s="89"/>
    </row>
    <row r="109" spans="2:18" ht="15.75">
      <c r="B109" s="82" t="s">
        <v>1117</v>
      </c>
      <c r="C109" s="82" t="e">
        <f>VLOOKUP(B109,#REF!,2,FALSE)</f>
        <v>#REF!</v>
      </c>
      <c r="D109" s="83" t="s">
        <v>764</v>
      </c>
      <c r="E109" s="75" t="s">
        <v>541</v>
      </c>
      <c r="F109" s="84" t="s">
        <v>160</v>
      </c>
      <c r="G109" s="85">
        <v>44589.9</v>
      </c>
      <c r="H109" s="85"/>
      <c r="I109" s="86">
        <v>0.9868</v>
      </c>
      <c r="J109" s="85">
        <v>0</v>
      </c>
      <c r="K109" s="87">
        <v>44001.31332</v>
      </c>
      <c r="L109" s="87"/>
      <c r="M109" s="88">
        <v>192.25</v>
      </c>
      <c r="N109" s="88" t="s">
        <v>171</v>
      </c>
      <c r="O109" s="175">
        <v>0</v>
      </c>
      <c r="R109" s="89"/>
    </row>
    <row r="110" spans="2:18" ht="15.75">
      <c r="B110" s="82" t="s">
        <v>1126</v>
      </c>
      <c r="C110" s="82" t="e">
        <f>VLOOKUP(B110,#REF!,2,FALSE)</f>
        <v>#REF!</v>
      </c>
      <c r="D110" s="83" t="s">
        <v>772</v>
      </c>
      <c r="E110" s="75" t="s">
        <v>541</v>
      </c>
      <c r="F110" s="84" t="s">
        <v>160</v>
      </c>
      <c r="G110" s="85">
        <v>39902</v>
      </c>
      <c r="H110" s="85"/>
      <c r="I110" s="86">
        <v>0.9825</v>
      </c>
      <c r="J110" s="85">
        <v>0</v>
      </c>
      <c r="K110" s="87">
        <v>39203.715000000004</v>
      </c>
      <c r="L110" s="87"/>
      <c r="M110" s="88">
        <v>192.48</v>
      </c>
      <c r="N110" s="88" t="s">
        <v>162</v>
      </c>
      <c r="O110" s="175">
        <v>75459</v>
      </c>
      <c r="R110" s="89"/>
    </row>
    <row r="111" spans="2:18" ht="15.75">
      <c r="B111" s="82" t="s">
        <v>1128</v>
      </c>
      <c r="C111" s="82" t="e">
        <f>VLOOKUP(B111,#REF!,2,FALSE)</f>
        <v>#REF!</v>
      </c>
      <c r="D111" s="83" t="s">
        <v>776</v>
      </c>
      <c r="E111" s="75" t="s">
        <v>541</v>
      </c>
      <c r="F111" s="84" t="s">
        <v>160</v>
      </c>
      <c r="G111" s="85">
        <v>38976.6</v>
      </c>
      <c r="H111" s="85"/>
      <c r="I111" s="86">
        <v>0.9894</v>
      </c>
      <c r="J111" s="85">
        <v>121.7</v>
      </c>
      <c r="K111" s="87">
        <v>38685.14803999999</v>
      </c>
      <c r="L111" s="87"/>
      <c r="M111" s="88">
        <v>146.37</v>
      </c>
      <c r="N111" s="88" t="s">
        <v>171</v>
      </c>
      <c r="O111" s="175">
        <v>0</v>
      </c>
      <c r="R111" s="89"/>
    </row>
    <row r="112" spans="2:18" ht="15.75">
      <c r="B112" s="82" t="s">
        <v>1129</v>
      </c>
      <c r="C112" s="82" t="e">
        <f>VLOOKUP(B112,#REF!,2,FALSE)</f>
        <v>#REF!</v>
      </c>
      <c r="D112" s="83" t="s">
        <v>778</v>
      </c>
      <c r="E112" s="75" t="s">
        <v>541</v>
      </c>
      <c r="F112" s="84" t="s">
        <v>160</v>
      </c>
      <c r="G112" s="85">
        <v>28086.8</v>
      </c>
      <c r="H112" s="85"/>
      <c r="I112" s="86">
        <v>0.9775</v>
      </c>
      <c r="J112" s="85">
        <v>0</v>
      </c>
      <c r="K112" s="87">
        <v>27454.847</v>
      </c>
      <c r="L112" s="87"/>
      <c r="M112" s="88">
        <v>236.25</v>
      </c>
      <c r="N112" s="88" t="s">
        <v>171</v>
      </c>
      <c r="O112" s="175">
        <v>0</v>
      </c>
      <c r="R112" s="89"/>
    </row>
    <row r="113" spans="2:18" ht="15.75">
      <c r="B113" s="82" t="s">
        <v>1136</v>
      </c>
      <c r="C113" s="82" t="e">
        <f>VLOOKUP(B113,#REF!,2,FALSE)</f>
        <v>#REF!</v>
      </c>
      <c r="D113" s="83" t="s">
        <v>786</v>
      </c>
      <c r="E113" s="75" t="s">
        <v>541</v>
      </c>
      <c r="F113" s="84" t="s">
        <v>160</v>
      </c>
      <c r="G113" s="85">
        <v>62024.9</v>
      </c>
      <c r="H113" s="85"/>
      <c r="I113" s="86">
        <v>0.99</v>
      </c>
      <c r="J113" s="85">
        <v>213</v>
      </c>
      <c r="K113" s="87">
        <v>61617.651</v>
      </c>
      <c r="L113" s="87"/>
      <c r="M113" s="88">
        <v>222.39</v>
      </c>
      <c r="N113" s="88" t="s">
        <v>171</v>
      </c>
      <c r="O113" s="175">
        <v>0</v>
      </c>
      <c r="R113" s="89"/>
    </row>
    <row r="114" spans="2:18" ht="15.75">
      <c r="B114" s="82" t="s">
        <v>1137</v>
      </c>
      <c r="C114" s="82" t="e">
        <f>VLOOKUP(B114,#REF!,2,FALSE)</f>
        <v>#REF!</v>
      </c>
      <c r="D114" s="83" t="s">
        <v>788</v>
      </c>
      <c r="E114" s="75" t="s">
        <v>541</v>
      </c>
      <c r="F114" s="84" t="s">
        <v>160</v>
      </c>
      <c r="G114" s="85">
        <v>25478.7</v>
      </c>
      <c r="H114" s="85"/>
      <c r="I114" s="86">
        <v>0.9849</v>
      </c>
      <c r="J114" s="85">
        <v>0</v>
      </c>
      <c r="K114" s="87">
        <v>25093.97163</v>
      </c>
      <c r="L114" s="87"/>
      <c r="M114" s="88">
        <v>169.66</v>
      </c>
      <c r="N114" s="88" t="s">
        <v>171</v>
      </c>
      <c r="O114" s="175">
        <v>0</v>
      </c>
      <c r="R114" s="89"/>
    </row>
    <row r="115" spans="2:18" ht="15.75">
      <c r="B115" s="82" t="s">
        <v>1138</v>
      </c>
      <c r="C115" s="82" t="e">
        <f>VLOOKUP(B115,#REF!,2,FALSE)</f>
        <v>#REF!</v>
      </c>
      <c r="D115" s="83" t="s">
        <v>790</v>
      </c>
      <c r="E115" s="75" t="s">
        <v>541</v>
      </c>
      <c r="F115" s="84" t="s">
        <v>160</v>
      </c>
      <c r="G115" s="85">
        <v>31017.1</v>
      </c>
      <c r="H115" s="85"/>
      <c r="I115" s="86">
        <v>0.995</v>
      </c>
      <c r="J115" s="85">
        <v>0</v>
      </c>
      <c r="K115" s="87">
        <v>30862.014499999997</v>
      </c>
      <c r="L115" s="87"/>
      <c r="M115" s="88">
        <v>132.33</v>
      </c>
      <c r="N115" s="88" t="s">
        <v>171</v>
      </c>
      <c r="O115" s="175">
        <v>0</v>
      </c>
      <c r="R115" s="89"/>
    </row>
    <row r="116" spans="2:18" ht="15.75">
      <c r="B116" s="82" t="s">
        <v>1140</v>
      </c>
      <c r="C116" s="82" t="e">
        <f>VLOOKUP(B116,#REF!,2,FALSE)</f>
        <v>#REF!</v>
      </c>
      <c r="D116" s="83" t="s">
        <v>794</v>
      </c>
      <c r="E116" s="75" t="s">
        <v>541</v>
      </c>
      <c r="F116" s="84" t="s">
        <v>160</v>
      </c>
      <c r="G116" s="85">
        <v>32299.7</v>
      </c>
      <c r="H116" s="85"/>
      <c r="I116" s="86">
        <v>0.9825</v>
      </c>
      <c r="J116" s="85">
        <v>0</v>
      </c>
      <c r="K116" s="87">
        <v>31734.455250000003</v>
      </c>
      <c r="L116" s="87"/>
      <c r="M116" s="88">
        <v>184.72</v>
      </c>
      <c r="N116" s="88" t="s">
        <v>162</v>
      </c>
      <c r="O116" s="175">
        <v>58620</v>
      </c>
      <c r="R116" s="89"/>
    </row>
    <row r="117" spans="2:18" ht="15.75">
      <c r="B117" s="82" t="s">
        <v>1141</v>
      </c>
      <c r="C117" s="82" t="e">
        <f>VLOOKUP(B117,#REF!,2,FALSE)</f>
        <v>#REF!</v>
      </c>
      <c r="D117" s="83" t="s">
        <v>798</v>
      </c>
      <c r="E117" s="75" t="s">
        <v>541</v>
      </c>
      <c r="F117" s="84" t="s">
        <v>160</v>
      </c>
      <c r="G117" s="85">
        <v>19342.5</v>
      </c>
      <c r="H117" s="85"/>
      <c r="I117" s="86">
        <v>0.991</v>
      </c>
      <c r="J117" s="85">
        <v>34.9</v>
      </c>
      <c r="K117" s="87">
        <v>19203.3175</v>
      </c>
      <c r="L117" s="87"/>
      <c r="M117" s="88">
        <v>178.38</v>
      </c>
      <c r="N117" s="88" t="s">
        <v>162</v>
      </c>
      <c r="O117" s="175">
        <v>34255</v>
      </c>
      <c r="R117" s="89"/>
    </row>
    <row r="118" spans="2:18" ht="15.75">
      <c r="B118" s="82" t="s">
        <v>1142</v>
      </c>
      <c r="C118" s="82" t="e">
        <f>VLOOKUP(B118,#REF!,2,FALSE)</f>
        <v>#REF!</v>
      </c>
      <c r="D118" s="83" t="s">
        <v>800</v>
      </c>
      <c r="E118" s="75" t="s">
        <v>541</v>
      </c>
      <c r="F118" s="84" t="s">
        <v>160</v>
      </c>
      <c r="G118" s="85">
        <v>41197.44</v>
      </c>
      <c r="H118" s="85"/>
      <c r="I118" s="86">
        <v>0.98</v>
      </c>
      <c r="J118" s="85">
        <v>0</v>
      </c>
      <c r="K118" s="87">
        <v>40373.491200000004</v>
      </c>
      <c r="L118" s="87"/>
      <c r="M118" s="88">
        <v>148.25</v>
      </c>
      <c r="N118" s="88" t="s">
        <v>162</v>
      </c>
      <c r="O118" s="175">
        <v>59854</v>
      </c>
      <c r="R118" s="89"/>
    </row>
    <row r="119" spans="2:18" ht="15.75">
      <c r="B119" s="82" t="s">
        <v>1245</v>
      </c>
      <c r="C119" s="82" t="e">
        <f>VLOOKUP(B119,#REF!,2,FALSE)</f>
        <v>#REF!</v>
      </c>
      <c r="D119" s="83" t="s">
        <v>806</v>
      </c>
      <c r="E119" s="75" t="s">
        <v>541</v>
      </c>
      <c r="F119" s="84" t="s">
        <v>160</v>
      </c>
      <c r="G119" s="85">
        <v>29602.7</v>
      </c>
      <c r="H119" s="85"/>
      <c r="I119" s="86">
        <v>0.98</v>
      </c>
      <c r="J119" s="85">
        <v>0</v>
      </c>
      <c r="K119" s="87">
        <v>29010.646</v>
      </c>
      <c r="L119" s="87"/>
      <c r="M119" s="88">
        <v>182.15</v>
      </c>
      <c r="N119" s="88" t="s">
        <v>162</v>
      </c>
      <c r="O119" s="175">
        <v>52843</v>
      </c>
      <c r="R119" s="89"/>
    </row>
    <row r="120" spans="2:18" ht="15.75">
      <c r="B120" s="82" t="s">
        <v>1246</v>
      </c>
      <c r="C120" s="82" t="e">
        <f>VLOOKUP(B120,#REF!,2,FALSE)</f>
        <v>#REF!</v>
      </c>
      <c r="D120" s="83" t="s">
        <v>808</v>
      </c>
      <c r="E120" s="75" t="s">
        <v>541</v>
      </c>
      <c r="F120" s="84" t="s">
        <v>160</v>
      </c>
      <c r="G120" s="85">
        <v>36940</v>
      </c>
      <c r="H120" s="85"/>
      <c r="I120" s="86">
        <v>0.99</v>
      </c>
      <c r="J120" s="85">
        <v>216.6</v>
      </c>
      <c r="K120" s="87">
        <v>36787.2</v>
      </c>
      <c r="L120" s="87"/>
      <c r="M120" s="88">
        <v>151.18</v>
      </c>
      <c r="N120" s="88" t="s">
        <v>162</v>
      </c>
      <c r="O120" s="175">
        <v>55615</v>
      </c>
      <c r="R120" s="89"/>
    </row>
    <row r="121" spans="2:18" ht="15.75">
      <c r="B121" s="82" t="s">
        <v>1247</v>
      </c>
      <c r="C121" s="82" t="e">
        <f>VLOOKUP(B121,#REF!,2,FALSE)</f>
        <v>#REF!</v>
      </c>
      <c r="D121" s="83" t="s">
        <v>810</v>
      </c>
      <c r="E121" s="75" t="s">
        <v>541</v>
      </c>
      <c r="F121" s="84" t="s">
        <v>160</v>
      </c>
      <c r="G121" s="85">
        <v>59310.6</v>
      </c>
      <c r="H121" s="85"/>
      <c r="I121" s="86">
        <v>0.993</v>
      </c>
      <c r="J121" s="85">
        <v>0</v>
      </c>
      <c r="K121" s="87">
        <v>58895.4258</v>
      </c>
      <c r="L121" s="87"/>
      <c r="M121" s="88">
        <v>149.58</v>
      </c>
      <c r="N121" s="88" t="s">
        <v>162</v>
      </c>
      <c r="O121" s="175">
        <v>88096</v>
      </c>
      <c r="R121" s="89"/>
    </row>
    <row r="122" spans="2:18" ht="15.75">
      <c r="B122" s="82" t="s">
        <v>1252</v>
      </c>
      <c r="C122" s="82" t="e">
        <f>VLOOKUP(B122,#REF!,2,FALSE)</f>
        <v>#REF!</v>
      </c>
      <c r="D122" s="83" t="s">
        <v>816</v>
      </c>
      <c r="E122" s="75" t="s">
        <v>541</v>
      </c>
      <c r="F122" s="84" t="s">
        <v>160</v>
      </c>
      <c r="G122" s="85">
        <v>41768.9</v>
      </c>
      <c r="H122" s="85"/>
      <c r="I122" s="86">
        <v>0.99</v>
      </c>
      <c r="J122" s="85">
        <v>0</v>
      </c>
      <c r="K122" s="87">
        <v>41351.211</v>
      </c>
      <c r="L122" s="87"/>
      <c r="M122" s="88">
        <v>151.65</v>
      </c>
      <c r="N122" s="88" t="s">
        <v>171</v>
      </c>
      <c r="O122" s="175">
        <v>0</v>
      </c>
      <c r="R122" s="89"/>
    </row>
    <row r="123" spans="2:18" ht="15.75">
      <c r="B123" s="82" t="s">
        <v>1253</v>
      </c>
      <c r="C123" s="82" t="e">
        <f>VLOOKUP(B123,#REF!,2,FALSE)</f>
        <v>#REF!</v>
      </c>
      <c r="D123" s="83" t="s">
        <v>818</v>
      </c>
      <c r="E123" s="75" t="s">
        <v>541</v>
      </c>
      <c r="F123" s="84" t="s">
        <v>160</v>
      </c>
      <c r="G123" s="85">
        <v>75379.3</v>
      </c>
      <c r="H123" s="85"/>
      <c r="I123" s="86">
        <v>0.983</v>
      </c>
      <c r="J123" s="85">
        <v>215.7</v>
      </c>
      <c r="K123" s="87">
        <v>74313.5519</v>
      </c>
      <c r="L123" s="87"/>
      <c r="M123" s="88">
        <v>155.76</v>
      </c>
      <c r="N123" s="88" t="s">
        <v>162</v>
      </c>
      <c r="O123" s="175">
        <v>115751</v>
      </c>
      <c r="R123" s="89"/>
    </row>
    <row r="124" spans="2:18" ht="15.75">
      <c r="B124" s="82" t="s">
        <v>1254</v>
      </c>
      <c r="C124" s="82" t="e">
        <f>VLOOKUP(B124,#REF!,2,FALSE)</f>
        <v>#REF!</v>
      </c>
      <c r="D124" s="83" t="s">
        <v>1255</v>
      </c>
      <c r="E124" s="75" t="s">
        <v>541</v>
      </c>
      <c r="F124" s="84" t="s">
        <v>160</v>
      </c>
      <c r="G124" s="85">
        <v>39914.4</v>
      </c>
      <c r="H124" s="85"/>
      <c r="I124" s="86">
        <v>0.99</v>
      </c>
      <c r="J124" s="85">
        <v>0</v>
      </c>
      <c r="K124" s="87">
        <v>39515.256</v>
      </c>
      <c r="L124" s="87"/>
      <c r="M124" s="88">
        <v>160.73</v>
      </c>
      <c r="N124" s="88" t="s">
        <v>162</v>
      </c>
      <c r="O124" s="175">
        <v>63513</v>
      </c>
      <c r="R124" s="89"/>
    </row>
    <row r="125" spans="2:18" ht="15.75">
      <c r="B125" s="82" t="s">
        <v>1257</v>
      </c>
      <c r="C125" s="82" t="e">
        <f>VLOOKUP(B125,#REF!,2,FALSE)</f>
        <v>#REF!</v>
      </c>
      <c r="D125" s="83" t="s">
        <v>824</v>
      </c>
      <c r="E125" s="75" t="s">
        <v>541</v>
      </c>
      <c r="F125" s="84" t="s">
        <v>160</v>
      </c>
      <c r="G125" s="85">
        <v>40144</v>
      </c>
      <c r="H125" s="85"/>
      <c r="I125" s="86">
        <v>0.98</v>
      </c>
      <c r="J125" s="85">
        <v>0</v>
      </c>
      <c r="K125" s="87">
        <v>39341.12</v>
      </c>
      <c r="L125" s="87"/>
      <c r="M125" s="88">
        <v>176.93</v>
      </c>
      <c r="N125" s="88" t="s">
        <v>162</v>
      </c>
      <c r="O125" s="175">
        <v>69606</v>
      </c>
      <c r="R125" s="89"/>
    </row>
    <row r="126" spans="2:18" ht="15.75">
      <c r="B126" s="82" t="s">
        <v>1262</v>
      </c>
      <c r="C126" s="82" t="e">
        <f>VLOOKUP(B126,#REF!,2,FALSE)</f>
        <v>#REF!</v>
      </c>
      <c r="D126" s="83" t="s">
        <v>830</v>
      </c>
      <c r="E126" s="75" t="s">
        <v>541</v>
      </c>
      <c r="F126" s="84" t="s">
        <v>160</v>
      </c>
      <c r="G126" s="85">
        <v>35554.88</v>
      </c>
      <c r="H126" s="85"/>
      <c r="I126" s="86">
        <v>0.985</v>
      </c>
      <c r="J126" s="85">
        <v>0</v>
      </c>
      <c r="K126" s="87">
        <v>35021.5568</v>
      </c>
      <c r="L126" s="87"/>
      <c r="M126" s="88">
        <v>164.58</v>
      </c>
      <c r="N126" s="88" t="s">
        <v>162</v>
      </c>
      <c r="O126" s="175">
        <v>57638</v>
      </c>
      <c r="R126" s="89"/>
    </row>
    <row r="127" spans="2:18" ht="15.75">
      <c r="B127" s="82" t="s">
        <v>1263</v>
      </c>
      <c r="C127" s="82" t="e">
        <f>VLOOKUP(B127,#REF!,2,FALSE)</f>
        <v>#REF!</v>
      </c>
      <c r="D127" s="83" t="s">
        <v>832</v>
      </c>
      <c r="E127" s="75" t="s">
        <v>541</v>
      </c>
      <c r="F127" s="84" t="s">
        <v>160</v>
      </c>
      <c r="G127" s="85">
        <v>27417.3</v>
      </c>
      <c r="H127" s="85"/>
      <c r="I127" s="86">
        <v>1</v>
      </c>
      <c r="J127" s="85">
        <v>426.7</v>
      </c>
      <c r="K127" s="87">
        <v>27844</v>
      </c>
      <c r="L127" s="87"/>
      <c r="M127" s="88">
        <v>104.78</v>
      </c>
      <c r="N127" s="88" t="s">
        <v>171</v>
      </c>
      <c r="O127" s="175">
        <v>0</v>
      </c>
      <c r="R127" s="89"/>
    </row>
    <row r="128" spans="2:18" ht="15.75">
      <c r="B128" s="82" t="s">
        <v>1264</v>
      </c>
      <c r="C128" s="82" t="e">
        <f>VLOOKUP(B128,#REF!,2,FALSE)</f>
        <v>#REF!</v>
      </c>
      <c r="D128" s="83" t="s">
        <v>834</v>
      </c>
      <c r="E128" s="75" t="s">
        <v>541</v>
      </c>
      <c r="F128" s="84" t="s">
        <v>160</v>
      </c>
      <c r="G128" s="85">
        <v>33238.82</v>
      </c>
      <c r="H128" s="85"/>
      <c r="I128" s="86">
        <v>0.982</v>
      </c>
      <c r="J128" s="85">
        <v>0</v>
      </c>
      <c r="K128" s="87">
        <v>32640.52124</v>
      </c>
      <c r="L128" s="87"/>
      <c r="M128" s="88">
        <v>170.97</v>
      </c>
      <c r="N128" s="88" t="s">
        <v>171</v>
      </c>
      <c r="O128" s="175">
        <v>0</v>
      </c>
      <c r="R128" s="89"/>
    </row>
    <row r="129" spans="2:18" ht="15.75">
      <c r="B129" s="82" t="s">
        <v>1267</v>
      </c>
      <c r="C129" s="82" t="e">
        <f>VLOOKUP(B129,#REF!,2,FALSE)</f>
        <v>#REF!</v>
      </c>
      <c r="D129" s="83" t="s">
        <v>838</v>
      </c>
      <c r="E129" s="75" t="s">
        <v>541</v>
      </c>
      <c r="F129" s="84" t="s">
        <v>160</v>
      </c>
      <c r="G129" s="85">
        <v>51503.1</v>
      </c>
      <c r="H129" s="85"/>
      <c r="I129" s="86">
        <v>0.99</v>
      </c>
      <c r="J129" s="85">
        <v>0</v>
      </c>
      <c r="K129" s="87">
        <v>50988.068999999996</v>
      </c>
      <c r="L129" s="87"/>
      <c r="M129" s="88">
        <v>196.59</v>
      </c>
      <c r="N129" s="88" t="s">
        <v>171</v>
      </c>
      <c r="O129" s="175">
        <v>0</v>
      </c>
      <c r="R129" s="89"/>
    </row>
    <row r="130" spans="2:18" ht="15.75">
      <c r="B130" s="82" t="s">
        <v>1268</v>
      </c>
      <c r="C130" s="82" t="e">
        <f>VLOOKUP(B130,#REF!,2,FALSE)</f>
        <v>#REF!</v>
      </c>
      <c r="D130" s="83" t="s">
        <v>840</v>
      </c>
      <c r="E130" s="75" t="s">
        <v>541</v>
      </c>
      <c r="F130" s="84" t="s">
        <v>160</v>
      </c>
      <c r="G130" s="85">
        <v>37213.18</v>
      </c>
      <c r="H130" s="85"/>
      <c r="I130" s="86">
        <v>0.9925</v>
      </c>
      <c r="J130" s="85">
        <v>712.6</v>
      </c>
      <c r="K130" s="87">
        <v>37646.681150000004</v>
      </c>
      <c r="L130" s="87"/>
      <c r="M130" s="88">
        <v>139.39</v>
      </c>
      <c r="N130" s="88" t="s">
        <v>171</v>
      </c>
      <c r="O130" s="175">
        <v>0</v>
      </c>
      <c r="R130" s="89"/>
    </row>
    <row r="131" spans="2:18" ht="15.75">
      <c r="B131" s="82" t="s">
        <v>1271</v>
      </c>
      <c r="C131" s="82" t="e">
        <f>VLOOKUP(B131,#REF!,2,FALSE)</f>
        <v>#REF!</v>
      </c>
      <c r="D131" s="83" t="s">
        <v>844</v>
      </c>
      <c r="E131" s="75" t="s">
        <v>541</v>
      </c>
      <c r="F131" s="84" t="s">
        <v>160</v>
      </c>
      <c r="G131" s="85">
        <v>42442</v>
      </c>
      <c r="H131" s="85"/>
      <c r="I131" s="86">
        <v>0.98</v>
      </c>
      <c r="J131" s="85">
        <v>0</v>
      </c>
      <c r="K131" s="87">
        <v>41593.16</v>
      </c>
      <c r="L131" s="87"/>
      <c r="M131" s="88">
        <v>138.87</v>
      </c>
      <c r="N131" s="88" t="s">
        <v>162</v>
      </c>
      <c r="O131" s="175">
        <v>57760</v>
      </c>
      <c r="R131" s="89"/>
    </row>
    <row r="132" spans="2:18" ht="15.75">
      <c r="B132" s="82" t="s">
        <v>1275</v>
      </c>
      <c r="C132" s="82" t="e">
        <f>VLOOKUP(B132,#REF!,2,FALSE)</f>
        <v>#REF!</v>
      </c>
      <c r="D132" s="83" t="s">
        <v>850</v>
      </c>
      <c r="E132" s="75" t="s">
        <v>541</v>
      </c>
      <c r="F132" s="84" t="s">
        <v>160</v>
      </c>
      <c r="G132" s="85">
        <v>21980.8</v>
      </c>
      <c r="H132" s="85"/>
      <c r="I132" s="86">
        <v>0.98</v>
      </c>
      <c r="J132" s="85">
        <v>0</v>
      </c>
      <c r="K132" s="87">
        <v>21541.183999999997</v>
      </c>
      <c r="L132" s="87"/>
      <c r="M132" s="88">
        <v>207.3</v>
      </c>
      <c r="N132" s="88" t="s">
        <v>162</v>
      </c>
      <c r="O132" s="175">
        <v>44655</v>
      </c>
      <c r="R132" s="89"/>
    </row>
    <row r="133" spans="2:18" ht="15.75">
      <c r="B133" s="82" t="s">
        <v>1276</v>
      </c>
      <c r="C133" s="82" t="e">
        <f>VLOOKUP(B133,#REF!,2,FALSE)</f>
        <v>#REF!</v>
      </c>
      <c r="D133" s="83" t="s">
        <v>852</v>
      </c>
      <c r="E133" s="75" t="s">
        <v>541</v>
      </c>
      <c r="F133" s="84" t="s">
        <v>160</v>
      </c>
      <c r="G133" s="85">
        <v>31900</v>
      </c>
      <c r="H133" s="85"/>
      <c r="I133" s="86">
        <v>0.98</v>
      </c>
      <c r="J133" s="85">
        <v>0</v>
      </c>
      <c r="K133" s="87">
        <v>31262</v>
      </c>
      <c r="L133" s="87"/>
      <c r="M133" s="88">
        <v>179.31</v>
      </c>
      <c r="N133" s="88" t="s">
        <v>162</v>
      </c>
      <c r="O133" s="175">
        <v>56056</v>
      </c>
      <c r="R133" s="89"/>
    </row>
    <row r="134" spans="2:18" ht="15.75">
      <c r="B134" s="82" t="s">
        <v>1282</v>
      </c>
      <c r="C134" s="82" t="e">
        <f>VLOOKUP(B134,#REF!,2,FALSE)</f>
        <v>#REF!</v>
      </c>
      <c r="D134" s="83" t="s">
        <v>856</v>
      </c>
      <c r="E134" s="75" t="s">
        <v>541</v>
      </c>
      <c r="F134" s="84" t="s">
        <v>160</v>
      </c>
      <c r="G134" s="85">
        <v>72317.2</v>
      </c>
      <c r="H134" s="85"/>
      <c r="I134" s="86">
        <v>0.9649</v>
      </c>
      <c r="J134" s="85">
        <v>0</v>
      </c>
      <c r="K134" s="87">
        <v>69778.86628</v>
      </c>
      <c r="L134" s="87"/>
      <c r="M134" s="88">
        <v>209.57</v>
      </c>
      <c r="N134" s="88" t="s">
        <v>162</v>
      </c>
      <c r="O134" s="175">
        <v>146236</v>
      </c>
      <c r="R134" s="89"/>
    </row>
    <row r="135" spans="2:18" ht="15.75">
      <c r="B135" s="82" t="s">
        <v>333</v>
      </c>
      <c r="C135" s="82" t="e">
        <f>VLOOKUP(B135,#REF!,2,FALSE)</f>
        <v>#REF!</v>
      </c>
      <c r="D135" s="83" t="s">
        <v>862</v>
      </c>
      <c r="E135" s="75" t="s">
        <v>541</v>
      </c>
      <c r="F135" s="84" t="s">
        <v>160</v>
      </c>
      <c r="G135" s="85">
        <v>43252</v>
      </c>
      <c r="H135" s="85"/>
      <c r="I135" s="86">
        <v>0.97</v>
      </c>
      <c r="J135" s="85">
        <v>0</v>
      </c>
      <c r="K135" s="87">
        <v>41954.44</v>
      </c>
      <c r="L135" s="87"/>
      <c r="M135" s="88">
        <v>225.87</v>
      </c>
      <c r="N135" s="88" t="s">
        <v>171</v>
      </c>
      <c r="O135" s="175">
        <v>0</v>
      </c>
      <c r="R135" s="89"/>
    </row>
    <row r="136" spans="2:18" ht="15.75">
      <c r="B136" s="82" t="s">
        <v>339</v>
      </c>
      <c r="C136" s="82" t="e">
        <f>VLOOKUP(B136,#REF!,2,FALSE)</f>
        <v>#REF!</v>
      </c>
      <c r="D136" s="83" t="s">
        <v>340</v>
      </c>
      <c r="E136" s="75" t="s">
        <v>541</v>
      </c>
      <c r="F136" s="84" t="s">
        <v>160</v>
      </c>
      <c r="G136" s="85">
        <v>39800</v>
      </c>
      <c r="H136" s="85"/>
      <c r="I136" s="86">
        <v>0.985</v>
      </c>
      <c r="J136" s="85">
        <v>43</v>
      </c>
      <c r="K136" s="87">
        <v>39246</v>
      </c>
      <c r="L136" s="87"/>
      <c r="M136" s="88">
        <v>203.99</v>
      </c>
      <c r="N136" s="88" t="s">
        <v>162</v>
      </c>
      <c r="O136" s="175">
        <v>80058</v>
      </c>
      <c r="R136" s="89"/>
    </row>
    <row r="137" spans="2:18" ht="15.75">
      <c r="B137" s="82" t="s">
        <v>341</v>
      </c>
      <c r="C137" s="82" t="e">
        <f>VLOOKUP(B137,#REF!,2,FALSE)</f>
        <v>#REF!</v>
      </c>
      <c r="D137" s="83" t="s">
        <v>342</v>
      </c>
      <c r="E137" s="75" t="s">
        <v>541</v>
      </c>
      <c r="F137" s="84" t="s">
        <v>160</v>
      </c>
      <c r="G137" s="85">
        <v>18950.16</v>
      </c>
      <c r="H137" s="85"/>
      <c r="I137" s="86">
        <v>0.98</v>
      </c>
      <c r="J137" s="85">
        <v>4.55</v>
      </c>
      <c r="K137" s="87">
        <v>18575.7068</v>
      </c>
      <c r="L137" s="87"/>
      <c r="M137" s="88">
        <v>202.6</v>
      </c>
      <c r="N137" s="88" t="s">
        <v>162</v>
      </c>
      <c r="O137" s="175">
        <v>37634</v>
      </c>
      <c r="R137" s="89"/>
    </row>
    <row r="138" spans="2:18" ht="15.75">
      <c r="B138" s="82" t="s">
        <v>344</v>
      </c>
      <c r="C138" s="82" t="e">
        <f>VLOOKUP(B138,#REF!,2,FALSE)</f>
        <v>#REF!</v>
      </c>
      <c r="D138" s="83" t="s">
        <v>874</v>
      </c>
      <c r="E138" s="75" t="s">
        <v>541</v>
      </c>
      <c r="F138" s="84" t="s">
        <v>160</v>
      </c>
      <c r="G138" s="85">
        <v>49049.8</v>
      </c>
      <c r="H138" s="85"/>
      <c r="I138" s="86">
        <v>0.97</v>
      </c>
      <c r="J138" s="85">
        <v>0</v>
      </c>
      <c r="K138" s="87">
        <v>47578.306000000004</v>
      </c>
      <c r="L138" s="87"/>
      <c r="M138" s="88">
        <v>262.96</v>
      </c>
      <c r="N138" s="88" t="s">
        <v>171</v>
      </c>
      <c r="O138" s="175">
        <v>0</v>
      </c>
      <c r="R138" s="89"/>
    </row>
    <row r="139" spans="2:18" ht="15.75">
      <c r="B139" s="82" t="s">
        <v>346</v>
      </c>
      <c r="C139" s="82" t="e">
        <f>VLOOKUP(B139,#REF!,2,FALSE)</f>
        <v>#REF!</v>
      </c>
      <c r="D139" s="83" t="s">
        <v>878</v>
      </c>
      <c r="E139" s="75" t="s">
        <v>541</v>
      </c>
      <c r="F139" s="84" t="s">
        <v>160</v>
      </c>
      <c r="G139" s="85">
        <v>27052.9</v>
      </c>
      <c r="H139" s="85"/>
      <c r="I139" s="86">
        <v>0.9577</v>
      </c>
      <c r="J139" s="85">
        <v>0</v>
      </c>
      <c r="K139" s="87">
        <v>25908.56233</v>
      </c>
      <c r="L139" s="87"/>
      <c r="M139" s="88">
        <v>240.38</v>
      </c>
      <c r="N139" s="88" t="s">
        <v>162</v>
      </c>
      <c r="O139" s="175">
        <v>62279</v>
      </c>
      <c r="R139" s="89"/>
    </row>
    <row r="140" spans="2:18" ht="15.75">
      <c r="B140" s="82" t="s">
        <v>355</v>
      </c>
      <c r="C140" s="82" t="e">
        <f>VLOOKUP(B140,#REF!,2,FALSE)</f>
        <v>#REF!</v>
      </c>
      <c r="D140" s="83" t="s">
        <v>888</v>
      </c>
      <c r="E140" s="75" t="s">
        <v>541</v>
      </c>
      <c r="F140" s="84" t="s">
        <v>160</v>
      </c>
      <c r="G140" s="85">
        <v>41945.7</v>
      </c>
      <c r="H140" s="85"/>
      <c r="I140" s="86">
        <v>0.97</v>
      </c>
      <c r="J140" s="85">
        <v>44.3</v>
      </c>
      <c r="K140" s="87">
        <v>40731.629</v>
      </c>
      <c r="L140" s="87"/>
      <c r="M140" s="88">
        <v>268.66</v>
      </c>
      <c r="N140" s="88" t="s">
        <v>171</v>
      </c>
      <c r="O140" s="175">
        <v>0</v>
      </c>
      <c r="R140" s="89"/>
    </row>
    <row r="141" spans="2:18" ht="15.75">
      <c r="B141" s="82" t="s">
        <v>356</v>
      </c>
      <c r="C141" s="82" t="e">
        <f>VLOOKUP(B141,#REF!,2,FALSE)</f>
        <v>#REF!</v>
      </c>
      <c r="D141" s="83" t="s">
        <v>890</v>
      </c>
      <c r="E141" s="75" t="s">
        <v>541</v>
      </c>
      <c r="F141" s="84" t="s">
        <v>160</v>
      </c>
      <c r="G141" s="85">
        <v>20550.1</v>
      </c>
      <c r="H141" s="85"/>
      <c r="I141" s="86">
        <v>0.99</v>
      </c>
      <c r="J141" s="85">
        <v>0</v>
      </c>
      <c r="K141" s="87">
        <v>20344.599</v>
      </c>
      <c r="L141" s="87"/>
      <c r="M141" s="88">
        <v>162.75</v>
      </c>
      <c r="N141" s="88" t="s">
        <v>171</v>
      </c>
      <c r="O141" s="175">
        <v>0</v>
      </c>
      <c r="R141" s="89"/>
    </row>
    <row r="142" spans="2:18" ht="15.75">
      <c r="B142" s="82" t="s">
        <v>362</v>
      </c>
      <c r="C142" s="82" t="e">
        <f>VLOOKUP(B142,#REF!,2,FALSE)</f>
        <v>#REF!</v>
      </c>
      <c r="D142" s="83" t="s">
        <v>254</v>
      </c>
      <c r="E142" s="75" t="s">
        <v>541</v>
      </c>
      <c r="F142" s="84" t="s">
        <v>160</v>
      </c>
      <c r="G142" s="85">
        <v>28099.4</v>
      </c>
      <c r="H142" s="85"/>
      <c r="I142" s="86">
        <v>0.99</v>
      </c>
      <c r="J142" s="85">
        <v>0</v>
      </c>
      <c r="K142" s="87">
        <v>27818.406000000003</v>
      </c>
      <c r="L142" s="87"/>
      <c r="M142" s="88">
        <v>209.18</v>
      </c>
      <c r="N142" s="88" t="s">
        <v>162</v>
      </c>
      <c r="O142" s="175">
        <v>58191</v>
      </c>
      <c r="R142" s="89"/>
    </row>
    <row r="143" spans="2:18" ht="15.75">
      <c r="B143" s="82" t="s">
        <v>363</v>
      </c>
      <c r="C143" s="82" t="e">
        <f>VLOOKUP(B143,#REF!,2,FALSE)</f>
        <v>#REF!</v>
      </c>
      <c r="D143" s="83" t="s">
        <v>364</v>
      </c>
      <c r="E143" s="75" t="s">
        <v>541</v>
      </c>
      <c r="F143" s="84" t="s">
        <v>160</v>
      </c>
      <c r="G143" s="85">
        <v>60386</v>
      </c>
      <c r="H143" s="85"/>
      <c r="I143" s="86">
        <v>0.992</v>
      </c>
      <c r="J143" s="85">
        <v>0</v>
      </c>
      <c r="K143" s="87">
        <v>59902.912</v>
      </c>
      <c r="L143" s="87"/>
      <c r="M143" s="88">
        <v>193.83</v>
      </c>
      <c r="N143" s="88" t="s">
        <v>171</v>
      </c>
      <c r="O143" s="175">
        <v>0</v>
      </c>
      <c r="R143" s="89"/>
    </row>
    <row r="144" spans="2:18" ht="15.75">
      <c r="B144" s="82" t="s">
        <v>365</v>
      </c>
      <c r="C144" s="82" t="e">
        <f>VLOOKUP(B144,#REF!,2,FALSE)</f>
        <v>#REF!</v>
      </c>
      <c r="D144" s="83" t="s">
        <v>258</v>
      </c>
      <c r="E144" s="75" t="s">
        <v>541</v>
      </c>
      <c r="F144" s="84" t="s">
        <v>160</v>
      </c>
      <c r="G144" s="85">
        <v>22539</v>
      </c>
      <c r="H144" s="85"/>
      <c r="I144" s="86">
        <v>0.9925</v>
      </c>
      <c r="J144" s="85">
        <v>0</v>
      </c>
      <c r="K144" s="87">
        <v>22369.9575</v>
      </c>
      <c r="L144" s="87"/>
      <c r="M144" s="88">
        <v>140.69</v>
      </c>
      <c r="N144" s="88" t="s">
        <v>162</v>
      </c>
      <c r="O144" s="175">
        <v>31472</v>
      </c>
      <c r="R144" s="89"/>
    </row>
    <row r="145" spans="2:18" ht="15.75">
      <c r="B145" s="82" t="s">
        <v>367</v>
      </c>
      <c r="C145" s="82" t="e">
        <f>VLOOKUP(B145,#REF!,2,FALSE)</f>
        <v>#REF!</v>
      </c>
      <c r="D145" s="83" t="s">
        <v>262</v>
      </c>
      <c r="E145" s="75" t="s">
        <v>541</v>
      </c>
      <c r="F145" s="84" t="s">
        <v>160</v>
      </c>
      <c r="G145" s="85">
        <v>18437.5</v>
      </c>
      <c r="H145" s="85"/>
      <c r="I145" s="86">
        <v>0.9888</v>
      </c>
      <c r="J145" s="85">
        <v>1532.9</v>
      </c>
      <c r="K145" s="87">
        <v>19763.9</v>
      </c>
      <c r="L145" s="87"/>
      <c r="M145" s="88">
        <v>194.6</v>
      </c>
      <c r="N145" s="88" t="s">
        <v>171</v>
      </c>
      <c r="O145" s="175">
        <v>0</v>
      </c>
      <c r="R145" s="89"/>
    </row>
    <row r="146" spans="2:18" ht="15.75">
      <c r="B146" s="82" t="s">
        <v>369</v>
      </c>
      <c r="C146" s="82" t="e">
        <f>VLOOKUP(B146,#REF!,2,FALSE)</f>
        <v>#REF!</v>
      </c>
      <c r="D146" s="83" t="s">
        <v>266</v>
      </c>
      <c r="E146" s="75" t="s">
        <v>541</v>
      </c>
      <c r="F146" s="84" t="s">
        <v>160</v>
      </c>
      <c r="G146" s="85">
        <v>32171.5</v>
      </c>
      <c r="H146" s="85"/>
      <c r="I146" s="86">
        <v>0.98</v>
      </c>
      <c r="J146" s="85">
        <v>0</v>
      </c>
      <c r="K146" s="87">
        <v>31528.07</v>
      </c>
      <c r="L146" s="87"/>
      <c r="M146" s="88">
        <v>201.15</v>
      </c>
      <c r="N146" s="88" t="s">
        <v>171</v>
      </c>
      <c r="O146" s="175">
        <v>0</v>
      </c>
      <c r="R146" s="89"/>
    </row>
    <row r="147" spans="2:18" ht="15.75">
      <c r="B147" s="82" t="s">
        <v>370</v>
      </c>
      <c r="C147" s="82" t="e">
        <f>VLOOKUP(B147,#REF!,2,FALSE)</f>
        <v>#REF!</v>
      </c>
      <c r="D147" s="83" t="s">
        <v>268</v>
      </c>
      <c r="E147" s="75" t="s">
        <v>541</v>
      </c>
      <c r="F147" s="84" t="s">
        <v>160</v>
      </c>
      <c r="G147" s="85">
        <v>22237</v>
      </c>
      <c r="H147" s="85"/>
      <c r="I147" s="86">
        <v>0.9712</v>
      </c>
      <c r="J147" s="85">
        <v>0</v>
      </c>
      <c r="K147" s="87">
        <v>21596.574399999998</v>
      </c>
      <c r="L147" s="87"/>
      <c r="M147" s="88">
        <v>253.4</v>
      </c>
      <c r="N147" s="88" t="s">
        <v>162</v>
      </c>
      <c r="O147" s="175">
        <v>54726</v>
      </c>
      <c r="R147" s="89"/>
    </row>
    <row r="148" spans="2:18" ht="15.75">
      <c r="B148" s="82" t="s">
        <v>371</v>
      </c>
      <c r="C148" s="82" t="e">
        <f>VLOOKUP(B148,#REF!,2,FALSE)</f>
        <v>#REF!</v>
      </c>
      <c r="D148" s="83" t="s">
        <v>270</v>
      </c>
      <c r="E148" s="75" t="s">
        <v>541</v>
      </c>
      <c r="F148" s="84" t="s">
        <v>160</v>
      </c>
      <c r="G148" s="85">
        <v>40650.4</v>
      </c>
      <c r="H148" s="85"/>
      <c r="I148" s="86">
        <v>0.985</v>
      </c>
      <c r="J148" s="85">
        <v>0</v>
      </c>
      <c r="K148" s="87">
        <v>40040.644</v>
      </c>
      <c r="L148" s="87"/>
      <c r="M148" s="88">
        <v>183.24</v>
      </c>
      <c r="N148" s="88" t="s">
        <v>162</v>
      </c>
      <c r="O148" s="175">
        <v>73370</v>
      </c>
      <c r="R148" s="89"/>
    </row>
    <row r="149" spans="2:18" ht="15.75">
      <c r="B149" s="82" t="s">
        <v>373</v>
      </c>
      <c r="C149" s="82" t="e">
        <f>VLOOKUP(B149,#REF!,2,FALSE)</f>
        <v>#REF!</v>
      </c>
      <c r="D149" s="83" t="s">
        <v>274</v>
      </c>
      <c r="E149" s="75" t="s">
        <v>541</v>
      </c>
      <c r="F149" s="84" t="s">
        <v>160</v>
      </c>
      <c r="G149" s="85">
        <v>36583.46</v>
      </c>
      <c r="H149" s="85"/>
      <c r="I149" s="86">
        <v>0.986</v>
      </c>
      <c r="J149" s="85">
        <v>122.5</v>
      </c>
      <c r="K149" s="87">
        <v>36193.79156</v>
      </c>
      <c r="L149" s="87"/>
      <c r="M149" s="88">
        <v>169.57</v>
      </c>
      <c r="N149" s="88" t="s">
        <v>162</v>
      </c>
      <c r="O149" s="175">
        <v>61374</v>
      </c>
      <c r="R149" s="89"/>
    </row>
    <row r="150" spans="2:18" ht="15.75">
      <c r="B150" s="82" t="s">
        <v>374</v>
      </c>
      <c r="C150" s="82" t="e">
        <f>VLOOKUP(B150,#REF!,2,FALSE)</f>
        <v>#REF!</v>
      </c>
      <c r="D150" s="83" t="s">
        <v>276</v>
      </c>
      <c r="E150" s="75" t="s">
        <v>541</v>
      </c>
      <c r="F150" s="84" t="s">
        <v>160</v>
      </c>
      <c r="G150" s="85">
        <v>33894</v>
      </c>
      <c r="H150" s="85"/>
      <c r="I150" s="86">
        <v>0.98</v>
      </c>
      <c r="J150" s="85">
        <v>47.6</v>
      </c>
      <c r="K150" s="87">
        <v>33263.72</v>
      </c>
      <c r="L150" s="87"/>
      <c r="M150" s="88">
        <v>136.89</v>
      </c>
      <c r="N150" s="88" t="s">
        <v>171</v>
      </c>
      <c r="O150" s="175">
        <v>0</v>
      </c>
      <c r="R150" s="89"/>
    </row>
    <row r="151" spans="2:18" ht="15.75">
      <c r="B151" s="82" t="s">
        <v>375</v>
      </c>
      <c r="C151" s="82" t="e">
        <f>VLOOKUP(B151,#REF!,2,FALSE)</f>
        <v>#REF!</v>
      </c>
      <c r="D151" s="83" t="s">
        <v>278</v>
      </c>
      <c r="E151" s="75" t="s">
        <v>541</v>
      </c>
      <c r="F151" s="84" t="s">
        <v>160</v>
      </c>
      <c r="G151" s="85">
        <v>42718.1</v>
      </c>
      <c r="H151" s="85"/>
      <c r="I151" s="86">
        <v>0.99</v>
      </c>
      <c r="J151" s="85">
        <v>0</v>
      </c>
      <c r="K151" s="87">
        <v>42290.919</v>
      </c>
      <c r="L151" s="87"/>
      <c r="M151" s="88">
        <v>131.39</v>
      </c>
      <c r="N151" s="88" t="s">
        <v>171</v>
      </c>
      <c r="O151" s="175">
        <v>0</v>
      </c>
      <c r="R151" s="89"/>
    </row>
    <row r="152" spans="2:18" ht="15.75">
      <c r="B152" s="82" t="s">
        <v>376</v>
      </c>
      <c r="C152" s="82" t="e">
        <f>VLOOKUP(B152,#REF!,2,FALSE)</f>
        <v>#REF!</v>
      </c>
      <c r="D152" s="83" t="s">
        <v>280</v>
      </c>
      <c r="E152" s="75" t="s">
        <v>541</v>
      </c>
      <c r="F152" s="84" t="s">
        <v>160</v>
      </c>
      <c r="G152" s="85">
        <v>30914.69</v>
      </c>
      <c r="H152" s="85"/>
      <c r="I152" s="86">
        <v>0.98</v>
      </c>
      <c r="J152" s="85">
        <v>1784.5</v>
      </c>
      <c r="K152" s="87">
        <v>32080.8962</v>
      </c>
      <c r="L152" s="87"/>
      <c r="M152" s="88">
        <v>184.07</v>
      </c>
      <c r="N152" s="88" t="s">
        <v>162</v>
      </c>
      <c r="O152" s="175">
        <v>59051</v>
      </c>
      <c r="R152" s="89"/>
    </row>
    <row r="153" spans="2:18" ht="15.75">
      <c r="B153" s="82" t="s">
        <v>1148</v>
      </c>
      <c r="C153" s="82" t="e">
        <f>VLOOKUP(B153,#REF!,2,FALSE)</f>
        <v>#REF!</v>
      </c>
      <c r="D153" s="83" t="s">
        <v>284</v>
      </c>
      <c r="E153" s="75" t="s">
        <v>541</v>
      </c>
      <c r="F153" s="84" t="s">
        <v>160</v>
      </c>
      <c r="G153" s="85">
        <v>21628</v>
      </c>
      <c r="H153" s="85"/>
      <c r="I153" s="86">
        <v>0.9825</v>
      </c>
      <c r="J153" s="85">
        <v>8</v>
      </c>
      <c r="K153" s="87">
        <v>21257.51</v>
      </c>
      <c r="L153" s="87"/>
      <c r="M153" s="88">
        <v>178.97</v>
      </c>
      <c r="N153" s="88" t="s">
        <v>162</v>
      </c>
      <c r="O153" s="175">
        <v>38045</v>
      </c>
      <c r="R153" s="89"/>
    </row>
    <row r="154" spans="2:18" ht="15.75">
      <c r="B154" s="82" t="s">
        <v>1151</v>
      </c>
      <c r="C154" s="82" t="e">
        <f>VLOOKUP(B154,#REF!,2,FALSE)</f>
        <v>#REF!</v>
      </c>
      <c r="D154" s="83" t="s">
        <v>290</v>
      </c>
      <c r="E154" s="75" t="s">
        <v>541</v>
      </c>
      <c r="F154" s="84" t="s">
        <v>160</v>
      </c>
      <c r="G154" s="85">
        <v>43862.9</v>
      </c>
      <c r="H154" s="85"/>
      <c r="I154" s="86">
        <v>0.9704</v>
      </c>
      <c r="J154" s="85">
        <v>0</v>
      </c>
      <c r="K154" s="87">
        <v>42564.55816</v>
      </c>
      <c r="L154" s="87"/>
      <c r="M154" s="88">
        <v>211.31</v>
      </c>
      <c r="N154" s="88" t="s">
        <v>162</v>
      </c>
      <c r="O154" s="175">
        <v>89943</v>
      </c>
      <c r="R154" s="89"/>
    </row>
    <row r="155" spans="2:18" ht="15.75">
      <c r="B155" s="82" t="s">
        <v>1152</v>
      </c>
      <c r="C155" s="82" t="e">
        <f>VLOOKUP(B155,#REF!,2,FALSE)</f>
        <v>#REF!</v>
      </c>
      <c r="D155" s="83" t="s">
        <v>292</v>
      </c>
      <c r="E155" s="75" t="s">
        <v>541</v>
      </c>
      <c r="F155" s="84" t="s">
        <v>160</v>
      </c>
      <c r="G155" s="85">
        <v>42061.39</v>
      </c>
      <c r="H155" s="85"/>
      <c r="I155" s="86">
        <v>0.983</v>
      </c>
      <c r="J155" s="85">
        <v>0</v>
      </c>
      <c r="K155" s="87">
        <v>41346.34637</v>
      </c>
      <c r="L155" s="87"/>
      <c r="M155" s="88">
        <v>130.65</v>
      </c>
      <c r="N155" s="88" t="s">
        <v>171</v>
      </c>
      <c r="O155" s="175">
        <v>0</v>
      </c>
      <c r="R155" s="89"/>
    </row>
    <row r="156" spans="2:18" ht="15.75">
      <c r="B156" s="82" t="s">
        <v>1154</v>
      </c>
      <c r="C156" s="82" t="e">
        <f>VLOOKUP(B156,#REF!,2,FALSE)</f>
        <v>#REF!</v>
      </c>
      <c r="D156" s="83" t="s">
        <v>296</v>
      </c>
      <c r="E156" s="75" t="s">
        <v>541</v>
      </c>
      <c r="F156" s="84" t="s">
        <v>160</v>
      </c>
      <c r="G156" s="85">
        <v>30693.9</v>
      </c>
      <c r="H156" s="85"/>
      <c r="I156" s="86">
        <v>0.9869</v>
      </c>
      <c r="J156" s="85">
        <v>0</v>
      </c>
      <c r="K156" s="87">
        <v>30291.80991</v>
      </c>
      <c r="L156" s="87"/>
      <c r="M156" s="88">
        <v>158.88</v>
      </c>
      <c r="N156" s="88" t="s">
        <v>162</v>
      </c>
      <c r="O156" s="175">
        <v>48128</v>
      </c>
      <c r="R156" s="89"/>
    </row>
    <row r="157" spans="2:18" ht="15.75">
      <c r="B157" s="82" t="s">
        <v>1155</v>
      </c>
      <c r="C157" s="82" t="e">
        <f>VLOOKUP(B157,#REF!,2,FALSE)</f>
        <v>#REF!</v>
      </c>
      <c r="D157" s="83" t="s">
        <v>298</v>
      </c>
      <c r="E157" s="75" t="s">
        <v>541</v>
      </c>
      <c r="F157" s="84" t="s">
        <v>160</v>
      </c>
      <c r="G157" s="85">
        <v>51629.1</v>
      </c>
      <c r="H157" s="85"/>
      <c r="I157" s="86">
        <v>0.993</v>
      </c>
      <c r="J157" s="85">
        <v>0</v>
      </c>
      <c r="K157" s="87">
        <v>51267.696299999996</v>
      </c>
      <c r="L157" s="87"/>
      <c r="M157" s="88">
        <v>181.89</v>
      </c>
      <c r="N157" s="88" t="s">
        <v>171</v>
      </c>
      <c r="O157" s="175">
        <v>0</v>
      </c>
      <c r="R157" s="89"/>
    </row>
    <row r="158" spans="2:18" ht="15.75">
      <c r="B158" s="82" t="s">
        <v>1157</v>
      </c>
      <c r="C158" s="82" t="e">
        <f>VLOOKUP(B158,#REF!,2,FALSE)</f>
        <v>#REF!</v>
      </c>
      <c r="D158" s="83" t="s">
        <v>302</v>
      </c>
      <c r="E158" s="75" t="s">
        <v>541</v>
      </c>
      <c r="F158" s="84" t="s">
        <v>160</v>
      </c>
      <c r="G158" s="85">
        <v>40631.3</v>
      </c>
      <c r="H158" s="85"/>
      <c r="I158" s="86">
        <v>0.9775</v>
      </c>
      <c r="J158" s="85">
        <v>381.3</v>
      </c>
      <c r="K158" s="87">
        <v>40098.39575000001</v>
      </c>
      <c r="L158" s="87"/>
      <c r="M158" s="88">
        <v>245.86</v>
      </c>
      <c r="N158" s="88" t="s">
        <v>162</v>
      </c>
      <c r="O158" s="175">
        <v>98586</v>
      </c>
      <c r="R158" s="89"/>
    </row>
    <row r="159" spans="2:18" ht="15.75">
      <c r="B159" s="82" t="s">
        <v>1166</v>
      </c>
      <c r="C159" s="82" t="e">
        <f>VLOOKUP(B159,#REF!,2,FALSE)</f>
        <v>#REF!</v>
      </c>
      <c r="D159" s="83" t="s">
        <v>312</v>
      </c>
      <c r="E159" s="75" t="s">
        <v>541</v>
      </c>
      <c r="F159" s="84" t="s">
        <v>160</v>
      </c>
      <c r="G159" s="85">
        <v>33534.7</v>
      </c>
      <c r="H159" s="85"/>
      <c r="I159" s="86">
        <v>0.9825</v>
      </c>
      <c r="J159" s="85">
        <v>101.4</v>
      </c>
      <c r="K159" s="87">
        <v>33049.24275</v>
      </c>
      <c r="L159" s="87"/>
      <c r="M159" s="88">
        <v>143</v>
      </c>
      <c r="N159" s="88" t="s">
        <v>162</v>
      </c>
      <c r="O159" s="175">
        <v>47260</v>
      </c>
      <c r="R159" s="89"/>
    </row>
    <row r="160" spans="2:18" ht="15.75">
      <c r="B160" s="82" t="s">
        <v>1167</v>
      </c>
      <c r="C160" s="82" t="e">
        <f>VLOOKUP(B160,#REF!,2,FALSE)</f>
        <v>#REF!</v>
      </c>
      <c r="D160" s="83" t="s">
        <v>314</v>
      </c>
      <c r="E160" s="75" t="s">
        <v>541</v>
      </c>
      <c r="F160" s="84" t="s">
        <v>160</v>
      </c>
      <c r="G160" s="85">
        <v>61174.7</v>
      </c>
      <c r="H160" s="85"/>
      <c r="I160" s="86">
        <v>0.995</v>
      </c>
      <c r="J160" s="85">
        <v>341</v>
      </c>
      <c r="K160" s="87">
        <v>61209.826499999996</v>
      </c>
      <c r="L160" s="87"/>
      <c r="M160" s="88">
        <v>115.46</v>
      </c>
      <c r="N160" s="88" t="s">
        <v>171</v>
      </c>
      <c r="O160" s="175">
        <v>0</v>
      </c>
      <c r="R160" s="89"/>
    </row>
    <row r="161" spans="2:18" ht="15.75">
      <c r="B161" s="82" t="s">
        <v>1168</v>
      </c>
      <c r="C161" s="82" t="e">
        <f>VLOOKUP(B161,#REF!,2,FALSE)</f>
        <v>#REF!</v>
      </c>
      <c r="D161" s="83" t="s">
        <v>316</v>
      </c>
      <c r="E161" s="75" t="s">
        <v>541</v>
      </c>
      <c r="F161" s="84" t="s">
        <v>160</v>
      </c>
      <c r="G161" s="85">
        <v>32904</v>
      </c>
      <c r="H161" s="85"/>
      <c r="I161" s="86">
        <v>0.99</v>
      </c>
      <c r="J161" s="85">
        <v>0</v>
      </c>
      <c r="K161" s="87">
        <v>32574.96</v>
      </c>
      <c r="L161" s="87"/>
      <c r="M161" s="88">
        <v>150.25</v>
      </c>
      <c r="N161" s="88" t="s">
        <v>162</v>
      </c>
      <c r="O161" s="175">
        <v>48944</v>
      </c>
      <c r="R161" s="89"/>
    </row>
    <row r="162" spans="2:18" ht="15.75">
      <c r="B162" s="82" t="s">
        <v>1171</v>
      </c>
      <c r="C162" s="82" t="e">
        <f>VLOOKUP(B162,#REF!,2,FALSE)</f>
        <v>#REF!</v>
      </c>
      <c r="D162" s="83" t="s">
        <v>320</v>
      </c>
      <c r="E162" s="75" t="s">
        <v>541</v>
      </c>
      <c r="F162" s="84" t="s">
        <v>160</v>
      </c>
      <c r="G162" s="85">
        <v>39732.01</v>
      </c>
      <c r="H162" s="85"/>
      <c r="I162" s="86">
        <v>0.985</v>
      </c>
      <c r="J162" s="85">
        <v>70.6</v>
      </c>
      <c r="K162" s="87">
        <v>39206.62985</v>
      </c>
      <c r="L162" s="87"/>
      <c r="M162" s="88">
        <v>137.88</v>
      </c>
      <c r="N162" s="88" t="s">
        <v>171</v>
      </c>
      <c r="O162" s="175">
        <v>0</v>
      </c>
      <c r="R162" s="89"/>
    </row>
    <row r="163" spans="2:18" ht="15.75">
      <c r="B163" s="82" t="s">
        <v>1172</v>
      </c>
      <c r="C163" s="82" t="e">
        <f>VLOOKUP(B163,#REF!,2,FALSE)</f>
        <v>#REF!</v>
      </c>
      <c r="D163" s="83" t="s">
        <v>322</v>
      </c>
      <c r="E163" s="75" t="s">
        <v>541</v>
      </c>
      <c r="F163" s="84" t="s">
        <v>160</v>
      </c>
      <c r="G163" s="85">
        <v>28697</v>
      </c>
      <c r="H163" s="85"/>
      <c r="I163" s="86">
        <v>0.9879</v>
      </c>
      <c r="J163" s="85">
        <v>0</v>
      </c>
      <c r="K163" s="87">
        <v>28349.7663</v>
      </c>
      <c r="L163" s="87"/>
      <c r="M163" s="88">
        <v>164</v>
      </c>
      <c r="N163" s="88" t="s">
        <v>162</v>
      </c>
      <c r="O163" s="175">
        <v>46494</v>
      </c>
      <c r="R163" s="89"/>
    </row>
    <row r="164" spans="2:18" ht="15.75">
      <c r="B164" s="82" t="s">
        <v>1173</v>
      </c>
      <c r="C164" s="82" t="e">
        <f>VLOOKUP(B164,#REF!,2,FALSE)</f>
        <v>#REF!</v>
      </c>
      <c r="D164" s="83" t="s">
        <v>324</v>
      </c>
      <c r="E164" s="75" t="s">
        <v>541</v>
      </c>
      <c r="F164" s="84" t="s">
        <v>160</v>
      </c>
      <c r="G164" s="85">
        <v>47561.1</v>
      </c>
      <c r="H164" s="85"/>
      <c r="I164" s="86">
        <v>1</v>
      </c>
      <c r="J164" s="85">
        <v>57</v>
      </c>
      <c r="K164" s="87">
        <v>47618.1</v>
      </c>
      <c r="L164" s="87"/>
      <c r="M164" s="88">
        <v>134.63</v>
      </c>
      <c r="N164" s="88" t="s">
        <v>171</v>
      </c>
      <c r="O164" s="175">
        <v>0</v>
      </c>
      <c r="R164" s="89"/>
    </row>
    <row r="165" spans="2:18" ht="15.75">
      <c r="B165" s="82" t="s">
        <v>1174</v>
      </c>
      <c r="C165" s="82" t="e">
        <f>VLOOKUP(B165,#REF!,2,FALSE)</f>
        <v>#REF!</v>
      </c>
      <c r="D165" s="83" t="s">
        <v>326</v>
      </c>
      <c r="E165" s="75" t="s">
        <v>541</v>
      </c>
      <c r="F165" s="84" t="s">
        <v>160</v>
      </c>
      <c r="G165" s="85">
        <v>47806.36</v>
      </c>
      <c r="H165" s="85"/>
      <c r="I165" s="86">
        <v>0.9875</v>
      </c>
      <c r="J165" s="85">
        <v>0</v>
      </c>
      <c r="K165" s="87">
        <v>47208.7805</v>
      </c>
      <c r="L165" s="87"/>
      <c r="M165" s="88">
        <v>175.63</v>
      </c>
      <c r="N165" s="88" t="s">
        <v>162</v>
      </c>
      <c r="O165" s="175">
        <v>82913</v>
      </c>
      <c r="R165" s="89"/>
    </row>
    <row r="166" spans="2:18" ht="15.75">
      <c r="B166" s="82" t="s">
        <v>1175</v>
      </c>
      <c r="C166" s="82" t="e">
        <f>VLOOKUP(B166,#REF!,2,FALSE)</f>
        <v>#REF!</v>
      </c>
      <c r="D166" s="83" t="s">
        <v>94</v>
      </c>
      <c r="E166" s="75" t="s">
        <v>541</v>
      </c>
      <c r="F166" s="84" t="s">
        <v>160</v>
      </c>
      <c r="G166" s="85">
        <v>47708</v>
      </c>
      <c r="H166" s="85"/>
      <c r="I166" s="86">
        <v>0.987</v>
      </c>
      <c r="J166" s="85">
        <v>0</v>
      </c>
      <c r="K166" s="87">
        <v>47087.796</v>
      </c>
      <c r="L166" s="87"/>
      <c r="M166" s="88">
        <v>132.35</v>
      </c>
      <c r="N166" s="88" t="s">
        <v>162</v>
      </c>
      <c r="O166" s="175">
        <v>62321</v>
      </c>
      <c r="R166" s="89"/>
    </row>
    <row r="167" spans="2:18" ht="15.75">
      <c r="B167" s="82" t="s">
        <v>1176</v>
      </c>
      <c r="C167" s="82" t="e">
        <f>VLOOKUP(B167,#REF!,2,FALSE)</f>
        <v>#REF!</v>
      </c>
      <c r="D167" s="83" t="s">
        <v>96</v>
      </c>
      <c r="E167" s="75" t="s">
        <v>541</v>
      </c>
      <c r="F167" s="84" t="s">
        <v>160</v>
      </c>
      <c r="G167" s="85">
        <v>34882.9</v>
      </c>
      <c r="H167" s="85"/>
      <c r="I167" s="86">
        <v>0.98</v>
      </c>
      <c r="J167" s="85">
        <v>0</v>
      </c>
      <c r="K167" s="87">
        <v>34185.242</v>
      </c>
      <c r="L167" s="87"/>
      <c r="M167" s="88">
        <v>170.37</v>
      </c>
      <c r="N167" s="88" t="s">
        <v>162</v>
      </c>
      <c r="O167" s="175">
        <v>58241</v>
      </c>
      <c r="R167" s="89"/>
    </row>
    <row r="168" spans="2:18" ht="15.75">
      <c r="B168" s="82" t="s">
        <v>1177</v>
      </c>
      <c r="C168" s="82" t="e">
        <f>VLOOKUP(B168,#REF!,2,FALSE)</f>
        <v>#REF!</v>
      </c>
      <c r="D168" s="83" t="s">
        <v>98</v>
      </c>
      <c r="E168" s="75" t="s">
        <v>541</v>
      </c>
      <c r="F168" s="84" t="s">
        <v>160</v>
      </c>
      <c r="G168" s="85">
        <v>56498.1</v>
      </c>
      <c r="H168" s="85"/>
      <c r="I168" s="86">
        <v>0.98</v>
      </c>
      <c r="J168" s="85">
        <v>613.5</v>
      </c>
      <c r="K168" s="87">
        <v>55981.638</v>
      </c>
      <c r="L168" s="87"/>
      <c r="M168" s="88">
        <v>120.64</v>
      </c>
      <c r="N168" s="88" t="s">
        <v>162</v>
      </c>
      <c r="O168" s="175">
        <v>67536</v>
      </c>
      <c r="R168" s="89"/>
    </row>
    <row r="169" spans="2:18" ht="15.75">
      <c r="B169" s="82" t="s">
        <v>1178</v>
      </c>
      <c r="C169" s="82" t="e">
        <f>VLOOKUP(B169,#REF!,2,FALSE)</f>
        <v>#REF!</v>
      </c>
      <c r="D169" s="83" t="s">
        <v>100</v>
      </c>
      <c r="E169" s="75" t="s">
        <v>541</v>
      </c>
      <c r="F169" s="84" t="s">
        <v>160</v>
      </c>
      <c r="G169" s="85">
        <v>37695.73</v>
      </c>
      <c r="H169" s="85"/>
      <c r="I169" s="86">
        <v>0.98</v>
      </c>
      <c r="J169" s="85">
        <v>0</v>
      </c>
      <c r="K169" s="87">
        <v>36941.8154</v>
      </c>
      <c r="L169" s="87"/>
      <c r="M169" s="88">
        <v>208.38</v>
      </c>
      <c r="N169" s="88" t="s">
        <v>162</v>
      </c>
      <c r="O169" s="175">
        <v>76979</v>
      </c>
      <c r="R169" s="89"/>
    </row>
    <row r="170" spans="2:18" ht="15.75">
      <c r="B170" s="82" t="s">
        <v>1179</v>
      </c>
      <c r="C170" s="82" t="e">
        <f>VLOOKUP(B170,#REF!,2,FALSE)</f>
        <v>#REF!</v>
      </c>
      <c r="D170" s="83" t="s">
        <v>102</v>
      </c>
      <c r="E170" s="75" t="s">
        <v>541</v>
      </c>
      <c r="F170" s="84" t="s">
        <v>160</v>
      </c>
      <c r="G170" s="85">
        <v>61518.43</v>
      </c>
      <c r="H170" s="85"/>
      <c r="I170" s="86">
        <v>0.984</v>
      </c>
      <c r="J170" s="85">
        <v>0</v>
      </c>
      <c r="K170" s="87">
        <v>60534.13512</v>
      </c>
      <c r="L170" s="87"/>
      <c r="M170" s="88">
        <v>150.74</v>
      </c>
      <c r="N170" s="88" t="s">
        <v>162</v>
      </c>
      <c r="O170" s="175">
        <v>91249</v>
      </c>
      <c r="R170" s="89"/>
    </row>
    <row r="171" spans="2:18" ht="15.75">
      <c r="B171" s="82" t="s">
        <v>1180</v>
      </c>
      <c r="C171" s="82" t="e">
        <f>VLOOKUP(B171,#REF!,2,FALSE)</f>
        <v>#REF!</v>
      </c>
      <c r="D171" s="83" t="s">
        <v>104</v>
      </c>
      <c r="E171" s="75" t="s">
        <v>541</v>
      </c>
      <c r="F171" s="84" t="s">
        <v>160</v>
      </c>
      <c r="G171" s="85">
        <v>41321.19</v>
      </c>
      <c r="H171" s="85"/>
      <c r="I171" s="86">
        <v>0.96</v>
      </c>
      <c r="J171" s="85">
        <v>0</v>
      </c>
      <c r="K171" s="87">
        <v>39668.3424</v>
      </c>
      <c r="L171" s="87"/>
      <c r="M171" s="88">
        <v>95.34</v>
      </c>
      <c r="N171" s="88" t="s">
        <v>162</v>
      </c>
      <c r="O171" s="175">
        <v>37820</v>
      </c>
      <c r="R171" s="89"/>
    </row>
    <row r="172" spans="2:18" ht="15.75">
      <c r="B172" s="82" t="s">
        <v>1191</v>
      </c>
      <c r="C172" s="82" t="e">
        <f>VLOOKUP(B172,#REF!,2,FALSE)</f>
        <v>#REF!</v>
      </c>
      <c r="D172" s="83" t="s">
        <v>116</v>
      </c>
      <c r="E172" s="75" t="s">
        <v>541</v>
      </c>
      <c r="F172" s="84" t="s">
        <v>160</v>
      </c>
      <c r="G172" s="85">
        <v>40667.3</v>
      </c>
      <c r="H172" s="85"/>
      <c r="I172" s="86">
        <v>1</v>
      </c>
      <c r="J172" s="85">
        <v>0</v>
      </c>
      <c r="K172" s="87">
        <v>40667.3</v>
      </c>
      <c r="L172" s="87"/>
      <c r="M172" s="88">
        <v>172.22</v>
      </c>
      <c r="N172" s="88" t="s">
        <v>171</v>
      </c>
      <c r="O172" s="175">
        <v>0</v>
      </c>
      <c r="R172" s="89"/>
    </row>
    <row r="173" spans="2:18" ht="15.75">
      <c r="B173" s="82" t="s">
        <v>1192</v>
      </c>
      <c r="C173" s="82" t="e">
        <f>VLOOKUP(B173,#REF!,2,FALSE)</f>
        <v>#REF!</v>
      </c>
      <c r="D173" s="83" t="s">
        <v>118</v>
      </c>
      <c r="E173" s="75" t="s">
        <v>541</v>
      </c>
      <c r="F173" s="84" t="s">
        <v>160</v>
      </c>
      <c r="G173" s="85">
        <v>63078</v>
      </c>
      <c r="H173" s="85"/>
      <c r="I173" s="86">
        <v>0.987</v>
      </c>
      <c r="J173" s="85">
        <v>0</v>
      </c>
      <c r="K173" s="87">
        <v>62257.986</v>
      </c>
      <c r="L173" s="87"/>
      <c r="M173" s="88">
        <v>168.28</v>
      </c>
      <c r="N173" s="88" t="s">
        <v>162</v>
      </c>
      <c r="O173" s="175">
        <v>104768</v>
      </c>
      <c r="R173" s="89"/>
    </row>
    <row r="174" spans="2:18" ht="15.75">
      <c r="B174" s="82" t="s">
        <v>1193</v>
      </c>
      <c r="C174" s="82" t="e">
        <f>VLOOKUP(B174,#REF!,2,FALSE)</f>
        <v>#REF!</v>
      </c>
      <c r="D174" s="83" t="s">
        <v>120</v>
      </c>
      <c r="E174" s="75" t="s">
        <v>541</v>
      </c>
      <c r="F174" s="84" t="s">
        <v>160</v>
      </c>
      <c r="G174" s="85">
        <v>38426.26</v>
      </c>
      <c r="H174" s="85"/>
      <c r="I174" s="86">
        <v>0.99</v>
      </c>
      <c r="J174" s="85">
        <v>302.3</v>
      </c>
      <c r="K174" s="87">
        <v>38344.2974</v>
      </c>
      <c r="L174" s="87"/>
      <c r="M174" s="88">
        <v>175.23</v>
      </c>
      <c r="N174" s="88" t="s">
        <v>162</v>
      </c>
      <c r="O174" s="175">
        <v>67191</v>
      </c>
      <c r="R174" s="89"/>
    </row>
    <row r="175" spans="2:18" ht="15.75">
      <c r="B175" s="82" t="s">
        <v>1195</v>
      </c>
      <c r="C175" s="82" t="e">
        <f>VLOOKUP(B175,#REF!,2,FALSE)</f>
        <v>#REF!</v>
      </c>
      <c r="D175" s="83" t="s">
        <v>124</v>
      </c>
      <c r="E175" s="75" t="s">
        <v>541</v>
      </c>
      <c r="F175" s="84" t="s">
        <v>160</v>
      </c>
      <c r="G175" s="85">
        <v>46585.1</v>
      </c>
      <c r="H175" s="85"/>
      <c r="I175" s="86">
        <v>0.985</v>
      </c>
      <c r="J175" s="85">
        <v>196.2</v>
      </c>
      <c r="K175" s="87">
        <v>46082.523499999996</v>
      </c>
      <c r="L175" s="87"/>
      <c r="M175" s="88">
        <v>150.73</v>
      </c>
      <c r="N175" s="88" t="s">
        <v>162</v>
      </c>
      <c r="O175" s="175">
        <v>69460</v>
      </c>
      <c r="R175" s="89"/>
    </row>
    <row r="176" spans="2:18" ht="15.75">
      <c r="B176" s="82" t="s">
        <v>1199</v>
      </c>
      <c r="C176" s="82" t="e">
        <f>VLOOKUP(B176,#REF!,2,FALSE)</f>
        <v>#REF!</v>
      </c>
      <c r="D176" s="83" t="s">
        <v>128</v>
      </c>
      <c r="E176" s="75" t="s">
        <v>541</v>
      </c>
      <c r="F176" s="84" t="s">
        <v>160</v>
      </c>
      <c r="G176" s="85">
        <v>35296</v>
      </c>
      <c r="H176" s="85"/>
      <c r="I176" s="86">
        <v>0.987</v>
      </c>
      <c r="J176" s="85">
        <v>0</v>
      </c>
      <c r="K176" s="87">
        <v>34837.152</v>
      </c>
      <c r="L176" s="87"/>
      <c r="M176" s="88">
        <v>151.05</v>
      </c>
      <c r="N176" s="88" t="s">
        <v>162</v>
      </c>
      <c r="O176" s="175">
        <v>52622</v>
      </c>
      <c r="R176" s="89"/>
    </row>
    <row r="177" spans="2:18" ht="15.75">
      <c r="B177" s="82" t="s">
        <v>1202</v>
      </c>
      <c r="C177" s="82" t="e">
        <f>VLOOKUP(B177,#REF!,2,FALSE)</f>
        <v>#REF!</v>
      </c>
      <c r="D177" s="83" t="s">
        <v>130</v>
      </c>
      <c r="E177" s="75" t="s">
        <v>541</v>
      </c>
      <c r="F177" s="84" t="s">
        <v>160</v>
      </c>
      <c r="G177" s="85">
        <v>29784.4</v>
      </c>
      <c r="H177" s="85"/>
      <c r="I177" s="86">
        <v>0.9765</v>
      </c>
      <c r="J177" s="85">
        <v>0</v>
      </c>
      <c r="K177" s="87">
        <v>29084.466600000003</v>
      </c>
      <c r="L177" s="87"/>
      <c r="M177" s="88">
        <v>188.52</v>
      </c>
      <c r="N177" s="88" t="s">
        <v>162</v>
      </c>
      <c r="O177" s="175">
        <v>54830</v>
      </c>
      <c r="R177" s="89"/>
    </row>
    <row r="178" spans="2:18" ht="15.75">
      <c r="B178" s="82" t="s">
        <v>1208</v>
      </c>
      <c r="C178" s="82" t="e">
        <f>VLOOKUP(B178,#REF!,2,FALSE)</f>
        <v>#REF!</v>
      </c>
      <c r="D178" s="83" t="s">
        <v>943</v>
      </c>
      <c r="E178" s="75" t="s">
        <v>541</v>
      </c>
      <c r="F178" s="84" t="s">
        <v>160</v>
      </c>
      <c r="G178" s="85">
        <v>52727.53</v>
      </c>
      <c r="H178" s="85"/>
      <c r="I178" s="86">
        <v>0.9956</v>
      </c>
      <c r="J178" s="85">
        <v>77.3</v>
      </c>
      <c r="K178" s="87">
        <v>52572.828868000004</v>
      </c>
      <c r="L178" s="87"/>
      <c r="M178" s="88">
        <v>128.05</v>
      </c>
      <c r="N178" s="88" t="s">
        <v>162</v>
      </c>
      <c r="O178" s="175">
        <v>67320</v>
      </c>
      <c r="R178" s="89"/>
    </row>
    <row r="179" spans="2:18" ht="15.75">
      <c r="B179" s="82" t="s">
        <v>1209</v>
      </c>
      <c r="C179" s="82" t="e">
        <f>VLOOKUP(B179,#REF!,2,FALSE)</f>
        <v>#REF!</v>
      </c>
      <c r="D179" s="83" t="s">
        <v>945</v>
      </c>
      <c r="E179" s="75" t="s">
        <v>541</v>
      </c>
      <c r="F179" s="84" t="s">
        <v>160</v>
      </c>
      <c r="G179" s="85">
        <v>44448</v>
      </c>
      <c r="H179" s="85"/>
      <c r="I179" s="86">
        <v>0.98</v>
      </c>
      <c r="J179" s="85">
        <v>0</v>
      </c>
      <c r="K179" s="87">
        <v>43559.04</v>
      </c>
      <c r="L179" s="87"/>
      <c r="M179" s="88">
        <v>186.93</v>
      </c>
      <c r="N179" s="88" t="s">
        <v>162</v>
      </c>
      <c r="O179" s="175">
        <v>81425</v>
      </c>
      <c r="R179" s="89"/>
    </row>
    <row r="180" spans="2:18" ht="15.75">
      <c r="B180" s="82" t="s">
        <v>1211</v>
      </c>
      <c r="C180" s="82" t="e">
        <f>VLOOKUP(B180,#REF!,2,FALSE)</f>
        <v>#REF!</v>
      </c>
      <c r="D180" s="83" t="s">
        <v>949</v>
      </c>
      <c r="E180" s="75" t="s">
        <v>541</v>
      </c>
      <c r="F180" s="84" t="s">
        <v>160</v>
      </c>
      <c r="G180" s="85">
        <v>50420.54</v>
      </c>
      <c r="H180" s="85"/>
      <c r="I180" s="86">
        <v>0.9775</v>
      </c>
      <c r="J180" s="85">
        <v>200.9</v>
      </c>
      <c r="K180" s="87">
        <v>49486.97785</v>
      </c>
      <c r="L180" s="87"/>
      <c r="M180" s="88">
        <v>149.4</v>
      </c>
      <c r="N180" s="88" t="s">
        <v>162</v>
      </c>
      <c r="O180" s="175">
        <v>73934</v>
      </c>
      <c r="R180" s="89"/>
    </row>
    <row r="181" spans="2:18" ht="15.75">
      <c r="B181" s="82" t="s">
        <v>1216</v>
      </c>
      <c r="C181" s="82" t="e">
        <f>VLOOKUP(B181,#REF!,2,FALSE)</f>
        <v>#REF!</v>
      </c>
      <c r="D181" s="83" t="s">
        <v>955</v>
      </c>
      <c r="E181" s="75" t="s">
        <v>541</v>
      </c>
      <c r="F181" s="84" t="s">
        <v>160</v>
      </c>
      <c r="G181" s="85">
        <v>38224.4</v>
      </c>
      <c r="H181" s="85"/>
      <c r="I181" s="86">
        <v>0.985</v>
      </c>
      <c r="J181" s="85">
        <v>484.5</v>
      </c>
      <c r="K181" s="87">
        <v>38135.534</v>
      </c>
      <c r="L181" s="87"/>
      <c r="M181" s="88">
        <v>190.2</v>
      </c>
      <c r="N181" s="88" t="s">
        <v>171</v>
      </c>
      <c r="O181" s="175">
        <v>0</v>
      </c>
      <c r="R181" s="89"/>
    </row>
    <row r="182" spans="2:18" ht="15.75">
      <c r="B182" s="82" t="s">
        <v>1222</v>
      </c>
      <c r="C182" s="82" t="e">
        <f>VLOOKUP(B182,#REF!,2,FALSE)</f>
        <v>#REF!</v>
      </c>
      <c r="D182" s="83" t="s">
        <v>959</v>
      </c>
      <c r="E182" s="75" t="s">
        <v>541</v>
      </c>
      <c r="F182" s="84" t="s">
        <v>160</v>
      </c>
      <c r="G182" s="85">
        <v>49313.81</v>
      </c>
      <c r="H182" s="85"/>
      <c r="I182" s="86">
        <v>0.99</v>
      </c>
      <c r="J182" s="85">
        <v>0</v>
      </c>
      <c r="K182" s="87">
        <v>48820.671899999994</v>
      </c>
      <c r="L182" s="87"/>
      <c r="M182" s="88">
        <v>159.93</v>
      </c>
      <c r="N182" s="88" t="s">
        <v>162</v>
      </c>
      <c r="O182" s="175">
        <v>78079</v>
      </c>
      <c r="R182" s="89"/>
    </row>
    <row r="183" spans="2:18" ht="15.75">
      <c r="B183" s="82" t="s">
        <v>1226</v>
      </c>
      <c r="C183" s="82" t="e">
        <f>VLOOKUP(B183,#REF!,2,FALSE)</f>
        <v>#REF!</v>
      </c>
      <c r="D183" s="83" t="s">
        <v>965</v>
      </c>
      <c r="E183" s="75" t="s">
        <v>541</v>
      </c>
      <c r="F183" s="84" t="s">
        <v>160</v>
      </c>
      <c r="G183" s="85">
        <v>23883.6</v>
      </c>
      <c r="H183" s="85"/>
      <c r="I183" s="86">
        <v>0.979</v>
      </c>
      <c r="J183" s="85">
        <v>0</v>
      </c>
      <c r="K183" s="87">
        <v>23382.0444</v>
      </c>
      <c r="L183" s="87"/>
      <c r="M183" s="88">
        <v>149.55</v>
      </c>
      <c r="N183" s="88" t="s">
        <v>171</v>
      </c>
      <c r="O183" s="175">
        <v>0</v>
      </c>
      <c r="R183" s="89"/>
    </row>
    <row r="184" spans="2:18" ht="15.75">
      <c r="B184" s="82" t="s">
        <v>1227</v>
      </c>
      <c r="C184" s="82" t="e">
        <f>VLOOKUP(B184,#REF!,2,FALSE)</f>
        <v>#REF!</v>
      </c>
      <c r="D184" s="83" t="s">
        <v>967</v>
      </c>
      <c r="E184" s="75" t="s">
        <v>541</v>
      </c>
      <c r="F184" s="84" t="s">
        <v>160</v>
      </c>
      <c r="G184" s="85">
        <v>38625.5</v>
      </c>
      <c r="H184" s="85"/>
      <c r="I184" s="86">
        <v>0.993</v>
      </c>
      <c r="J184" s="85">
        <v>0</v>
      </c>
      <c r="K184" s="87">
        <v>38355.1215</v>
      </c>
      <c r="L184" s="87"/>
      <c r="M184" s="88">
        <v>193.62</v>
      </c>
      <c r="N184" s="88" t="s">
        <v>162</v>
      </c>
      <c r="O184" s="175">
        <v>74263</v>
      </c>
      <c r="R184" s="89"/>
    </row>
    <row r="185" spans="2:18" ht="15.75">
      <c r="B185" s="82" t="s">
        <v>1228</v>
      </c>
      <c r="C185" s="82" t="e">
        <f>VLOOKUP(B185,#REF!,2,FALSE)</f>
        <v>#REF!</v>
      </c>
      <c r="D185" s="83" t="s">
        <v>969</v>
      </c>
      <c r="E185" s="75" t="s">
        <v>541</v>
      </c>
      <c r="F185" s="84" t="s">
        <v>160</v>
      </c>
      <c r="G185" s="85">
        <v>42259.86</v>
      </c>
      <c r="H185" s="85"/>
      <c r="I185" s="86">
        <v>0.9825</v>
      </c>
      <c r="J185" s="85">
        <v>101.7</v>
      </c>
      <c r="K185" s="87">
        <v>41622.01245</v>
      </c>
      <c r="L185" s="87"/>
      <c r="M185" s="88">
        <v>136.34</v>
      </c>
      <c r="N185" s="88" t="s">
        <v>162</v>
      </c>
      <c r="O185" s="175">
        <v>56747</v>
      </c>
      <c r="R185" s="89"/>
    </row>
    <row r="186" spans="2:18" ht="15.75">
      <c r="B186" s="82" t="s">
        <v>1229</v>
      </c>
      <c r="C186" s="82" t="e">
        <f>VLOOKUP(B186,#REF!,2,FALSE)</f>
        <v>#REF!</v>
      </c>
      <c r="D186" s="83" t="s">
        <v>971</v>
      </c>
      <c r="E186" s="75" t="s">
        <v>541</v>
      </c>
      <c r="F186" s="84" t="s">
        <v>160</v>
      </c>
      <c r="G186" s="85">
        <v>50875.9</v>
      </c>
      <c r="H186" s="85"/>
      <c r="I186" s="86">
        <v>0.987</v>
      </c>
      <c r="J186" s="85">
        <v>1.6</v>
      </c>
      <c r="K186" s="87">
        <v>50216.1133</v>
      </c>
      <c r="L186" s="87"/>
      <c r="M186" s="88">
        <v>150.17</v>
      </c>
      <c r="N186" s="88" t="s">
        <v>162</v>
      </c>
      <c r="O186" s="175">
        <v>75410</v>
      </c>
      <c r="R186" s="89"/>
    </row>
    <row r="187" spans="2:18" ht="15.75">
      <c r="B187" s="82" t="s">
        <v>1232</v>
      </c>
      <c r="C187" s="82" t="e">
        <f>VLOOKUP(B187,#REF!,2,FALSE)</f>
        <v>#REF!</v>
      </c>
      <c r="D187" s="83" t="s">
        <v>975</v>
      </c>
      <c r="E187" s="75" t="s">
        <v>541</v>
      </c>
      <c r="F187" s="84" t="s">
        <v>160</v>
      </c>
      <c r="G187" s="85">
        <v>54083.6</v>
      </c>
      <c r="H187" s="85"/>
      <c r="I187" s="86">
        <v>0.951</v>
      </c>
      <c r="J187" s="85">
        <v>0</v>
      </c>
      <c r="K187" s="87">
        <v>51433.5036</v>
      </c>
      <c r="L187" s="87"/>
      <c r="M187" s="88">
        <v>148.38</v>
      </c>
      <c r="N187" s="88" t="s">
        <v>162</v>
      </c>
      <c r="O187" s="175">
        <v>76317</v>
      </c>
      <c r="R187" s="89"/>
    </row>
    <row r="188" spans="2:18" ht="15.75">
      <c r="B188" s="82" t="s">
        <v>1233</v>
      </c>
      <c r="C188" s="82" t="e">
        <f>VLOOKUP(B188,#REF!,2,FALSE)</f>
        <v>#REF!</v>
      </c>
      <c r="D188" s="83" t="s">
        <v>977</v>
      </c>
      <c r="E188" s="75" t="s">
        <v>541</v>
      </c>
      <c r="F188" s="84" t="s">
        <v>160</v>
      </c>
      <c r="G188" s="85">
        <v>47477.7</v>
      </c>
      <c r="H188" s="85"/>
      <c r="I188" s="86">
        <v>0.985</v>
      </c>
      <c r="J188" s="85">
        <v>616</v>
      </c>
      <c r="K188" s="87">
        <v>47381.534499999994</v>
      </c>
      <c r="L188" s="87"/>
      <c r="M188" s="88">
        <v>128.32</v>
      </c>
      <c r="N188" s="88" t="s">
        <v>171</v>
      </c>
      <c r="O188" s="175">
        <v>0</v>
      </c>
      <c r="R188" s="89"/>
    </row>
    <row r="189" spans="2:18" ht="15.75">
      <c r="B189" s="82" t="s">
        <v>1234</v>
      </c>
      <c r="C189" s="82" t="e">
        <f>VLOOKUP(B189,#REF!,2,FALSE)</f>
        <v>#REF!</v>
      </c>
      <c r="D189" s="83" t="s">
        <v>979</v>
      </c>
      <c r="E189" s="75" t="s">
        <v>541</v>
      </c>
      <c r="F189" s="84" t="s">
        <v>160</v>
      </c>
      <c r="G189" s="85">
        <v>32393.65</v>
      </c>
      <c r="H189" s="85"/>
      <c r="I189" s="86">
        <v>0.985</v>
      </c>
      <c r="J189" s="85">
        <v>450.3</v>
      </c>
      <c r="K189" s="87">
        <v>32358.04525</v>
      </c>
      <c r="L189" s="87"/>
      <c r="M189" s="88">
        <v>99.36</v>
      </c>
      <c r="N189" s="88" t="s">
        <v>162</v>
      </c>
      <c r="O189" s="175">
        <v>32151</v>
      </c>
      <c r="R189" s="89"/>
    </row>
    <row r="190" spans="2:18" ht="15.75">
      <c r="B190" s="82" t="s">
        <v>1237</v>
      </c>
      <c r="C190" s="82" t="e">
        <f>VLOOKUP(B190,#REF!,2,FALSE)</f>
        <v>#REF!</v>
      </c>
      <c r="D190" s="83" t="s">
        <v>981</v>
      </c>
      <c r="E190" s="75" t="s">
        <v>541</v>
      </c>
      <c r="F190" s="84" t="s">
        <v>160</v>
      </c>
      <c r="G190" s="85">
        <v>47735.8</v>
      </c>
      <c r="H190" s="85"/>
      <c r="I190" s="86">
        <v>0.955</v>
      </c>
      <c r="J190" s="85">
        <v>24.3</v>
      </c>
      <c r="K190" s="87">
        <v>45611.989</v>
      </c>
      <c r="L190" s="87"/>
      <c r="M190" s="88">
        <v>209.97</v>
      </c>
      <c r="N190" s="88" t="s">
        <v>162</v>
      </c>
      <c r="O190" s="175">
        <v>95771</v>
      </c>
      <c r="R190" s="89"/>
    </row>
    <row r="191" spans="2:18" ht="15.75">
      <c r="B191" s="82" t="s">
        <v>238</v>
      </c>
      <c r="C191" s="82" t="e">
        <f>VLOOKUP(B191,#REF!,2,FALSE)</f>
        <v>#REF!</v>
      </c>
      <c r="D191" s="83" t="s">
        <v>983</v>
      </c>
      <c r="E191" s="75" t="s">
        <v>541</v>
      </c>
      <c r="F191" s="84" t="s">
        <v>160</v>
      </c>
      <c r="G191" s="85">
        <v>39494.19</v>
      </c>
      <c r="H191" s="85"/>
      <c r="I191" s="86">
        <v>0.9925</v>
      </c>
      <c r="J191" s="85">
        <v>175.33</v>
      </c>
      <c r="K191" s="87">
        <v>39373.31357500001</v>
      </c>
      <c r="L191" s="87"/>
      <c r="M191" s="88">
        <v>154.3</v>
      </c>
      <c r="N191" s="88" t="s">
        <v>162</v>
      </c>
      <c r="O191" s="175">
        <v>60753</v>
      </c>
      <c r="R191" s="89"/>
    </row>
    <row r="192" spans="2:18" ht="15.75">
      <c r="B192" s="82" t="s">
        <v>241</v>
      </c>
      <c r="C192" s="82" t="e">
        <f>VLOOKUP(B192,#REF!,2,FALSE)</f>
        <v>#REF!</v>
      </c>
      <c r="D192" s="83" t="s">
        <v>242</v>
      </c>
      <c r="E192" s="75" t="s">
        <v>541</v>
      </c>
      <c r="F192" s="84" t="s">
        <v>160</v>
      </c>
      <c r="G192" s="85">
        <v>49323.78</v>
      </c>
      <c r="H192" s="85"/>
      <c r="I192" s="86">
        <v>0.983</v>
      </c>
      <c r="J192" s="85">
        <v>2.44</v>
      </c>
      <c r="K192" s="87">
        <v>48487.71574</v>
      </c>
      <c r="L192" s="87"/>
      <c r="M192" s="88">
        <v>176.9</v>
      </c>
      <c r="N192" s="88" t="s">
        <v>171</v>
      </c>
      <c r="O192" s="175">
        <v>0</v>
      </c>
      <c r="R192" s="89"/>
    </row>
    <row r="193" spans="2:18" ht="15.75">
      <c r="B193" s="82" t="s">
        <v>245</v>
      </c>
      <c r="C193" s="82" t="e">
        <f>VLOOKUP(B193,#REF!,2,FALSE)</f>
        <v>#REF!</v>
      </c>
      <c r="D193" s="83" t="s">
        <v>991</v>
      </c>
      <c r="E193" s="75" t="s">
        <v>541</v>
      </c>
      <c r="F193" s="84" t="s">
        <v>160</v>
      </c>
      <c r="G193" s="85">
        <v>25109.41</v>
      </c>
      <c r="H193" s="85"/>
      <c r="I193" s="86">
        <v>0.98</v>
      </c>
      <c r="J193" s="85">
        <v>0</v>
      </c>
      <c r="K193" s="87">
        <v>24607.2218</v>
      </c>
      <c r="L193" s="87"/>
      <c r="M193" s="88">
        <v>142.97</v>
      </c>
      <c r="N193" s="88" t="s">
        <v>162</v>
      </c>
      <c r="O193" s="175">
        <v>35181</v>
      </c>
      <c r="R193" s="89"/>
    </row>
    <row r="194" spans="2:18" ht="15.75">
      <c r="B194" s="82" t="s">
        <v>248</v>
      </c>
      <c r="C194" s="82" t="e">
        <f>VLOOKUP(B194,#REF!,2,FALSE)</f>
        <v>#REF!</v>
      </c>
      <c r="D194" s="83" t="s">
        <v>997</v>
      </c>
      <c r="E194" s="75" t="s">
        <v>541</v>
      </c>
      <c r="F194" s="84" t="s">
        <v>160</v>
      </c>
      <c r="G194" s="85">
        <v>46300.5</v>
      </c>
      <c r="H194" s="85"/>
      <c r="I194" s="86">
        <v>0.987</v>
      </c>
      <c r="J194" s="85">
        <v>0</v>
      </c>
      <c r="K194" s="87">
        <v>45698.5935</v>
      </c>
      <c r="L194" s="87"/>
      <c r="M194" s="88">
        <v>149.83</v>
      </c>
      <c r="N194" s="88" t="s">
        <v>171</v>
      </c>
      <c r="O194" s="175">
        <v>0</v>
      </c>
      <c r="R194" s="89"/>
    </row>
    <row r="195" spans="2:18" ht="15.75">
      <c r="B195" s="82" t="s">
        <v>1302</v>
      </c>
      <c r="C195" s="82" t="e">
        <f>VLOOKUP(B195,#REF!,2,FALSE)</f>
        <v>#REF!</v>
      </c>
      <c r="D195" s="83" t="s">
        <v>1001</v>
      </c>
      <c r="E195" s="75" t="s">
        <v>541</v>
      </c>
      <c r="F195" s="84" t="s">
        <v>160</v>
      </c>
      <c r="G195" s="85">
        <v>34655</v>
      </c>
      <c r="H195" s="85"/>
      <c r="I195" s="86">
        <v>0.9864</v>
      </c>
      <c r="J195" s="85">
        <v>205.3</v>
      </c>
      <c r="K195" s="87">
        <v>34388.992000000006</v>
      </c>
      <c r="L195" s="87"/>
      <c r="M195" s="88">
        <v>147.42</v>
      </c>
      <c r="N195" s="88" t="s">
        <v>162</v>
      </c>
      <c r="O195" s="175">
        <v>50696</v>
      </c>
      <c r="R195" s="89"/>
    </row>
    <row r="196" spans="2:18" ht="15.75">
      <c r="B196" s="82" t="s">
        <v>1303</v>
      </c>
      <c r="C196" s="82" t="e">
        <f>VLOOKUP(B196,#REF!,2,FALSE)</f>
        <v>#REF!</v>
      </c>
      <c r="D196" s="83" t="s">
        <v>1003</v>
      </c>
      <c r="E196" s="75" t="s">
        <v>541</v>
      </c>
      <c r="F196" s="84" t="s">
        <v>160</v>
      </c>
      <c r="G196" s="85">
        <v>49681</v>
      </c>
      <c r="H196" s="85"/>
      <c r="I196" s="86">
        <v>0.98</v>
      </c>
      <c r="J196" s="85">
        <v>1150</v>
      </c>
      <c r="K196" s="87">
        <v>49837.38</v>
      </c>
      <c r="L196" s="87"/>
      <c r="M196" s="88">
        <v>116.69</v>
      </c>
      <c r="N196" s="88" t="s">
        <v>162</v>
      </c>
      <c r="O196" s="175">
        <v>58155</v>
      </c>
      <c r="R196" s="89"/>
    </row>
    <row r="197" spans="2:18" ht="15.75">
      <c r="B197" s="82" t="s">
        <v>1310</v>
      </c>
      <c r="C197" s="82" t="e">
        <f>VLOOKUP(B197,#REF!,2,FALSE)</f>
        <v>#REF!</v>
      </c>
      <c r="D197" s="83" t="s">
        <v>1015</v>
      </c>
      <c r="E197" s="75" t="s">
        <v>541</v>
      </c>
      <c r="F197" s="84" t="s">
        <v>160</v>
      </c>
      <c r="G197" s="85">
        <v>53969.92</v>
      </c>
      <c r="H197" s="85"/>
      <c r="I197" s="86">
        <v>0.995</v>
      </c>
      <c r="J197" s="85">
        <v>0</v>
      </c>
      <c r="K197" s="87">
        <v>53700.0704</v>
      </c>
      <c r="L197" s="87"/>
      <c r="M197" s="88">
        <v>146.86</v>
      </c>
      <c r="N197" s="88" t="s">
        <v>162</v>
      </c>
      <c r="O197" s="175">
        <v>78864</v>
      </c>
      <c r="R197" s="89"/>
    </row>
    <row r="198" spans="2:18" ht="15.75">
      <c r="B198" s="82" t="s">
        <v>1314</v>
      </c>
      <c r="C198" s="82" t="e">
        <f>VLOOKUP(B198,#REF!,2,FALSE)</f>
        <v>#REF!</v>
      </c>
      <c r="D198" s="83" t="s">
        <v>1019</v>
      </c>
      <c r="E198" s="75" t="s">
        <v>541</v>
      </c>
      <c r="F198" s="84" t="s">
        <v>160</v>
      </c>
      <c r="G198" s="85">
        <v>33980</v>
      </c>
      <c r="H198" s="85"/>
      <c r="I198" s="86">
        <v>0.97</v>
      </c>
      <c r="J198" s="85">
        <v>0</v>
      </c>
      <c r="K198" s="87">
        <v>32960.6</v>
      </c>
      <c r="L198" s="87"/>
      <c r="M198" s="88">
        <v>249.84</v>
      </c>
      <c r="N198" s="88" t="s">
        <v>162</v>
      </c>
      <c r="O198" s="175">
        <v>82349</v>
      </c>
      <c r="R198" s="89"/>
    </row>
    <row r="199" spans="2:18" ht="15.75">
      <c r="B199" s="82" t="s">
        <v>1315</v>
      </c>
      <c r="C199" s="82" t="e">
        <f>VLOOKUP(B199,#REF!,2,FALSE)</f>
        <v>#REF!</v>
      </c>
      <c r="D199" s="83" t="s">
        <v>1021</v>
      </c>
      <c r="E199" s="75" t="s">
        <v>541</v>
      </c>
      <c r="F199" s="84" t="s">
        <v>160</v>
      </c>
      <c r="G199" s="85">
        <v>40643.1</v>
      </c>
      <c r="H199" s="85"/>
      <c r="I199" s="86">
        <v>0.9775</v>
      </c>
      <c r="J199" s="85">
        <v>0</v>
      </c>
      <c r="K199" s="87">
        <v>39728.63025</v>
      </c>
      <c r="L199" s="87"/>
      <c r="M199" s="88">
        <v>147.51</v>
      </c>
      <c r="N199" s="88" t="s">
        <v>162</v>
      </c>
      <c r="O199" s="175">
        <v>58604</v>
      </c>
      <c r="R199" s="89"/>
    </row>
    <row r="200" spans="2:18" ht="15.75">
      <c r="B200" s="82" t="s">
        <v>1316</v>
      </c>
      <c r="C200" s="82" t="e">
        <f>VLOOKUP(B200,#REF!,2,FALSE)</f>
        <v>#REF!</v>
      </c>
      <c r="D200" s="83" t="s">
        <v>136</v>
      </c>
      <c r="E200" s="75" t="s">
        <v>541</v>
      </c>
      <c r="F200" s="84" t="s">
        <v>160</v>
      </c>
      <c r="G200" s="85">
        <v>55498.1</v>
      </c>
      <c r="H200" s="85"/>
      <c r="I200" s="86">
        <v>0.99</v>
      </c>
      <c r="J200" s="85">
        <v>0</v>
      </c>
      <c r="K200" s="87">
        <v>54943.119</v>
      </c>
      <c r="L200" s="87"/>
      <c r="M200" s="88">
        <v>161.94</v>
      </c>
      <c r="N200" s="88" t="s">
        <v>162</v>
      </c>
      <c r="O200" s="175">
        <v>88975</v>
      </c>
      <c r="R200" s="89"/>
    </row>
    <row r="201" spans="2:18" ht="15.75">
      <c r="B201" s="82" t="s">
        <v>1317</v>
      </c>
      <c r="C201" s="82" t="e">
        <f>VLOOKUP(B201,#REF!,2,FALSE)</f>
        <v>#REF!</v>
      </c>
      <c r="D201" s="83" t="s">
        <v>138</v>
      </c>
      <c r="E201" s="75" t="s">
        <v>541</v>
      </c>
      <c r="F201" s="84" t="s">
        <v>160</v>
      </c>
      <c r="G201" s="85">
        <v>66022.1</v>
      </c>
      <c r="H201" s="85"/>
      <c r="I201" s="86">
        <v>0.985</v>
      </c>
      <c r="J201" s="85">
        <v>0</v>
      </c>
      <c r="K201" s="87">
        <v>65031.768500000006</v>
      </c>
      <c r="L201" s="87"/>
      <c r="M201" s="88">
        <v>174.06</v>
      </c>
      <c r="N201" s="88" t="s">
        <v>162</v>
      </c>
      <c r="O201" s="175">
        <v>113194</v>
      </c>
      <c r="R201" s="89"/>
    </row>
    <row r="202" spans="2:18" ht="15.75">
      <c r="B202" s="82" t="s">
        <v>1318</v>
      </c>
      <c r="C202" s="82" t="e">
        <f>VLOOKUP(B202,#REF!,2,FALSE)</f>
        <v>#REF!</v>
      </c>
      <c r="D202" s="83" t="s">
        <v>140</v>
      </c>
      <c r="E202" s="75" t="s">
        <v>541</v>
      </c>
      <c r="F202" s="84" t="s">
        <v>160</v>
      </c>
      <c r="G202" s="85">
        <v>25132.7</v>
      </c>
      <c r="H202" s="85"/>
      <c r="I202" s="86">
        <v>0.977</v>
      </c>
      <c r="J202" s="85">
        <v>0</v>
      </c>
      <c r="K202" s="87">
        <v>24554.6479</v>
      </c>
      <c r="L202" s="87"/>
      <c r="M202" s="88">
        <v>129.95</v>
      </c>
      <c r="N202" s="88" t="s">
        <v>162</v>
      </c>
      <c r="O202" s="175">
        <v>31909</v>
      </c>
      <c r="R202" s="89"/>
    </row>
    <row r="203" spans="2:18" ht="15.75">
      <c r="B203" s="82" t="s">
        <v>1319</v>
      </c>
      <c r="C203" s="82" t="e">
        <f>VLOOKUP(B203,#REF!,2,FALSE)</f>
        <v>#REF!</v>
      </c>
      <c r="D203" s="83" t="s">
        <v>142</v>
      </c>
      <c r="E203" s="75" t="s">
        <v>541</v>
      </c>
      <c r="F203" s="84" t="s">
        <v>160</v>
      </c>
      <c r="G203" s="85">
        <v>42237.4</v>
      </c>
      <c r="H203" s="85"/>
      <c r="I203" s="86">
        <v>0.9721</v>
      </c>
      <c r="J203" s="85">
        <v>0</v>
      </c>
      <c r="K203" s="87">
        <v>41058.97654</v>
      </c>
      <c r="L203" s="87"/>
      <c r="M203" s="88">
        <v>196.61</v>
      </c>
      <c r="N203" s="88" t="s">
        <v>162</v>
      </c>
      <c r="O203" s="175">
        <v>80726</v>
      </c>
      <c r="R203" s="89"/>
    </row>
    <row r="204" spans="2:18" ht="15.75">
      <c r="B204" s="82" t="s">
        <v>1322</v>
      </c>
      <c r="C204" s="82" t="e">
        <f>VLOOKUP(B204,#REF!,2,FALSE)</f>
        <v>#REF!</v>
      </c>
      <c r="D204" s="83" t="s">
        <v>146</v>
      </c>
      <c r="E204" s="75" t="s">
        <v>541</v>
      </c>
      <c r="F204" s="84" t="s">
        <v>160</v>
      </c>
      <c r="G204" s="85">
        <v>21503.73</v>
      </c>
      <c r="H204" s="85"/>
      <c r="I204" s="86">
        <v>0.98</v>
      </c>
      <c r="J204" s="85">
        <v>29</v>
      </c>
      <c r="K204" s="87">
        <v>21102.6554</v>
      </c>
      <c r="L204" s="87"/>
      <c r="M204" s="88">
        <v>196.95</v>
      </c>
      <c r="N204" s="88" t="s">
        <v>171</v>
      </c>
      <c r="O204" s="175">
        <v>0</v>
      </c>
      <c r="R204" s="89"/>
    </row>
    <row r="205" spans="2:18" ht="15.75">
      <c r="B205" s="82" t="s">
        <v>1323</v>
      </c>
      <c r="C205" s="82" t="e">
        <f>VLOOKUP(B205,#REF!,2,FALSE)</f>
        <v>#REF!</v>
      </c>
      <c r="D205" s="83" t="s">
        <v>148</v>
      </c>
      <c r="E205" s="75" t="s">
        <v>541</v>
      </c>
      <c r="F205" s="84" t="s">
        <v>160</v>
      </c>
      <c r="G205" s="85">
        <v>44133.7</v>
      </c>
      <c r="H205" s="85"/>
      <c r="I205" s="86">
        <v>0.98</v>
      </c>
      <c r="J205" s="85">
        <v>0</v>
      </c>
      <c r="K205" s="87">
        <v>43251.026</v>
      </c>
      <c r="L205" s="87"/>
      <c r="M205" s="88">
        <v>124.8</v>
      </c>
      <c r="N205" s="88" t="s">
        <v>162</v>
      </c>
      <c r="O205" s="175">
        <v>53977</v>
      </c>
      <c r="R205" s="89"/>
    </row>
    <row r="206" spans="2:18" ht="15.75">
      <c r="B206" s="82" t="s">
        <v>1324</v>
      </c>
      <c r="C206" s="82" t="e">
        <f>VLOOKUP(B206,#REF!,2,FALSE)</f>
        <v>#REF!</v>
      </c>
      <c r="D206" s="83" t="s">
        <v>150</v>
      </c>
      <c r="E206" s="75" t="s">
        <v>541</v>
      </c>
      <c r="F206" s="84" t="s">
        <v>160</v>
      </c>
      <c r="G206" s="85">
        <v>38836.44</v>
      </c>
      <c r="H206" s="85"/>
      <c r="I206" s="86">
        <v>0.983</v>
      </c>
      <c r="J206" s="85">
        <v>0</v>
      </c>
      <c r="K206" s="87">
        <v>38176.22052</v>
      </c>
      <c r="L206" s="87"/>
      <c r="M206" s="88">
        <v>183.55</v>
      </c>
      <c r="N206" s="88" t="s">
        <v>162</v>
      </c>
      <c r="O206" s="175">
        <v>70072</v>
      </c>
      <c r="R206" s="89"/>
    </row>
    <row r="207" spans="2:18" ht="15.75">
      <c r="B207" s="82" t="s">
        <v>1325</v>
      </c>
      <c r="C207" s="82" t="e">
        <f>VLOOKUP(B207,#REF!,2,FALSE)</f>
        <v>#REF!</v>
      </c>
      <c r="D207" s="83" t="s">
        <v>152</v>
      </c>
      <c r="E207" s="75" t="s">
        <v>541</v>
      </c>
      <c r="F207" s="84" t="s">
        <v>160</v>
      </c>
      <c r="G207" s="85">
        <v>31347.6</v>
      </c>
      <c r="H207" s="85"/>
      <c r="I207" s="86">
        <v>0.983</v>
      </c>
      <c r="J207" s="85">
        <v>126.52</v>
      </c>
      <c r="K207" s="87">
        <v>30941.210799999997</v>
      </c>
      <c r="L207" s="87"/>
      <c r="M207" s="88">
        <v>188.55</v>
      </c>
      <c r="N207" s="88" t="s">
        <v>171</v>
      </c>
      <c r="O207" s="175">
        <v>0</v>
      </c>
      <c r="R207" s="89"/>
    </row>
    <row r="208" spans="2:18" ht="15.75">
      <c r="B208" s="82" t="s">
        <v>1332</v>
      </c>
      <c r="C208" s="82" t="e">
        <f>VLOOKUP(B208,#REF!,2,FALSE)</f>
        <v>#REF!</v>
      </c>
      <c r="D208" s="83" t="s">
        <v>156</v>
      </c>
      <c r="E208" s="75" t="s">
        <v>541</v>
      </c>
      <c r="F208" s="84" t="s">
        <v>160</v>
      </c>
      <c r="G208" s="85">
        <v>43262.4</v>
      </c>
      <c r="H208" s="85"/>
      <c r="I208" s="86">
        <v>0.98</v>
      </c>
      <c r="J208" s="85">
        <v>867.44</v>
      </c>
      <c r="K208" s="87">
        <v>43264.592000000004</v>
      </c>
      <c r="L208" s="87"/>
      <c r="M208" s="88">
        <v>81.63</v>
      </c>
      <c r="N208" s="88" t="s">
        <v>162</v>
      </c>
      <c r="O208" s="175">
        <v>35317</v>
      </c>
      <c r="R208" s="89"/>
    </row>
    <row r="209" spans="2:18" ht="15.75">
      <c r="B209" s="82" t="s">
        <v>1333</v>
      </c>
      <c r="C209" s="82" t="e">
        <f>VLOOKUP(B209,#REF!,2,FALSE)</f>
        <v>#REF!</v>
      </c>
      <c r="D209" s="83" t="s">
        <v>1381</v>
      </c>
      <c r="E209" s="75" t="s">
        <v>541</v>
      </c>
      <c r="F209" s="84" t="s">
        <v>160</v>
      </c>
      <c r="G209" s="85">
        <v>15080.1</v>
      </c>
      <c r="H209" s="85"/>
      <c r="I209" s="86">
        <v>0.985</v>
      </c>
      <c r="J209" s="85">
        <v>0</v>
      </c>
      <c r="K209" s="87">
        <v>14853.8985</v>
      </c>
      <c r="L209" s="87"/>
      <c r="M209" s="88">
        <v>132.9</v>
      </c>
      <c r="N209" s="88" t="s">
        <v>171</v>
      </c>
      <c r="O209" s="175">
        <v>0</v>
      </c>
      <c r="R209" s="89"/>
    </row>
    <row r="210" spans="2:18" ht="15.75">
      <c r="B210" s="82" t="s">
        <v>1346</v>
      </c>
      <c r="C210" s="82" t="e">
        <f>VLOOKUP(B210,#REF!,2,FALSE)</f>
        <v>#REF!</v>
      </c>
      <c r="D210" s="83" t="s">
        <v>1347</v>
      </c>
      <c r="E210" s="75" t="s">
        <v>541</v>
      </c>
      <c r="F210" s="84" t="s">
        <v>160</v>
      </c>
      <c r="G210" s="85">
        <v>23400</v>
      </c>
      <c r="H210" s="85"/>
      <c r="I210" s="86">
        <v>0.965</v>
      </c>
      <c r="J210" s="85">
        <v>2</v>
      </c>
      <c r="K210" s="87">
        <v>22583</v>
      </c>
      <c r="L210" s="87"/>
      <c r="M210" s="88">
        <v>267.56</v>
      </c>
      <c r="N210" s="88" t="s">
        <v>171</v>
      </c>
      <c r="O210" s="175">
        <v>0</v>
      </c>
      <c r="R210" s="89"/>
    </row>
    <row r="211" spans="2:18" ht="15.75">
      <c r="B211" s="82" t="s">
        <v>1355</v>
      </c>
      <c r="C211" s="82" t="e">
        <f>VLOOKUP(B211,#REF!,2,FALSE)</f>
        <v>#REF!</v>
      </c>
      <c r="D211" s="83" t="s">
        <v>1395</v>
      </c>
      <c r="E211" s="75" t="s">
        <v>541</v>
      </c>
      <c r="F211" s="84" t="s">
        <v>160</v>
      </c>
      <c r="G211" s="85">
        <v>49469.99</v>
      </c>
      <c r="H211" s="85"/>
      <c r="I211" s="86">
        <v>0.986</v>
      </c>
      <c r="J211" s="85">
        <v>351.08</v>
      </c>
      <c r="K211" s="87">
        <v>49128.49014</v>
      </c>
      <c r="L211" s="87"/>
      <c r="M211" s="88">
        <v>144.33</v>
      </c>
      <c r="N211" s="88" t="s">
        <v>162</v>
      </c>
      <c r="O211" s="175">
        <v>70907</v>
      </c>
      <c r="R211" s="89"/>
    </row>
    <row r="212" spans="2:18" ht="15.75">
      <c r="B212" s="82" t="s">
        <v>1359</v>
      </c>
      <c r="C212" s="82" t="e">
        <f>VLOOKUP(B212,#REF!,2,FALSE)</f>
        <v>#REF!</v>
      </c>
      <c r="D212" s="83" t="s">
        <v>1401</v>
      </c>
      <c r="E212" s="75" t="s">
        <v>541</v>
      </c>
      <c r="F212" s="84" t="s">
        <v>160</v>
      </c>
      <c r="G212" s="85">
        <v>41716.9</v>
      </c>
      <c r="H212" s="85"/>
      <c r="I212" s="86">
        <v>0.976</v>
      </c>
      <c r="J212" s="85">
        <v>100</v>
      </c>
      <c r="K212" s="87">
        <v>40815.6944</v>
      </c>
      <c r="L212" s="87"/>
      <c r="M212" s="88">
        <v>204.75</v>
      </c>
      <c r="N212" s="88" t="s">
        <v>171</v>
      </c>
      <c r="O212" s="175">
        <v>0</v>
      </c>
      <c r="R212" s="89"/>
    </row>
    <row r="213" spans="2:18" ht="15.75">
      <c r="B213" s="82" t="s">
        <v>1363</v>
      </c>
      <c r="C213" s="82" t="e">
        <f>VLOOKUP(B213,#REF!,2,FALSE)</f>
        <v>#REF!</v>
      </c>
      <c r="D213" s="83" t="s">
        <v>1407</v>
      </c>
      <c r="E213" s="75" t="s">
        <v>541</v>
      </c>
      <c r="F213" s="84" t="s">
        <v>160</v>
      </c>
      <c r="G213" s="85">
        <v>33446</v>
      </c>
      <c r="H213" s="85"/>
      <c r="I213" s="86">
        <v>0.9925</v>
      </c>
      <c r="J213" s="85">
        <v>0</v>
      </c>
      <c r="K213" s="87">
        <v>33195.155</v>
      </c>
      <c r="L213" s="87"/>
      <c r="M213" s="88">
        <v>162.1</v>
      </c>
      <c r="N213" s="88" t="s">
        <v>162</v>
      </c>
      <c r="O213" s="175">
        <v>53809</v>
      </c>
      <c r="R213" s="89"/>
    </row>
    <row r="214" spans="2:18" ht="15.75">
      <c r="B214" s="82" t="s">
        <v>1365</v>
      </c>
      <c r="C214" s="82" t="e">
        <f>VLOOKUP(B214,#REF!,2,FALSE)</f>
        <v>#REF!</v>
      </c>
      <c r="D214" s="83" t="s">
        <v>476</v>
      </c>
      <c r="E214" s="75" t="s">
        <v>541</v>
      </c>
      <c r="F214" s="84" t="s">
        <v>160</v>
      </c>
      <c r="G214" s="85">
        <v>41099.3</v>
      </c>
      <c r="H214" s="85"/>
      <c r="I214" s="86">
        <v>0.9775</v>
      </c>
      <c r="J214" s="85">
        <v>0</v>
      </c>
      <c r="K214" s="87">
        <v>40174.56575</v>
      </c>
      <c r="L214" s="87"/>
      <c r="M214" s="88">
        <v>216</v>
      </c>
      <c r="N214" s="88" t="s">
        <v>162</v>
      </c>
      <c r="O214" s="175">
        <v>86777</v>
      </c>
      <c r="R214" s="89"/>
    </row>
    <row r="215" spans="2:18" ht="15.75">
      <c r="B215" s="82" t="s">
        <v>1366</v>
      </c>
      <c r="C215" s="82" t="e">
        <f>VLOOKUP(B215,#REF!,2,FALSE)</f>
        <v>#REF!</v>
      </c>
      <c r="D215" s="83" t="s">
        <v>478</v>
      </c>
      <c r="E215" s="75" t="s">
        <v>541</v>
      </c>
      <c r="F215" s="84" t="s">
        <v>160</v>
      </c>
      <c r="G215" s="85">
        <v>48708</v>
      </c>
      <c r="H215" s="85"/>
      <c r="I215" s="86">
        <v>0.9925</v>
      </c>
      <c r="J215" s="85">
        <v>0</v>
      </c>
      <c r="K215" s="87">
        <v>48342.69</v>
      </c>
      <c r="L215" s="87"/>
      <c r="M215" s="88">
        <v>109.73</v>
      </c>
      <c r="N215" s="88" t="s">
        <v>162</v>
      </c>
      <c r="O215" s="175">
        <v>53046</v>
      </c>
      <c r="R215" s="89"/>
    </row>
    <row r="216" spans="2:18" ht="15.75">
      <c r="B216" s="82" t="s">
        <v>1367</v>
      </c>
      <c r="C216" s="82" t="e">
        <f>VLOOKUP(B216,#REF!,2,FALSE)</f>
        <v>#REF!</v>
      </c>
      <c r="D216" s="83" t="s">
        <v>480</v>
      </c>
      <c r="E216" s="75" t="s">
        <v>541</v>
      </c>
      <c r="F216" s="84" t="s">
        <v>160</v>
      </c>
      <c r="G216" s="85">
        <v>69882</v>
      </c>
      <c r="H216" s="85"/>
      <c r="I216" s="86">
        <v>0.985</v>
      </c>
      <c r="J216" s="85">
        <v>827.7</v>
      </c>
      <c r="K216" s="87">
        <v>69661.47</v>
      </c>
      <c r="L216" s="87"/>
      <c r="M216" s="88">
        <v>133.09</v>
      </c>
      <c r="N216" s="88" t="s">
        <v>162</v>
      </c>
      <c r="O216" s="175">
        <v>92712</v>
      </c>
      <c r="R216" s="89"/>
    </row>
    <row r="217" spans="2:18" ht="15.75">
      <c r="B217" s="82" t="s">
        <v>1368</v>
      </c>
      <c r="C217" s="82" t="e">
        <f>VLOOKUP(B217,#REF!,2,FALSE)</f>
        <v>#REF!</v>
      </c>
      <c r="D217" s="83" t="s">
        <v>482</v>
      </c>
      <c r="E217" s="75" t="s">
        <v>541</v>
      </c>
      <c r="F217" s="84" t="s">
        <v>160</v>
      </c>
      <c r="G217" s="85">
        <v>40355.24</v>
      </c>
      <c r="H217" s="85"/>
      <c r="I217" s="86">
        <v>0.98</v>
      </c>
      <c r="J217" s="85">
        <v>0</v>
      </c>
      <c r="K217" s="87">
        <v>39548.1352</v>
      </c>
      <c r="L217" s="87"/>
      <c r="M217" s="88">
        <v>180.16</v>
      </c>
      <c r="N217" s="88" t="s">
        <v>162</v>
      </c>
      <c r="O217" s="175">
        <v>71250</v>
      </c>
      <c r="R217" s="89"/>
    </row>
    <row r="218" spans="2:18" ht="15.75">
      <c r="B218" s="82" t="s">
        <v>1369</v>
      </c>
      <c r="C218" s="82" t="e">
        <f>VLOOKUP(B218,#REF!,2,FALSE)</f>
        <v>#REF!</v>
      </c>
      <c r="D218" s="83" t="s">
        <v>484</v>
      </c>
      <c r="E218" s="75" t="s">
        <v>541</v>
      </c>
      <c r="F218" s="84" t="s">
        <v>160</v>
      </c>
      <c r="G218" s="85">
        <v>35487.1</v>
      </c>
      <c r="H218" s="85"/>
      <c r="I218" s="86">
        <v>0.99</v>
      </c>
      <c r="J218" s="85">
        <v>0</v>
      </c>
      <c r="K218" s="87">
        <v>35132.229</v>
      </c>
      <c r="L218" s="87"/>
      <c r="M218" s="88">
        <v>197.62</v>
      </c>
      <c r="N218" s="88" t="s">
        <v>162</v>
      </c>
      <c r="O218" s="175">
        <v>69428</v>
      </c>
      <c r="R218" s="89"/>
    </row>
    <row r="219" spans="2:18" ht="15.75">
      <c r="B219" s="82"/>
      <c r="C219" s="82"/>
      <c r="D219" s="83"/>
      <c r="E219" s="92"/>
      <c r="F219" s="84"/>
      <c r="G219" s="93"/>
      <c r="H219" s="93"/>
      <c r="I219" s="94"/>
      <c r="J219" s="93"/>
      <c r="K219" s="95"/>
      <c r="L219" s="95"/>
      <c r="M219" s="96"/>
      <c r="N219" s="96"/>
      <c r="O219" s="176"/>
      <c r="R219" s="89"/>
    </row>
    <row r="220" spans="2:18" ht="15.75">
      <c r="B220" s="33"/>
      <c r="C220" s="33"/>
      <c r="D220" s="97" t="s">
        <v>229</v>
      </c>
      <c r="E220" s="92"/>
      <c r="F220" s="84"/>
      <c r="G220" s="93"/>
      <c r="H220" s="93"/>
      <c r="I220" s="94"/>
      <c r="J220" s="93"/>
      <c r="K220" s="95"/>
      <c r="L220" s="95"/>
      <c r="M220" s="96"/>
      <c r="N220" s="96"/>
      <c r="O220" s="176"/>
      <c r="R220" s="89"/>
    </row>
    <row r="221" spans="2:18" ht="15.75">
      <c r="B221" s="33"/>
      <c r="C221" s="33"/>
      <c r="D221" s="83"/>
      <c r="E221" s="92"/>
      <c r="F221" s="84"/>
      <c r="G221" s="93"/>
      <c r="H221" s="93"/>
      <c r="I221" s="94"/>
      <c r="J221" s="93"/>
      <c r="K221" s="95"/>
      <c r="L221" s="95"/>
      <c r="M221" s="96"/>
      <c r="N221" s="96"/>
      <c r="O221" s="176"/>
      <c r="R221" s="89"/>
    </row>
    <row r="222" spans="2:18" ht="15.75">
      <c r="B222" s="82" t="s">
        <v>1023</v>
      </c>
      <c r="C222" s="82" t="e">
        <f>VLOOKUP(B222,#REF!,2,FALSE)</f>
        <v>#REF!</v>
      </c>
      <c r="D222" s="83" t="s">
        <v>635</v>
      </c>
      <c r="E222" s="75" t="s">
        <v>636</v>
      </c>
      <c r="F222" s="84" t="s">
        <v>160</v>
      </c>
      <c r="G222" s="85">
        <v>103247.4</v>
      </c>
      <c r="H222" s="85"/>
      <c r="I222" s="86">
        <v>0.968</v>
      </c>
      <c r="J222" s="85">
        <v>26.8</v>
      </c>
      <c r="K222" s="87">
        <v>99970.28319999999</v>
      </c>
      <c r="L222" s="87"/>
      <c r="M222" s="88">
        <v>1021.77</v>
      </c>
      <c r="N222" s="88" t="s">
        <v>162</v>
      </c>
      <c r="O222" s="175">
        <v>1021466</v>
      </c>
      <c r="R222" s="89"/>
    </row>
    <row r="223" spans="2:18" ht="15.75">
      <c r="B223" s="82" t="s">
        <v>1047</v>
      </c>
      <c r="C223" s="82" t="e">
        <f>VLOOKUP(B223,#REF!,2,FALSE)</f>
        <v>#REF!</v>
      </c>
      <c r="D223" s="83" t="s">
        <v>670</v>
      </c>
      <c r="E223" s="75" t="s">
        <v>636</v>
      </c>
      <c r="F223" s="84" t="s">
        <v>160</v>
      </c>
      <c r="G223" s="85">
        <v>6541.11</v>
      </c>
      <c r="H223" s="85"/>
      <c r="I223" s="86">
        <v>0.95</v>
      </c>
      <c r="J223" s="85">
        <v>0</v>
      </c>
      <c r="K223" s="87">
        <v>6214.054499999999</v>
      </c>
      <c r="L223" s="87"/>
      <c r="M223" s="88">
        <v>804.77</v>
      </c>
      <c r="N223" s="88" t="s">
        <v>162</v>
      </c>
      <c r="O223" s="175">
        <v>50009</v>
      </c>
      <c r="R223" s="89"/>
    </row>
    <row r="224" spans="2:18" ht="15.75">
      <c r="B224" s="82" t="s">
        <v>1298</v>
      </c>
      <c r="C224" s="82" t="e">
        <f>VLOOKUP(B224,#REF!,2,FALSE)</f>
        <v>#REF!</v>
      </c>
      <c r="D224" s="83" t="s">
        <v>1511</v>
      </c>
      <c r="E224" s="75" t="s">
        <v>636</v>
      </c>
      <c r="F224" s="84" t="s">
        <v>160</v>
      </c>
      <c r="G224" s="85">
        <v>87772.2</v>
      </c>
      <c r="H224" s="85"/>
      <c r="I224" s="86">
        <v>0.935</v>
      </c>
      <c r="J224" s="85">
        <v>258.4</v>
      </c>
      <c r="K224" s="87">
        <v>82325.40699999999</v>
      </c>
      <c r="L224" s="87"/>
      <c r="M224" s="88">
        <v>981.04</v>
      </c>
      <c r="N224" s="88" t="s">
        <v>162</v>
      </c>
      <c r="O224" s="175">
        <v>807645</v>
      </c>
      <c r="R224" s="89"/>
    </row>
    <row r="225" spans="2:18" ht="15.75">
      <c r="B225" s="82" t="s">
        <v>1536</v>
      </c>
      <c r="C225" s="82" t="e">
        <f>VLOOKUP(B225,#REF!,2,FALSE)</f>
        <v>#REF!</v>
      </c>
      <c r="D225" s="83" t="s">
        <v>1411</v>
      </c>
      <c r="E225" s="75" t="s">
        <v>636</v>
      </c>
      <c r="F225" s="84" t="s">
        <v>160</v>
      </c>
      <c r="G225" s="85">
        <v>86951</v>
      </c>
      <c r="H225" s="85"/>
      <c r="I225" s="86">
        <v>0.95</v>
      </c>
      <c r="J225" s="85">
        <v>0</v>
      </c>
      <c r="K225" s="87">
        <v>82603.45</v>
      </c>
      <c r="L225" s="87"/>
      <c r="M225" s="88">
        <v>998.45</v>
      </c>
      <c r="N225" s="88" t="s">
        <v>162</v>
      </c>
      <c r="O225" s="175">
        <v>824754</v>
      </c>
      <c r="R225" s="89"/>
    </row>
    <row r="226" spans="2:18" ht="15.75">
      <c r="B226" s="82" t="s">
        <v>1540</v>
      </c>
      <c r="C226" s="82" t="e">
        <f>VLOOKUP(B226,#REF!,2,FALSE)</f>
        <v>#REF!</v>
      </c>
      <c r="D226" s="83" t="s">
        <v>1541</v>
      </c>
      <c r="E226" s="75" t="s">
        <v>636</v>
      </c>
      <c r="F226" s="84" t="s">
        <v>160</v>
      </c>
      <c r="G226" s="85">
        <v>82140</v>
      </c>
      <c r="H226" s="85"/>
      <c r="I226" s="86">
        <v>0.975</v>
      </c>
      <c r="J226" s="85">
        <v>0</v>
      </c>
      <c r="K226" s="87">
        <v>80086.5</v>
      </c>
      <c r="L226" s="87"/>
      <c r="M226" s="88">
        <v>781.34</v>
      </c>
      <c r="N226" s="88" t="s">
        <v>162</v>
      </c>
      <c r="O226" s="175">
        <v>625748</v>
      </c>
      <c r="R226" s="89"/>
    </row>
    <row r="227" spans="2:18" ht="15.75">
      <c r="B227" s="82" t="s">
        <v>1095</v>
      </c>
      <c r="C227" s="82" t="e">
        <f>VLOOKUP(B227,#REF!,2,FALSE)</f>
        <v>#REF!</v>
      </c>
      <c r="D227" s="83" t="s">
        <v>742</v>
      </c>
      <c r="E227" s="75" t="s">
        <v>636</v>
      </c>
      <c r="F227" s="84" t="s">
        <v>160</v>
      </c>
      <c r="G227" s="85">
        <v>95071</v>
      </c>
      <c r="H227" s="85"/>
      <c r="I227" s="86">
        <v>0.945</v>
      </c>
      <c r="J227" s="85">
        <v>0</v>
      </c>
      <c r="K227" s="87">
        <v>89842.095</v>
      </c>
      <c r="L227" s="87"/>
      <c r="M227" s="88">
        <v>961.87</v>
      </c>
      <c r="N227" s="88" t="s">
        <v>162</v>
      </c>
      <c r="O227" s="175">
        <v>864164</v>
      </c>
      <c r="R227" s="89"/>
    </row>
    <row r="228" spans="2:18" ht="15.75">
      <c r="B228" s="82" t="s">
        <v>1096</v>
      </c>
      <c r="C228" s="82" t="e">
        <f>VLOOKUP(B228,#REF!,2,FALSE)</f>
        <v>#REF!</v>
      </c>
      <c r="D228" s="83" t="s">
        <v>1097</v>
      </c>
      <c r="E228" s="75" t="s">
        <v>636</v>
      </c>
      <c r="F228" s="84" t="s">
        <v>160</v>
      </c>
      <c r="G228" s="85">
        <v>105318</v>
      </c>
      <c r="H228" s="85"/>
      <c r="I228" s="86">
        <v>0.975</v>
      </c>
      <c r="J228" s="85">
        <v>50</v>
      </c>
      <c r="K228" s="87">
        <v>102735.05</v>
      </c>
      <c r="L228" s="87"/>
      <c r="M228" s="88">
        <v>782.58</v>
      </c>
      <c r="N228" s="88" t="s">
        <v>162</v>
      </c>
      <c r="O228" s="175">
        <v>803984</v>
      </c>
      <c r="R228" s="89"/>
    </row>
    <row r="229" spans="2:18" ht="15.75">
      <c r="B229" s="82" t="s">
        <v>1111</v>
      </c>
      <c r="C229" s="82" t="e">
        <f>VLOOKUP(B229,#REF!,2,FALSE)</f>
        <v>#REF!</v>
      </c>
      <c r="D229" s="83" t="s">
        <v>760</v>
      </c>
      <c r="E229" s="75" t="s">
        <v>636</v>
      </c>
      <c r="F229" s="84" t="s">
        <v>160</v>
      </c>
      <c r="G229" s="85">
        <v>114481.5</v>
      </c>
      <c r="H229" s="85"/>
      <c r="I229" s="86">
        <v>0.9446</v>
      </c>
      <c r="J229" s="85">
        <v>0</v>
      </c>
      <c r="K229" s="87">
        <v>108139.2249</v>
      </c>
      <c r="L229" s="87"/>
      <c r="M229" s="88">
        <v>925.29</v>
      </c>
      <c r="N229" s="88" t="s">
        <v>162</v>
      </c>
      <c r="O229" s="175">
        <v>1000601</v>
      </c>
      <c r="R229" s="89"/>
    </row>
    <row r="230" spans="2:18" ht="15.75">
      <c r="B230" s="82" t="s">
        <v>1127</v>
      </c>
      <c r="C230" s="82" t="e">
        <f>VLOOKUP(B230,#REF!,2,FALSE)</f>
        <v>#REF!</v>
      </c>
      <c r="D230" s="83" t="s">
        <v>774</v>
      </c>
      <c r="E230" s="75" t="s">
        <v>636</v>
      </c>
      <c r="F230" s="84" t="s">
        <v>160</v>
      </c>
      <c r="G230" s="85">
        <v>94197.1</v>
      </c>
      <c r="H230" s="85"/>
      <c r="I230" s="86">
        <v>0.95</v>
      </c>
      <c r="J230" s="85">
        <v>0</v>
      </c>
      <c r="K230" s="87">
        <v>89487.245</v>
      </c>
      <c r="L230" s="87"/>
      <c r="M230" s="88">
        <v>1042.11</v>
      </c>
      <c r="N230" s="88" t="s">
        <v>171</v>
      </c>
      <c r="O230" s="175">
        <v>0</v>
      </c>
      <c r="R230" s="89"/>
    </row>
    <row r="231" spans="2:18" ht="15.75">
      <c r="B231" s="82" t="s">
        <v>1190</v>
      </c>
      <c r="C231" s="82" t="e">
        <f>VLOOKUP(B231,#REF!,2,FALSE)</f>
        <v>#REF!</v>
      </c>
      <c r="D231" s="83" t="s">
        <v>114</v>
      </c>
      <c r="E231" s="75" t="s">
        <v>636</v>
      </c>
      <c r="F231" s="84" t="s">
        <v>160</v>
      </c>
      <c r="G231" s="85">
        <v>105808</v>
      </c>
      <c r="H231" s="85"/>
      <c r="I231" s="86">
        <v>0.9625</v>
      </c>
      <c r="J231" s="85">
        <v>0</v>
      </c>
      <c r="K231" s="87">
        <v>101840.2</v>
      </c>
      <c r="L231" s="87"/>
      <c r="M231" s="88">
        <v>912.14</v>
      </c>
      <c r="N231" s="88" t="s">
        <v>162</v>
      </c>
      <c r="O231" s="175">
        <v>928925</v>
      </c>
      <c r="R231" s="89"/>
    </row>
    <row r="232" spans="2:18" ht="15.75">
      <c r="B232" s="82" t="s">
        <v>246</v>
      </c>
      <c r="C232" s="82" t="e">
        <f>VLOOKUP(B232,#REF!,2,FALSE)</f>
        <v>#REF!</v>
      </c>
      <c r="D232" s="83" t="s">
        <v>993</v>
      </c>
      <c r="E232" s="75" t="s">
        <v>636</v>
      </c>
      <c r="F232" s="84" t="s">
        <v>160</v>
      </c>
      <c r="G232" s="85">
        <v>99561.61</v>
      </c>
      <c r="H232" s="85"/>
      <c r="I232" s="86">
        <v>0.96</v>
      </c>
      <c r="J232" s="85">
        <v>0</v>
      </c>
      <c r="K232" s="87">
        <v>95579.1456</v>
      </c>
      <c r="L232" s="87"/>
      <c r="M232" s="88">
        <v>885.52</v>
      </c>
      <c r="N232" s="88" t="s">
        <v>162</v>
      </c>
      <c r="O232" s="175">
        <v>846372</v>
      </c>
      <c r="R232" s="89"/>
    </row>
    <row r="233" spans="2:18" ht="15.75">
      <c r="B233" s="82" t="s">
        <v>1307</v>
      </c>
      <c r="C233" s="82" t="e">
        <f>VLOOKUP(B233,#REF!,2,FALSE)</f>
        <v>#REF!</v>
      </c>
      <c r="D233" s="83" t="s">
        <v>1011</v>
      </c>
      <c r="E233" s="75" t="s">
        <v>636</v>
      </c>
      <c r="F233" s="84" t="s">
        <v>160</v>
      </c>
      <c r="G233" s="85">
        <v>134813</v>
      </c>
      <c r="H233" s="85"/>
      <c r="I233" s="86">
        <v>0.966</v>
      </c>
      <c r="J233" s="85">
        <v>142</v>
      </c>
      <c r="K233" s="87">
        <v>130371.358</v>
      </c>
      <c r="L233" s="87"/>
      <c r="M233" s="88">
        <v>377</v>
      </c>
      <c r="N233" s="88" t="s">
        <v>171</v>
      </c>
      <c r="O233" s="175">
        <v>0</v>
      </c>
      <c r="R233" s="89"/>
    </row>
    <row r="234" spans="2:18" ht="15.75">
      <c r="B234" s="82" t="s">
        <v>1345</v>
      </c>
      <c r="C234" s="82" t="e">
        <f>VLOOKUP(B234,#REF!,2,FALSE)</f>
        <v>#REF!</v>
      </c>
      <c r="D234" s="83" t="s">
        <v>1387</v>
      </c>
      <c r="E234" s="75" t="s">
        <v>636</v>
      </c>
      <c r="F234" s="84" t="s">
        <v>160</v>
      </c>
      <c r="G234" s="85">
        <v>135777.85</v>
      </c>
      <c r="H234" s="85"/>
      <c r="I234" s="86">
        <v>0.96</v>
      </c>
      <c r="J234" s="85">
        <v>0</v>
      </c>
      <c r="K234" s="87">
        <v>130346.736</v>
      </c>
      <c r="L234" s="87"/>
      <c r="M234" s="88">
        <v>378.01</v>
      </c>
      <c r="N234" s="88" t="s">
        <v>162</v>
      </c>
      <c r="O234" s="175">
        <v>492724</v>
      </c>
      <c r="R234" s="89"/>
    </row>
    <row r="235" spans="2:18" ht="15.75">
      <c r="B235" s="82"/>
      <c r="C235" s="82"/>
      <c r="D235" s="83"/>
      <c r="E235" s="75"/>
      <c r="F235" s="84"/>
      <c r="G235" s="98"/>
      <c r="H235" s="98"/>
      <c r="I235" s="99"/>
      <c r="J235" s="98"/>
      <c r="K235" s="100"/>
      <c r="L235" s="100"/>
      <c r="M235" s="101"/>
      <c r="N235" s="101"/>
      <c r="O235" s="177"/>
      <c r="R235" s="89"/>
    </row>
    <row r="236" spans="2:18" ht="15.75">
      <c r="B236" s="82" t="s">
        <v>177</v>
      </c>
      <c r="C236" s="82" t="e">
        <f>VLOOKUP(B236,#REF!,2,FALSE)</f>
        <v>#REF!</v>
      </c>
      <c r="D236" s="83" t="s">
        <v>178</v>
      </c>
      <c r="E236" s="75" t="s">
        <v>558</v>
      </c>
      <c r="F236" s="84" t="s">
        <v>160</v>
      </c>
      <c r="G236" s="85">
        <v>55879.8</v>
      </c>
      <c r="H236" s="85"/>
      <c r="I236" s="86">
        <v>0.9514</v>
      </c>
      <c r="J236" s="85">
        <v>0</v>
      </c>
      <c r="K236" s="87">
        <v>53164.04172</v>
      </c>
      <c r="L236" s="87"/>
      <c r="M236" s="88">
        <v>1016.4</v>
      </c>
      <c r="N236" s="88" t="s">
        <v>162</v>
      </c>
      <c r="O236" s="175">
        <v>540359</v>
      </c>
      <c r="R236" s="89"/>
    </row>
    <row r="237" spans="2:18" ht="15.75">
      <c r="B237" s="82" t="s">
        <v>179</v>
      </c>
      <c r="C237" s="82" t="e">
        <f>VLOOKUP(B237,#REF!,2,FALSE)</f>
        <v>#REF!</v>
      </c>
      <c r="D237" s="83" t="s">
        <v>560</v>
      </c>
      <c r="E237" s="75" t="s">
        <v>558</v>
      </c>
      <c r="F237" s="84" t="s">
        <v>160</v>
      </c>
      <c r="G237" s="85">
        <v>146687</v>
      </c>
      <c r="H237" s="85"/>
      <c r="I237" s="86">
        <v>0.9815</v>
      </c>
      <c r="J237" s="85">
        <v>87</v>
      </c>
      <c r="K237" s="87">
        <v>144060.2905</v>
      </c>
      <c r="L237" s="87"/>
      <c r="M237" s="88">
        <v>1113.2</v>
      </c>
      <c r="N237" s="88" t="s">
        <v>162</v>
      </c>
      <c r="O237" s="175">
        <v>1603679</v>
      </c>
      <c r="R237" s="89"/>
    </row>
    <row r="238" spans="2:18" ht="15.75">
      <c r="B238" s="82" t="s">
        <v>900</v>
      </c>
      <c r="C238" s="82" t="e">
        <f>VLOOKUP(B238,#REF!,2,FALSE)</f>
        <v>#REF!</v>
      </c>
      <c r="D238" s="83" t="s">
        <v>578</v>
      </c>
      <c r="E238" s="75" t="s">
        <v>558</v>
      </c>
      <c r="F238" s="84" t="s">
        <v>160</v>
      </c>
      <c r="G238" s="85">
        <v>86593.4</v>
      </c>
      <c r="H238" s="85"/>
      <c r="I238" s="86">
        <v>0.981</v>
      </c>
      <c r="J238" s="85">
        <v>0</v>
      </c>
      <c r="K238" s="87">
        <v>84948.12539999999</v>
      </c>
      <c r="L238" s="87"/>
      <c r="M238" s="88">
        <v>1128.59</v>
      </c>
      <c r="N238" s="88" t="s">
        <v>162</v>
      </c>
      <c r="O238" s="175">
        <v>958716</v>
      </c>
      <c r="R238" s="89"/>
    </row>
    <row r="239" spans="2:18" ht="18.75">
      <c r="B239" s="82" t="s">
        <v>917</v>
      </c>
      <c r="C239" s="82" t="e">
        <f>VLOOKUP(B239,#REF!,2,FALSE)</f>
        <v>#REF!</v>
      </c>
      <c r="D239" s="102" t="s">
        <v>1438</v>
      </c>
      <c r="E239" s="103" t="s">
        <v>558</v>
      </c>
      <c r="F239" s="104" t="s">
        <v>160</v>
      </c>
      <c r="G239" s="105">
        <v>101875.1</v>
      </c>
      <c r="H239" s="106" t="s">
        <v>1439</v>
      </c>
      <c r="I239" s="107">
        <v>0.96</v>
      </c>
      <c r="J239" s="105">
        <v>0</v>
      </c>
      <c r="K239" s="108">
        <v>97800.096</v>
      </c>
      <c r="L239" s="106" t="s">
        <v>1439</v>
      </c>
      <c r="M239" s="109">
        <v>1058.94</v>
      </c>
      <c r="N239" s="109" t="s">
        <v>162</v>
      </c>
      <c r="O239" s="178">
        <v>1035644</v>
      </c>
      <c r="P239" s="106" t="s">
        <v>1439</v>
      </c>
      <c r="R239" s="26"/>
    </row>
    <row r="240" spans="2:18" ht="15.75">
      <c r="B240" s="82" t="s">
        <v>924</v>
      </c>
      <c r="C240" s="82" t="e">
        <f>VLOOKUP(B240,#REF!,2,FALSE)</f>
        <v>#REF!</v>
      </c>
      <c r="D240" s="83" t="s">
        <v>614</v>
      </c>
      <c r="E240" s="75" t="s">
        <v>558</v>
      </c>
      <c r="F240" s="84" t="s">
        <v>160</v>
      </c>
      <c r="G240" s="85">
        <v>139101.82</v>
      </c>
      <c r="H240" s="85"/>
      <c r="I240" s="86">
        <v>0.9765</v>
      </c>
      <c r="J240" s="85">
        <v>66.4</v>
      </c>
      <c r="K240" s="87">
        <v>135899.32723</v>
      </c>
      <c r="L240" s="87"/>
      <c r="M240" s="88">
        <v>991.31</v>
      </c>
      <c r="N240" s="88" t="s">
        <v>171</v>
      </c>
      <c r="O240" s="175">
        <v>0</v>
      </c>
      <c r="R240" s="89"/>
    </row>
    <row r="241" spans="2:18" ht="15.75">
      <c r="B241" s="82" t="s">
        <v>1063</v>
      </c>
      <c r="C241" s="82" t="e">
        <f>VLOOKUP(B241,#REF!,2,FALSE)</f>
        <v>#REF!</v>
      </c>
      <c r="D241" s="83" t="s">
        <v>689</v>
      </c>
      <c r="E241" s="75" t="s">
        <v>558</v>
      </c>
      <c r="F241" s="84" t="s">
        <v>160</v>
      </c>
      <c r="G241" s="85">
        <v>134574</v>
      </c>
      <c r="H241" s="85"/>
      <c r="I241" s="86">
        <v>0.967</v>
      </c>
      <c r="J241" s="85">
        <v>0</v>
      </c>
      <c r="K241" s="87">
        <v>130133.05799999999</v>
      </c>
      <c r="L241" s="87"/>
      <c r="M241" s="88">
        <v>1150.11</v>
      </c>
      <c r="N241" s="88" t="s">
        <v>171</v>
      </c>
      <c r="O241" s="175">
        <v>0</v>
      </c>
      <c r="R241" s="89"/>
    </row>
    <row r="242" spans="2:18" ht="15.75">
      <c r="B242" s="82" t="s">
        <v>20</v>
      </c>
      <c r="C242" s="82" t="e">
        <f>VLOOKUP(B242,#REF!,2,FALSE)</f>
        <v>#REF!</v>
      </c>
      <c r="D242" s="83" t="s">
        <v>1522</v>
      </c>
      <c r="E242" s="75" t="s">
        <v>558</v>
      </c>
      <c r="F242" s="84" t="s">
        <v>160</v>
      </c>
      <c r="G242" s="85">
        <v>123424.36</v>
      </c>
      <c r="H242" s="85"/>
      <c r="I242" s="86">
        <v>0.9668</v>
      </c>
      <c r="J242" s="85">
        <v>0</v>
      </c>
      <c r="K242" s="87">
        <v>119326.671248</v>
      </c>
      <c r="L242" s="87"/>
      <c r="M242" s="88">
        <v>1059.93</v>
      </c>
      <c r="N242" s="88" t="s">
        <v>162</v>
      </c>
      <c r="O242" s="175">
        <v>1264779</v>
      </c>
      <c r="R242" s="89"/>
    </row>
    <row r="243" spans="2:18" ht="15.75">
      <c r="B243" s="82" t="s">
        <v>38</v>
      </c>
      <c r="C243" s="82" t="e">
        <f>VLOOKUP(B243,#REF!,2,FALSE)</f>
        <v>#REF!</v>
      </c>
      <c r="D243" s="83" t="s">
        <v>1470</v>
      </c>
      <c r="E243" s="75" t="s">
        <v>558</v>
      </c>
      <c r="F243" s="84" t="s">
        <v>160</v>
      </c>
      <c r="G243" s="85">
        <v>113835.6</v>
      </c>
      <c r="H243" s="85"/>
      <c r="I243" s="86">
        <v>0.9609</v>
      </c>
      <c r="J243" s="85">
        <v>0</v>
      </c>
      <c r="K243" s="87">
        <v>109384.62804</v>
      </c>
      <c r="L243" s="87"/>
      <c r="M243" s="88">
        <v>1100.34</v>
      </c>
      <c r="N243" s="88" t="s">
        <v>162</v>
      </c>
      <c r="O243" s="175">
        <v>1203603</v>
      </c>
      <c r="R243" s="89"/>
    </row>
    <row r="244" spans="2:18" ht="15.75">
      <c r="B244" s="82" t="s">
        <v>1548</v>
      </c>
      <c r="C244" s="82" t="e">
        <f>VLOOKUP(B244,#REF!,2,FALSE)</f>
        <v>#REF!</v>
      </c>
      <c r="D244" s="83" t="s">
        <v>65</v>
      </c>
      <c r="E244" s="75" t="s">
        <v>558</v>
      </c>
      <c r="F244" s="84" t="s">
        <v>160</v>
      </c>
      <c r="G244" s="85">
        <v>90722.1</v>
      </c>
      <c r="H244" s="85"/>
      <c r="I244" s="86">
        <v>0.94</v>
      </c>
      <c r="J244" s="85">
        <v>0</v>
      </c>
      <c r="K244" s="87">
        <v>85278.774</v>
      </c>
      <c r="L244" s="87"/>
      <c r="M244" s="88">
        <v>1184.32</v>
      </c>
      <c r="N244" s="88" t="s">
        <v>162</v>
      </c>
      <c r="O244" s="175">
        <v>1009974</v>
      </c>
      <c r="R244" s="89"/>
    </row>
    <row r="245" spans="2:18" ht="15.75">
      <c r="B245" s="82" t="s">
        <v>1551</v>
      </c>
      <c r="C245" s="82" t="e">
        <f>VLOOKUP(B245,#REF!,2,FALSE)</f>
        <v>#REF!</v>
      </c>
      <c r="D245" s="83" t="s">
        <v>71</v>
      </c>
      <c r="E245" s="75" t="s">
        <v>558</v>
      </c>
      <c r="F245" s="84" t="s">
        <v>160</v>
      </c>
      <c r="G245" s="85">
        <v>90003</v>
      </c>
      <c r="H245" s="85"/>
      <c r="I245" s="86">
        <v>0.975</v>
      </c>
      <c r="J245" s="85">
        <v>0</v>
      </c>
      <c r="K245" s="87">
        <v>87752.925</v>
      </c>
      <c r="L245" s="87"/>
      <c r="M245" s="88">
        <v>1186.55</v>
      </c>
      <c r="N245" s="88" t="s">
        <v>171</v>
      </c>
      <c r="O245" s="175">
        <v>0</v>
      </c>
      <c r="R245" s="89"/>
    </row>
    <row r="246" spans="2:18" ht="15.75">
      <c r="B246" s="82" t="s">
        <v>1557</v>
      </c>
      <c r="C246" s="82" t="e">
        <f>VLOOKUP(B246,#REF!,2,FALSE)</f>
        <v>#REF!</v>
      </c>
      <c r="D246" s="83" t="s">
        <v>81</v>
      </c>
      <c r="E246" s="75" t="s">
        <v>558</v>
      </c>
      <c r="F246" s="84" t="s">
        <v>160</v>
      </c>
      <c r="G246" s="85">
        <v>93235</v>
      </c>
      <c r="H246" s="85"/>
      <c r="I246" s="86">
        <v>0.985</v>
      </c>
      <c r="J246" s="85">
        <v>0</v>
      </c>
      <c r="K246" s="87">
        <v>91836.475</v>
      </c>
      <c r="L246" s="87"/>
      <c r="M246" s="88">
        <v>1195.18</v>
      </c>
      <c r="N246" s="88" t="s">
        <v>162</v>
      </c>
      <c r="O246" s="175">
        <v>1097611</v>
      </c>
      <c r="R246" s="89"/>
    </row>
    <row r="247" spans="2:18" ht="15.75">
      <c r="B247" s="82" t="s">
        <v>1080</v>
      </c>
      <c r="C247" s="82" t="e">
        <f>VLOOKUP(B247,#REF!,2,FALSE)</f>
        <v>#REF!</v>
      </c>
      <c r="D247" s="83" t="s">
        <v>723</v>
      </c>
      <c r="E247" s="75" t="s">
        <v>558</v>
      </c>
      <c r="F247" s="84" t="s">
        <v>160</v>
      </c>
      <c r="G247" s="85">
        <v>101823</v>
      </c>
      <c r="H247" s="85"/>
      <c r="I247" s="86">
        <v>0.98</v>
      </c>
      <c r="J247" s="85">
        <v>753</v>
      </c>
      <c r="K247" s="87">
        <v>100539.54</v>
      </c>
      <c r="L247" s="87"/>
      <c r="M247" s="88">
        <v>1112.93</v>
      </c>
      <c r="N247" s="88" t="s">
        <v>162</v>
      </c>
      <c r="O247" s="175">
        <v>1118935</v>
      </c>
      <c r="R247" s="89"/>
    </row>
    <row r="248" spans="2:18" ht="15.75">
      <c r="B248" s="82" t="s">
        <v>1084</v>
      </c>
      <c r="C248" s="82" t="e">
        <f>VLOOKUP(B248,#REF!,2,FALSE)</f>
        <v>#REF!</v>
      </c>
      <c r="D248" s="83" t="s">
        <v>729</v>
      </c>
      <c r="E248" s="75" t="s">
        <v>558</v>
      </c>
      <c r="F248" s="84" t="s">
        <v>160</v>
      </c>
      <c r="G248" s="85">
        <v>91232.08</v>
      </c>
      <c r="H248" s="85"/>
      <c r="I248" s="86">
        <v>0.9775</v>
      </c>
      <c r="J248" s="85">
        <v>91.61</v>
      </c>
      <c r="K248" s="87">
        <v>89270.9682</v>
      </c>
      <c r="L248" s="87"/>
      <c r="M248" s="88">
        <v>1090.65</v>
      </c>
      <c r="N248" s="88" t="s">
        <v>162</v>
      </c>
      <c r="O248" s="175">
        <v>973634</v>
      </c>
      <c r="R248" s="89"/>
    </row>
    <row r="249" spans="2:18" ht="15.75">
      <c r="B249" s="82" t="s">
        <v>1108</v>
      </c>
      <c r="C249" s="82" t="e">
        <f>VLOOKUP(B249,#REF!,2,FALSE)</f>
        <v>#REF!</v>
      </c>
      <c r="D249" s="83" t="s">
        <v>754</v>
      </c>
      <c r="E249" s="75" t="s">
        <v>558</v>
      </c>
      <c r="F249" s="84" t="s">
        <v>160</v>
      </c>
      <c r="G249" s="85">
        <v>64559</v>
      </c>
      <c r="H249" s="85"/>
      <c r="I249" s="86">
        <v>0.99</v>
      </c>
      <c r="J249" s="85">
        <v>186</v>
      </c>
      <c r="K249" s="87">
        <v>64099.41</v>
      </c>
      <c r="L249" s="87"/>
      <c r="M249" s="88">
        <v>1352.72</v>
      </c>
      <c r="N249" s="88" t="s">
        <v>171</v>
      </c>
      <c r="O249" s="175">
        <v>0</v>
      </c>
      <c r="R249" s="89"/>
    </row>
    <row r="250" spans="2:18" ht="15.75">
      <c r="B250" s="82" t="s">
        <v>1244</v>
      </c>
      <c r="C250" s="82" t="e">
        <f>VLOOKUP(B250,#REF!,2,FALSE)</f>
        <v>#REF!</v>
      </c>
      <c r="D250" s="83" t="s">
        <v>804</v>
      </c>
      <c r="E250" s="75" t="s">
        <v>558</v>
      </c>
      <c r="F250" s="84" t="s">
        <v>160</v>
      </c>
      <c r="G250" s="85">
        <v>79392.4</v>
      </c>
      <c r="H250" s="85"/>
      <c r="I250" s="86">
        <v>0.965</v>
      </c>
      <c r="J250" s="85">
        <v>5.3</v>
      </c>
      <c r="K250" s="87">
        <v>76618.966</v>
      </c>
      <c r="L250" s="87"/>
      <c r="M250" s="88">
        <v>1106.56</v>
      </c>
      <c r="N250" s="88" t="s">
        <v>162</v>
      </c>
      <c r="O250" s="175">
        <v>847835</v>
      </c>
      <c r="R250" s="89"/>
    </row>
    <row r="251" spans="2:18" ht="15.75">
      <c r="B251" s="82" t="s">
        <v>1258</v>
      </c>
      <c r="C251" s="82" t="e">
        <f>VLOOKUP(B251,#REF!,2,FALSE)</f>
        <v>#REF!</v>
      </c>
      <c r="D251" s="83" t="s">
        <v>826</v>
      </c>
      <c r="E251" s="75" t="s">
        <v>558</v>
      </c>
      <c r="F251" s="84" t="s">
        <v>160</v>
      </c>
      <c r="G251" s="85">
        <v>81989</v>
      </c>
      <c r="H251" s="85"/>
      <c r="I251" s="86">
        <v>0.9552</v>
      </c>
      <c r="J251" s="85">
        <v>0</v>
      </c>
      <c r="K251" s="87">
        <v>78315.8928</v>
      </c>
      <c r="L251" s="87"/>
      <c r="M251" s="88">
        <v>945.63</v>
      </c>
      <c r="N251" s="88" t="s">
        <v>162</v>
      </c>
      <c r="O251" s="175">
        <v>740579</v>
      </c>
      <c r="R251" s="89"/>
    </row>
    <row r="252" spans="2:18" ht="15.75">
      <c r="B252" s="82" t="s">
        <v>359</v>
      </c>
      <c r="C252" s="82" t="e">
        <f>VLOOKUP(B252,#REF!,2,FALSE)</f>
        <v>#REF!</v>
      </c>
      <c r="D252" s="83" t="s">
        <v>250</v>
      </c>
      <c r="E252" s="75" t="s">
        <v>558</v>
      </c>
      <c r="F252" s="84" t="s">
        <v>160</v>
      </c>
      <c r="G252" s="85">
        <v>94965.37</v>
      </c>
      <c r="H252" s="85"/>
      <c r="I252" s="86">
        <v>0.9825</v>
      </c>
      <c r="J252" s="85">
        <v>0</v>
      </c>
      <c r="K252" s="87">
        <v>93303.476025</v>
      </c>
      <c r="L252" s="87"/>
      <c r="M252" s="88">
        <v>1095.53</v>
      </c>
      <c r="N252" s="88" t="s">
        <v>162</v>
      </c>
      <c r="O252" s="175">
        <v>1022168</v>
      </c>
      <c r="R252" s="89"/>
    </row>
    <row r="253" spans="2:18" ht="15.75">
      <c r="B253" s="82" t="s">
        <v>366</v>
      </c>
      <c r="C253" s="82" t="e">
        <f>VLOOKUP(B253,#REF!,2,FALSE)</f>
        <v>#REF!</v>
      </c>
      <c r="D253" s="83" t="s">
        <v>260</v>
      </c>
      <c r="E253" s="75" t="s">
        <v>558</v>
      </c>
      <c r="F253" s="84" t="s">
        <v>160</v>
      </c>
      <c r="G253" s="85">
        <v>93010.75</v>
      </c>
      <c r="H253" s="85"/>
      <c r="I253" s="86">
        <v>0.982</v>
      </c>
      <c r="J253" s="85">
        <v>47.7</v>
      </c>
      <c r="K253" s="87">
        <v>91384.25649999999</v>
      </c>
      <c r="L253" s="87"/>
      <c r="M253" s="88">
        <v>1287.39</v>
      </c>
      <c r="N253" s="88" t="s">
        <v>162</v>
      </c>
      <c r="O253" s="175">
        <v>1176472</v>
      </c>
      <c r="R253" s="89"/>
    </row>
    <row r="254" spans="2:18" ht="15.75">
      <c r="B254" s="82" t="s">
        <v>1221</v>
      </c>
      <c r="C254" s="82" t="e">
        <f>VLOOKUP(B254,#REF!,2,FALSE)</f>
        <v>#REF!</v>
      </c>
      <c r="D254" s="83" t="s">
        <v>957</v>
      </c>
      <c r="E254" s="75" t="s">
        <v>558</v>
      </c>
      <c r="F254" s="84" t="s">
        <v>160</v>
      </c>
      <c r="G254" s="85">
        <v>74277.16</v>
      </c>
      <c r="H254" s="85"/>
      <c r="I254" s="86">
        <v>0.9761</v>
      </c>
      <c r="J254" s="85">
        <v>0</v>
      </c>
      <c r="K254" s="87">
        <v>72501.935876</v>
      </c>
      <c r="L254" s="87"/>
      <c r="M254" s="88">
        <v>1140.89</v>
      </c>
      <c r="N254" s="88" t="s">
        <v>162</v>
      </c>
      <c r="O254" s="175">
        <v>827167</v>
      </c>
      <c r="R254" s="89"/>
    </row>
    <row r="255" spans="2:18" ht="15.75">
      <c r="B255" s="82" t="s">
        <v>1306</v>
      </c>
      <c r="C255" s="82" t="e">
        <f>VLOOKUP(B255,#REF!,2,FALSE)</f>
        <v>#REF!</v>
      </c>
      <c r="D255" s="83" t="s">
        <v>1009</v>
      </c>
      <c r="E255" s="75" t="s">
        <v>558</v>
      </c>
      <c r="F255" s="84" t="s">
        <v>160</v>
      </c>
      <c r="G255" s="85">
        <v>81857</v>
      </c>
      <c r="H255" s="85"/>
      <c r="I255" s="86">
        <v>0.965</v>
      </c>
      <c r="J255" s="85">
        <v>0</v>
      </c>
      <c r="K255" s="87">
        <v>78992.005</v>
      </c>
      <c r="L255" s="87"/>
      <c r="M255" s="88">
        <v>1152.21</v>
      </c>
      <c r="N255" s="88" t="s">
        <v>162</v>
      </c>
      <c r="O255" s="175">
        <v>910154</v>
      </c>
      <c r="R255" s="89"/>
    </row>
    <row r="256" spans="2:18" ht="15.75">
      <c r="B256" s="82"/>
      <c r="C256" s="82"/>
      <c r="D256" s="83"/>
      <c r="E256" s="75"/>
      <c r="F256" s="84"/>
      <c r="G256" s="110"/>
      <c r="H256" s="110"/>
      <c r="I256" s="111"/>
      <c r="J256" s="110"/>
      <c r="K256" s="112"/>
      <c r="L256" s="112"/>
      <c r="M256" s="113"/>
      <c r="N256" s="113"/>
      <c r="O256" s="177"/>
      <c r="R256" s="89"/>
    </row>
    <row r="257" spans="2:18" ht="15.75">
      <c r="B257" s="33"/>
      <c r="C257" s="33"/>
      <c r="D257" s="97" t="s">
        <v>230</v>
      </c>
      <c r="E257" s="75"/>
      <c r="F257" s="84"/>
      <c r="G257" s="110"/>
      <c r="H257" s="110"/>
      <c r="I257" s="111"/>
      <c r="J257" s="110"/>
      <c r="K257" s="112"/>
      <c r="L257" s="112"/>
      <c r="M257" s="113"/>
      <c r="N257" s="113"/>
      <c r="O257" s="177"/>
      <c r="R257" s="89"/>
    </row>
    <row r="258" spans="2:18" ht="15.75">
      <c r="B258" s="33"/>
      <c r="C258" s="33"/>
      <c r="D258" s="97"/>
      <c r="E258" s="75"/>
      <c r="F258" s="84"/>
      <c r="G258" s="110"/>
      <c r="H258" s="110"/>
      <c r="I258" s="111"/>
      <c r="J258" s="110"/>
      <c r="K258" s="112"/>
      <c r="L258" s="112"/>
      <c r="M258" s="113"/>
      <c r="N258" s="113"/>
      <c r="O258" s="177"/>
      <c r="R258" s="89"/>
    </row>
    <row r="259" spans="2:18" ht="15.75">
      <c r="B259" s="82" t="s">
        <v>180</v>
      </c>
      <c r="C259" s="82" t="e">
        <f>VLOOKUP(B259,#REF!,2,FALSE)</f>
        <v>#REF!</v>
      </c>
      <c r="D259" s="83" t="s">
        <v>562</v>
      </c>
      <c r="E259" s="75" t="s">
        <v>563</v>
      </c>
      <c r="F259" s="84" t="s">
        <v>160</v>
      </c>
      <c r="G259" s="85">
        <v>74855.1</v>
      </c>
      <c r="H259" s="85"/>
      <c r="I259" s="86">
        <v>0.95</v>
      </c>
      <c r="J259" s="85">
        <v>0</v>
      </c>
      <c r="K259" s="87">
        <v>71112.345</v>
      </c>
      <c r="L259" s="87"/>
      <c r="M259" s="88">
        <v>1200.58</v>
      </c>
      <c r="N259" s="88" t="s">
        <v>162</v>
      </c>
      <c r="O259" s="175">
        <v>853761</v>
      </c>
      <c r="R259" s="89"/>
    </row>
    <row r="260" spans="2:18" ht="15.75">
      <c r="B260" s="82" t="s">
        <v>901</v>
      </c>
      <c r="C260" s="82" t="e">
        <f>VLOOKUP(B260,#REF!,2,FALSE)</f>
        <v>#REF!</v>
      </c>
      <c r="D260" s="83" t="s">
        <v>580</v>
      </c>
      <c r="E260" s="75" t="s">
        <v>563</v>
      </c>
      <c r="F260" s="84" t="s">
        <v>160</v>
      </c>
      <c r="G260" s="85">
        <v>309469.3</v>
      </c>
      <c r="H260" s="85"/>
      <c r="I260" s="86">
        <v>0.9709</v>
      </c>
      <c r="J260" s="85">
        <v>0</v>
      </c>
      <c r="K260" s="87">
        <v>300463.74337</v>
      </c>
      <c r="L260" s="87"/>
      <c r="M260" s="88">
        <v>1113.67</v>
      </c>
      <c r="N260" s="88" t="s">
        <v>162</v>
      </c>
      <c r="O260" s="175">
        <v>3346175</v>
      </c>
      <c r="R260" s="89"/>
    </row>
    <row r="261" spans="2:18" ht="15.75">
      <c r="B261" s="82" t="s">
        <v>908</v>
      </c>
      <c r="C261" s="82" t="e">
        <f>VLOOKUP(B261,#REF!,2,FALSE)</f>
        <v>#REF!</v>
      </c>
      <c r="D261" s="83" t="s">
        <v>590</v>
      </c>
      <c r="E261" s="75" t="s">
        <v>563</v>
      </c>
      <c r="F261" s="84" t="s">
        <v>160</v>
      </c>
      <c r="G261" s="85">
        <v>85839</v>
      </c>
      <c r="H261" s="85"/>
      <c r="I261" s="86">
        <v>0.98</v>
      </c>
      <c r="J261" s="85">
        <v>0</v>
      </c>
      <c r="K261" s="87">
        <v>84122.22</v>
      </c>
      <c r="L261" s="87"/>
      <c r="M261" s="88">
        <v>1212.85</v>
      </c>
      <c r="N261" s="88" t="s">
        <v>171</v>
      </c>
      <c r="O261" s="175">
        <v>0</v>
      </c>
      <c r="R261" s="89"/>
    </row>
    <row r="262" spans="2:18" ht="15.75">
      <c r="B262" s="82" t="s">
        <v>914</v>
      </c>
      <c r="C262" s="82" t="e">
        <f>VLOOKUP(B262,#REF!,2,FALSE)</f>
        <v>#REF!</v>
      </c>
      <c r="D262" s="83" t="s">
        <v>598</v>
      </c>
      <c r="E262" s="75" t="s">
        <v>563</v>
      </c>
      <c r="F262" s="84" t="s">
        <v>160</v>
      </c>
      <c r="G262" s="85">
        <v>152092</v>
      </c>
      <c r="H262" s="85"/>
      <c r="I262" s="86">
        <v>0.9825</v>
      </c>
      <c r="J262" s="85">
        <v>0</v>
      </c>
      <c r="K262" s="87">
        <v>149430.39</v>
      </c>
      <c r="L262" s="87"/>
      <c r="M262" s="88">
        <v>1097.12</v>
      </c>
      <c r="N262" s="88" t="s">
        <v>171</v>
      </c>
      <c r="O262" s="175">
        <v>0</v>
      </c>
      <c r="R262" s="89"/>
    </row>
    <row r="263" spans="2:18" ht="15.75">
      <c r="B263" s="82" t="s">
        <v>932</v>
      </c>
      <c r="C263" s="82" t="e">
        <f>VLOOKUP(B263,#REF!,2,FALSE)</f>
        <v>#REF!</v>
      </c>
      <c r="D263" s="83" t="s">
        <v>627</v>
      </c>
      <c r="E263" s="75" t="s">
        <v>563</v>
      </c>
      <c r="F263" s="84" t="s">
        <v>160</v>
      </c>
      <c r="G263" s="85">
        <v>61146.97</v>
      </c>
      <c r="H263" s="85"/>
      <c r="I263" s="86">
        <v>0.9705</v>
      </c>
      <c r="J263" s="85">
        <v>0</v>
      </c>
      <c r="K263" s="87">
        <v>59343.134385000005</v>
      </c>
      <c r="L263" s="87"/>
      <c r="M263" s="88">
        <v>1259.75</v>
      </c>
      <c r="N263" s="88" t="s">
        <v>171</v>
      </c>
      <c r="O263" s="175">
        <v>0</v>
      </c>
      <c r="R263" s="89"/>
    </row>
    <row r="264" spans="2:18" ht="15.75">
      <c r="B264" s="82" t="s">
        <v>933</v>
      </c>
      <c r="C264" s="82" t="e">
        <f>VLOOKUP(B264,#REF!,2,FALSE)</f>
        <v>#REF!</v>
      </c>
      <c r="D264" s="83" t="s">
        <v>629</v>
      </c>
      <c r="E264" s="75" t="s">
        <v>563</v>
      </c>
      <c r="F264" s="84" t="s">
        <v>160</v>
      </c>
      <c r="G264" s="85">
        <v>69044.75</v>
      </c>
      <c r="H264" s="85"/>
      <c r="I264" s="86">
        <v>0.985</v>
      </c>
      <c r="J264" s="85">
        <v>0</v>
      </c>
      <c r="K264" s="87">
        <v>68009.07875</v>
      </c>
      <c r="L264" s="87"/>
      <c r="M264" s="88">
        <v>1226.9</v>
      </c>
      <c r="N264" s="88" t="s">
        <v>171</v>
      </c>
      <c r="O264" s="175">
        <v>0</v>
      </c>
      <c r="R264" s="89"/>
    </row>
    <row r="265" spans="2:18" ht="15.75">
      <c r="B265" s="82" t="s">
        <v>1060</v>
      </c>
      <c r="C265" s="82" t="e">
        <f>VLOOKUP(B265,#REF!,2,FALSE)</f>
        <v>#REF!</v>
      </c>
      <c r="D265" s="83" t="s">
        <v>683</v>
      </c>
      <c r="E265" s="75" t="s">
        <v>563</v>
      </c>
      <c r="F265" s="84" t="s">
        <v>160</v>
      </c>
      <c r="G265" s="85">
        <v>92605.4</v>
      </c>
      <c r="H265" s="85"/>
      <c r="I265" s="86">
        <v>0.985</v>
      </c>
      <c r="J265" s="85">
        <v>0</v>
      </c>
      <c r="K265" s="87">
        <v>91216.31899999999</v>
      </c>
      <c r="L265" s="87"/>
      <c r="M265" s="88">
        <v>1323.8</v>
      </c>
      <c r="N265" s="88" t="s">
        <v>162</v>
      </c>
      <c r="O265" s="175">
        <v>1207522</v>
      </c>
      <c r="R265" s="89"/>
    </row>
    <row r="266" spans="2:18" ht="15.75">
      <c r="B266" s="82" t="s">
        <v>6</v>
      </c>
      <c r="C266" s="82" t="e">
        <f>VLOOKUP(B266,#REF!,2,FALSE)</f>
        <v>#REF!</v>
      </c>
      <c r="D266" s="83" t="s">
        <v>709</v>
      </c>
      <c r="E266" s="75" t="s">
        <v>563</v>
      </c>
      <c r="F266" s="84" t="s">
        <v>160</v>
      </c>
      <c r="G266" s="85">
        <v>91466.2</v>
      </c>
      <c r="H266" s="85"/>
      <c r="I266" s="86">
        <v>0.9617</v>
      </c>
      <c r="J266" s="85">
        <v>0</v>
      </c>
      <c r="K266" s="87">
        <v>87963.04454</v>
      </c>
      <c r="L266" s="87"/>
      <c r="M266" s="88">
        <v>1101.71</v>
      </c>
      <c r="N266" s="88" t="s">
        <v>162</v>
      </c>
      <c r="O266" s="175">
        <v>969098</v>
      </c>
      <c r="R266" s="89"/>
    </row>
    <row r="267" spans="2:18" ht="15.75">
      <c r="B267" s="82" t="s">
        <v>13</v>
      </c>
      <c r="C267" s="82" t="e">
        <f>VLOOKUP(B267,#REF!,2,FALSE)</f>
        <v>#REF!</v>
      </c>
      <c r="D267" s="83" t="s">
        <v>1518</v>
      </c>
      <c r="E267" s="75" t="s">
        <v>563</v>
      </c>
      <c r="F267" s="84" t="s">
        <v>160</v>
      </c>
      <c r="G267" s="85">
        <v>101970.4</v>
      </c>
      <c r="H267" s="85"/>
      <c r="I267" s="86">
        <v>0.99</v>
      </c>
      <c r="J267" s="85">
        <v>0</v>
      </c>
      <c r="K267" s="87">
        <v>100950.696</v>
      </c>
      <c r="L267" s="87"/>
      <c r="M267" s="88">
        <v>1125.38</v>
      </c>
      <c r="N267" s="88" t="s">
        <v>162</v>
      </c>
      <c r="O267" s="175">
        <v>1136079</v>
      </c>
      <c r="R267" s="89"/>
    </row>
    <row r="268" spans="2:18" ht="15.75">
      <c r="B268" s="82" t="s">
        <v>54</v>
      </c>
      <c r="C268" s="82" t="e">
        <f>VLOOKUP(B268,#REF!,2,FALSE)</f>
        <v>#REF!</v>
      </c>
      <c r="D268" s="83" t="s">
        <v>1494</v>
      </c>
      <c r="E268" s="75" t="s">
        <v>563</v>
      </c>
      <c r="F268" s="84" t="s">
        <v>160</v>
      </c>
      <c r="G268" s="85">
        <v>60755</v>
      </c>
      <c r="H268" s="85"/>
      <c r="I268" s="86">
        <v>0.9775</v>
      </c>
      <c r="J268" s="85">
        <v>0</v>
      </c>
      <c r="K268" s="87">
        <v>59388.012500000004</v>
      </c>
      <c r="L268" s="87"/>
      <c r="M268" s="88">
        <v>1443.2</v>
      </c>
      <c r="N268" s="88" t="s">
        <v>162</v>
      </c>
      <c r="O268" s="175">
        <v>857088</v>
      </c>
      <c r="R268" s="89"/>
    </row>
    <row r="269" spans="2:18" ht="15.75">
      <c r="B269" s="82" t="s">
        <v>1109</v>
      </c>
      <c r="C269" s="82" t="e">
        <f>VLOOKUP(B269,#REF!,2,FALSE)</f>
        <v>#REF!</v>
      </c>
      <c r="D269" s="83" t="s">
        <v>756</v>
      </c>
      <c r="E269" s="75" t="s">
        <v>563</v>
      </c>
      <c r="F269" s="84" t="s">
        <v>160</v>
      </c>
      <c r="G269" s="85">
        <v>133210</v>
      </c>
      <c r="H269" s="85"/>
      <c r="I269" s="86">
        <v>0.9693</v>
      </c>
      <c r="J269" s="85">
        <v>0</v>
      </c>
      <c r="K269" s="87">
        <v>129120.45300000001</v>
      </c>
      <c r="L269" s="87"/>
      <c r="M269" s="88">
        <v>1218.55</v>
      </c>
      <c r="N269" s="88" t="s">
        <v>171</v>
      </c>
      <c r="O269" s="175">
        <v>0</v>
      </c>
      <c r="R269" s="89"/>
    </row>
    <row r="270" spans="2:18" ht="15.75">
      <c r="B270" s="82" t="s">
        <v>1110</v>
      </c>
      <c r="C270" s="82" t="e">
        <f>VLOOKUP(B270,#REF!,2,FALSE)</f>
        <v>#REF!</v>
      </c>
      <c r="D270" s="83" t="s">
        <v>758</v>
      </c>
      <c r="E270" s="75" t="s">
        <v>563</v>
      </c>
      <c r="F270" s="84" t="s">
        <v>160</v>
      </c>
      <c r="G270" s="85">
        <v>43554</v>
      </c>
      <c r="H270" s="85"/>
      <c r="I270" s="86">
        <v>0.9621</v>
      </c>
      <c r="J270" s="85">
        <v>0</v>
      </c>
      <c r="K270" s="87">
        <v>41903.3034</v>
      </c>
      <c r="L270" s="87"/>
      <c r="M270" s="88">
        <v>1246.08</v>
      </c>
      <c r="N270" s="88" t="s">
        <v>162</v>
      </c>
      <c r="O270" s="175">
        <v>522149</v>
      </c>
      <c r="R270" s="89"/>
    </row>
    <row r="271" spans="2:18" ht="15.75">
      <c r="B271" s="82" t="s">
        <v>1118</v>
      </c>
      <c r="C271" s="82" t="e">
        <f>VLOOKUP(B271,#REF!,2,FALSE)</f>
        <v>#REF!</v>
      </c>
      <c r="D271" s="83" t="s">
        <v>766</v>
      </c>
      <c r="E271" s="75" t="s">
        <v>563</v>
      </c>
      <c r="F271" s="84" t="s">
        <v>160</v>
      </c>
      <c r="G271" s="85">
        <v>248656</v>
      </c>
      <c r="H271" s="85"/>
      <c r="I271" s="86">
        <v>0.99</v>
      </c>
      <c r="J271" s="85">
        <v>3</v>
      </c>
      <c r="K271" s="87">
        <v>246172.44</v>
      </c>
      <c r="L271" s="87"/>
      <c r="M271" s="88">
        <v>1123.49</v>
      </c>
      <c r="N271" s="88" t="s">
        <v>162</v>
      </c>
      <c r="O271" s="175">
        <v>2765723</v>
      </c>
      <c r="R271" s="89"/>
    </row>
    <row r="272" spans="2:18" ht="15.75">
      <c r="B272" s="82" t="s">
        <v>1133</v>
      </c>
      <c r="C272" s="82" t="e">
        <f>VLOOKUP(B272,#REF!,2,FALSE)</f>
        <v>#REF!</v>
      </c>
      <c r="D272" s="83" t="s">
        <v>782</v>
      </c>
      <c r="E272" s="75" t="s">
        <v>563</v>
      </c>
      <c r="F272" s="84" t="s">
        <v>160</v>
      </c>
      <c r="G272" s="85">
        <v>134024.5</v>
      </c>
      <c r="H272" s="85"/>
      <c r="I272" s="86">
        <v>0.95</v>
      </c>
      <c r="J272" s="85">
        <v>0</v>
      </c>
      <c r="K272" s="87">
        <v>127323.275</v>
      </c>
      <c r="L272" s="87"/>
      <c r="M272" s="88">
        <v>1308.14</v>
      </c>
      <c r="N272" s="88" t="s">
        <v>171</v>
      </c>
      <c r="O272" s="175">
        <v>0</v>
      </c>
      <c r="R272" s="89"/>
    </row>
    <row r="273" spans="2:18" ht="15.75">
      <c r="B273" s="82" t="s">
        <v>1139</v>
      </c>
      <c r="C273" s="82" t="e">
        <f>VLOOKUP(B273,#REF!,2,FALSE)</f>
        <v>#REF!</v>
      </c>
      <c r="D273" s="83" t="s">
        <v>792</v>
      </c>
      <c r="E273" s="75" t="s">
        <v>563</v>
      </c>
      <c r="F273" s="84" t="s">
        <v>160</v>
      </c>
      <c r="G273" s="85">
        <v>131193.6</v>
      </c>
      <c r="H273" s="85"/>
      <c r="I273" s="86">
        <v>0.9345</v>
      </c>
      <c r="J273" s="85">
        <v>1</v>
      </c>
      <c r="K273" s="87">
        <v>122601.4192</v>
      </c>
      <c r="L273" s="87"/>
      <c r="M273" s="88">
        <v>1130.01</v>
      </c>
      <c r="N273" s="88" t="s">
        <v>171</v>
      </c>
      <c r="O273" s="175">
        <v>0</v>
      </c>
      <c r="R273" s="89"/>
    </row>
    <row r="274" spans="2:18" ht="15.75">
      <c r="B274" s="82" t="s">
        <v>1256</v>
      </c>
      <c r="C274" s="82" t="e">
        <f>VLOOKUP(B274,#REF!,2,FALSE)</f>
        <v>#REF!</v>
      </c>
      <c r="D274" s="83" t="s">
        <v>822</v>
      </c>
      <c r="E274" s="75" t="s">
        <v>563</v>
      </c>
      <c r="F274" s="84" t="s">
        <v>160</v>
      </c>
      <c r="G274" s="85">
        <v>78814</v>
      </c>
      <c r="H274" s="85"/>
      <c r="I274" s="86">
        <v>0.98</v>
      </c>
      <c r="J274" s="85">
        <v>43.9</v>
      </c>
      <c r="K274" s="87">
        <v>77281.62</v>
      </c>
      <c r="L274" s="87"/>
      <c r="M274" s="88">
        <v>1354.42</v>
      </c>
      <c r="N274" s="88" t="s">
        <v>162</v>
      </c>
      <c r="O274" s="175">
        <v>1046718</v>
      </c>
      <c r="R274" s="89"/>
    </row>
    <row r="275" spans="2:18" ht="15.75">
      <c r="B275" s="82" t="s">
        <v>1274</v>
      </c>
      <c r="C275" s="82" t="e">
        <f>VLOOKUP(B275,#REF!,2,FALSE)</f>
        <v>#REF!</v>
      </c>
      <c r="D275" s="83" t="s">
        <v>848</v>
      </c>
      <c r="E275" s="75" t="s">
        <v>563</v>
      </c>
      <c r="F275" s="84" t="s">
        <v>160</v>
      </c>
      <c r="G275" s="85">
        <v>65571</v>
      </c>
      <c r="H275" s="85"/>
      <c r="I275" s="86">
        <v>0.985</v>
      </c>
      <c r="J275" s="85">
        <v>49.6</v>
      </c>
      <c r="K275" s="87">
        <v>64637.034999999996</v>
      </c>
      <c r="L275" s="87"/>
      <c r="M275" s="88">
        <v>1328.06</v>
      </c>
      <c r="N275" s="88" t="s">
        <v>162</v>
      </c>
      <c r="O275" s="175">
        <v>858419</v>
      </c>
      <c r="R275" s="89"/>
    </row>
    <row r="276" spans="2:18" ht="15.75">
      <c r="B276" s="82" t="s">
        <v>343</v>
      </c>
      <c r="C276" s="82" t="e">
        <f>VLOOKUP(B276,#REF!,2,FALSE)</f>
        <v>#REF!</v>
      </c>
      <c r="D276" s="83" t="s">
        <v>872</v>
      </c>
      <c r="E276" s="75" t="s">
        <v>563</v>
      </c>
      <c r="F276" s="84" t="s">
        <v>160</v>
      </c>
      <c r="G276" s="85">
        <v>64835.6</v>
      </c>
      <c r="H276" s="85"/>
      <c r="I276" s="86">
        <v>0.9681</v>
      </c>
      <c r="J276" s="85">
        <v>0</v>
      </c>
      <c r="K276" s="87">
        <v>62767.344359999996</v>
      </c>
      <c r="L276" s="87"/>
      <c r="M276" s="88">
        <v>1345.85</v>
      </c>
      <c r="N276" s="88" t="s">
        <v>171</v>
      </c>
      <c r="O276" s="175">
        <v>0</v>
      </c>
      <c r="R276" s="89"/>
    </row>
    <row r="277" spans="2:18" ht="15.75">
      <c r="B277" s="82" t="s">
        <v>368</v>
      </c>
      <c r="C277" s="82" t="e">
        <f>VLOOKUP(B277,#REF!,2,FALSE)</f>
        <v>#REF!</v>
      </c>
      <c r="D277" s="83" t="s">
        <v>264</v>
      </c>
      <c r="E277" s="75" t="s">
        <v>563</v>
      </c>
      <c r="F277" s="84" t="s">
        <v>160</v>
      </c>
      <c r="G277" s="85">
        <v>63888</v>
      </c>
      <c r="H277" s="85"/>
      <c r="I277" s="86">
        <v>0.95</v>
      </c>
      <c r="J277" s="85">
        <v>0</v>
      </c>
      <c r="K277" s="87">
        <v>60693.6</v>
      </c>
      <c r="L277" s="87"/>
      <c r="M277" s="88">
        <v>1285.38</v>
      </c>
      <c r="N277" s="88" t="s">
        <v>171</v>
      </c>
      <c r="O277" s="175">
        <v>0</v>
      </c>
      <c r="R277" s="89"/>
    </row>
    <row r="278" spans="2:18" ht="15.75">
      <c r="B278" s="82" t="s">
        <v>372</v>
      </c>
      <c r="C278" s="82" t="e">
        <f>VLOOKUP(B278,#REF!,2,FALSE)</f>
        <v>#REF!</v>
      </c>
      <c r="D278" s="83" t="s">
        <v>272</v>
      </c>
      <c r="E278" s="75" t="s">
        <v>563</v>
      </c>
      <c r="F278" s="84" t="s">
        <v>160</v>
      </c>
      <c r="G278" s="85">
        <v>80856.4</v>
      </c>
      <c r="H278" s="85"/>
      <c r="I278" s="86">
        <v>0.97</v>
      </c>
      <c r="J278" s="85">
        <v>0</v>
      </c>
      <c r="K278" s="87">
        <v>78430.708</v>
      </c>
      <c r="L278" s="87"/>
      <c r="M278" s="88">
        <v>1230.03</v>
      </c>
      <c r="N278" s="88" t="s">
        <v>162</v>
      </c>
      <c r="O278" s="175">
        <v>964721</v>
      </c>
      <c r="R278" s="89"/>
    </row>
    <row r="279" spans="2:18" ht="15.75">
      <c r="B279" s="82" t="s">
        <v>1149</v>
      </c>
      <c r="C279" s="82" t="e">
        <f>VLOOKUP(B279,#REF!,2,FALSE)</f>
        <v>#REF!</v>
      </c>
      <c r="D279" s="83" t="s">
        <v>286</v>
      </c>
      <c r="E279" s="75" t="s">
        <v>563</v>
      </c>
      <c r="F279" s="84" t="s">
        <v>160</v>
      </c>
      <c r="G279" s="85">
        <v>75274</v>
      </c>
      <c r="H279" s="85"/>
      <c r="I279" s="86">
        <v>0.945</v>
      </c>
      <c r="J279" s="85">
        <v>0</v>
      </c>
      <c r="K279" s="87">
        <v>71133.93</v>
      </c>
      <c r="L279" s="87"/>
      <c r="M279" s="88">
        <v>1326.31</v>
      </c>
      <c r="N279" s="88" t="s">
        <v>162</v>
      </c>
      <c r="O279" s="175">
        <v>943456</v>
      </c>
      <c r="R279" s="89"/>
    </row>
    <row r="280" spans="2:18" ht="15.75">
      <c r="B280" s="82" t="s">
        <v>1150</v>
      </c>
      <c r="C280" s="82" t="e">
        <f>VLOOKUP(B280,#REF!,2,FALSE)</f>
        <v>#REF!</v>
      </c>
      <c r="D280" s="83" t="s">
        <v>288</v>
      </c>
      <c r="E280" s="75" t="s">
        <v>563</v>
      </c>
      <c r="F280" s="84" t="s">
        <v>160</v>
      </c>
      <c r="G280" s="85">
        <v>89168</v>
      </c>
      <c r="H280" s="85"/>
      <c r="I280" s="86">
        <v>0.99</v>
      </c>
      <c r="J280" s="85">
        <v>0</v>
      </c>
      <c r="K280" s="87">
        <v>88276.32</v>
      </c>
      <c r="L280" s="87"/>
      <c r="M280" s="88">
        <v>1175.73</v>
      </c>
      <c r="N280" s="88" t="s">
        <v>162</v>
      </c>
      <c r="O280" s="175">
        <v>1037891</v>
      </c>
      <c r="R280" s="89"/>
    </row>
    <row r="281" spans="2:18" ht="15.75">
      <c r="B281" s="82" t="s">
        <v>1153</v>
      </c>
      <c r="C281" s="82" t="e">
        <f>VLOOKUP(B281,#REF!,2,FALSE)</f>
        <v>#REF!</v>
      </c>
      <c r="D281" s="83" t="s">
        <v>294</v>
      </c>
      <c r="E281" s="75" t="s">
        <v>563</v>
      </c>
      <c r="F281" s="84" t="s">
        <v>160</v>
      </c>
      <c r="G281" s="85">
        <v>95938.45</v>
      </c>
      <c r="H281" s="85"/>
      <c r="I281" s="86">
        <v>0.965</v>
      </c>
      <c r="J281" s="85">
        <v>7</v>
      </c>
      <c r="K281" s="87">
        <v>92587.60424999999</v>
      </c>
      <c r="L281" s="87"/>
      <c r="M281" s="88">
        <v>1266.68</v>
      </c>
      <c r="N281" s="88" t="s">
        <v>162</v>
      </c>
      <c r="O281" s="175">
        <v>1172789</v>
      </c>
      <c r="R281" s="89"/>
    </row>
    <row r="282" spans="2:18" ht="15.75">
      <c r="B282" s="82" t="s">
        <v>1156</v>
      </c>
      <c r="C282" s="82" t="e">
        <f>VLOOKUP(B282,#REF!,2,FALSE)</f>
        <v>#REF!</v>
      </c>
      <c r="D282" s="83" t="s">
        <v>300</v>
      </c>
      <c r="E282" s="75" t="s">
        <v>563</v>
      </c>
      <c r="F282" s="84" t="s">
        <v>160</v>
      </c>
      <c r="G282" s="85">
        <v>154586.23</v>
      </c>
      <c r="H282" s="85"/>
      <c r="I282" s="86">
        <v>0.965</v>
      </c>
      <c r="J282" s="85">
        <v>6.1</v>
      </c>
      <c r="K282" s="87">
        <v>149181.81195</v>
      </c>
      <c r="L282" s="87"/>
      <c r="M282" s="88">
        <v>1282.75</v>
      </c>
      <c r="N282" s="88" t="s">
        <v>162</v>
      </c>
      <c r="O282" s="175">
        <v>1913630</v>
      </c>
      <c r="R282" s="89"/>
    </row>
    <row r="283" spans="2:18" ht="15.75">
      <c r="B283" s="82" t="s">
        <v>1164</v>
      </c>
      <c r="C283" s="82" t="e">
        <f>VLOOKUP(B283,#REF!,2,FALSE)</f>
        <v>#REF!</v>
      </c>
      <c r="D283" s="83" t="s">
        <v>308</v>
      </c>
      <c r="E283" s="75" t="s">
        <v>563</v>
      </c>
      <c r="F283" s="84" t="s">
        <v>160</v>
      </c>
      <c r="G283" s="85">
        <v>81781</v>
      </c>
      <c r="H283" s="85"/>
      <c r="I283" s="86">
        <v>0.9875</v>
      </c>
      <c r="J283" s="85">
        <v>0</v>
      </c>
      <c r="K283" s="87">
        <v>80758.7375</v>
      </c>
      <c r="L283" s="87"/>
      <c r="M283" s="88">
        <v>1173.72</v>
      </c>
      <c r="N283" s="88" t="s">
        <v>162</v>
      </c>
      <c r="O283" s="175">
        <v>947881</v>
      </c>
      <c r="R283" s="89"/>
    </row>
    <row r="284" spans="2:18" ht="15.75">
      <c r="B284" s="82" t="s">
        <v>1181</v>
      </c>
      <c r="C284" s="82" t="e">
        <f>VLOOKUP(B284,#REF!,2,FALSE)</f>
        <v>#REF!</v>
      </c>
      <c r="D284" s="83" t="s">
        <v>106</v>
      </c>
      <c r="E284" s="75" t="s">
        <v>563</v>
      </c>
      <c r="F284" s="84" t="s">
        <v>160</v>
      </c>
      <c r="G284" s="85">
        <v>46003</v>
      </c>
      <c r="H284" s="85"/>
      <c r="I284" s="86">
        <v>0.975</v>
      </c>
      <c r="J284" s="85">
        <v>0</v>
      </c>
      <c r="K284" s="87">
        <v>44852.924999999996</v>
      </c>
      <c r="L284" s="87"/>
      <c r="M284" s="88">
        <v>1291.53</v>
      </c>
      <c r="N284" s="88" t="s">
        <v>162</v>
      </c>
      <c r="O284" s="175">
        <v>579289</v>
      </c>
      <c r="R284" s="89"/>
    </row>
    <row r="285" spans="2:18" ht="15.75">
      <c r="B285" s="82" t="s">
        <v>1194</v>
      </c>
      <c r="C285" s="82" t="e">
        <f>VLOOKUP(B285,#REF!,2,FALSE)</f>
        <v>#REF!</v>
      </c>
      <c r="D285" s="83" t="s">
        <v>122</v>
      </c>
      <c r="E285" s="75" t="s">
        <v>563</v>
      </c>
      <c r="F285" s="84" t="s">
        <v>160</v>
      </c>
      <c r="G285" s="85">
        <v>56839</v>
      </c>
      <c r="H285" s="85"/>
      <c r="I285" s="86">
        <v>0.9845</v>
      </c>
      <c r="J285" s="85">
        <v>0</v>
      </c>
      <c r="K285" s="87">
        <v>55957.995500000005</v>
      </c>
      <c r="L285" s="87"/>
      <c r="M285" s="88">
        <v>1172.76</v>
      </c>
      <c r="N285" s="88" t="s">
        <v>162</v>
      </c>
      <c r="O285" s="175">
        <v>656253</v>
      </c>
      <c r="R285" s="89"/>
    </row>
    <row r="286" spans="2:18" ht="15.75">
      <c r="B286" s="82" t="s">
        <v>1203</v>
      </c>
      <c r="C286" s="82" t="e">
        <f>VLOOKUP(B286,#REF!,2,FALSE)</f>
        <v>#REF!</v>
      </c>
      <c r="D286" s="83" t="s">
        <v>132</v>
      </c>
      <c r="E286" s="75" t="s">
        <v>563</v>
      </c>
      <c r="F286" s="84" t="s">
        <v>160</v>
      </c>
      <c r="G286" s="85">
        <v>101649.48</v>
      </c>
      <c r="H286" s="85"/>
      <c r="I286" s="86">
        <v>0.98</v>
      </c>
      <c r="J286" s="85">
        <v>0</v>
      </c>
      <c r="K286" s="87">
        <v>99616.4904</v>
      </c>
      <c r="L286" s="87"/>
      <c r="M286" s="88">
        <v>1362.98</v>
      </c>
      <c r="N286" s="88" t="s">
        <v>171</v>
      </c>
      <c r="O286" s="175">
        <v>0</v>
      </c>
      <c r="R286" s="89"/>
    </row>
    <row r="287" spans="2:18" ht="15.75">
      <c r="B287" s="82" t="s">
        <v>1214</v>
      </c>
      <c r="C287" s="82" t="e">
        <f>VLOOKUP(B287,#REF!,2,FALSE)</f>
        <v>#REF!</v>
      </c>
      <c r="D287" s="83" t="s">
        <v>951</v>
      </c>
      <c r="E287" s="75" t="s">
        <v>563</v>
      </c>
      <c r="F287" s="84" t="s">
        <v>160</v>
      </c>
      <c r="G287" s="85">
        <v>84240.7</v>
      </c>
      <c r="H287" s="85"/>
      <c r="I287" s="86">
        <v>0.98</v>
      </c>
      <c r="J287" s="85">
        <v>0</v>
      </c>
      <c r="K287" s="87">
        <v>82555.886</v>
      </c>
      <c r="L287" s="87"/>
      <c r="M287" s="88">
        <v>1185.96</v>
      </c>
      <c r="N287" s="88" t="s">
        <v>162</v>
      </c>
      <c r="O287" s="175">
        <v>979080</v>
      </c>
      <c r="R287" s="89"/>
    </row>
    <row r="288" spans="2:18" ht="15.75">
      <c r="B288" s="82" t="s">
        <v>1225</v>
      </c>
      <c r="C288" s="82" t="e">
        <f>VLOOKUP(B288,#REF!,2,FALSE)</f>
        <v>#REF!</v>
      </c>
      <c r="D288" s="83" t="s">
        <v>963</v>
      </c>
      <c r="E288" s="75" t="s">
        <v>563</v>
      </c>
      <c r="F288" s="84" t="s">
        <v>160</v>
      </c>
      <c r="G288" s="85">
        <v>70103.3</v>
      </c>
      <c r="H288" s="85"/>
      <c r="I288" s="86">
        <v>0.945</v>
      </c>
      <c r="J288" s="85">
        <v>0</v>
      </c>
      <c r="K288" s="87">
        <v>66247.6185</v>
      </c>
      <c r="L288" s="87"/>
      <c r="M288" s="88">
        <v>1168.77</v>
      </c>
      <c r="N288" s="88" t="s">
        <v>171</v>
      </c>
      <c r="O288" s="175">
        <v>0</v>
      </c>
      <c r="R288" s="89"/>
    </row>
    <row r="289" spans="2:18" ht="15.75">
      <c r="B289" s="82" t="s">
        <v>247</v>
      </c>
      <c r="C289" s="82" t="e">
        <f>VLOOKUP(B289,#REF!,2,FALSE)</f>
        <v>#REF!</v>
      </c>
      <c r="D289" s="83" t="s">
        <v>995</v>
      </c>
      <c r="E289" s="75" t="s">
        <v>563</v>
      </c>
      <c r="F289" s="84" t="s">
        <v>160</v>
      </c>
      <c r="G289" s="85">
        <v>81625.4417</v>
      </c>
      <c r="H289" s="85"/>
      <c r="I289" s="86">
        <v>0.9905</v>
      </c>
      <c r="J289" s="85">
        <v>0</v>
      </c>
      <c r="K289" s="87">
        <v>80850.00000385</v>
      </c>
      <c r="L289" s="87"/>
      <c r="M289" s="88">
        <v>1105.23</v>
      </c>
      <c r="N289" s="88" t="s">
        <v>162</v>
      </c>
      <c r="O289" s="175">
        <v>893578</v>
      </c>
      <c r="R289" s="89"/>
    </row>
    <row r="290" spans="2:18" ht="15.75">
      <c r="B290" s="82" t="s">
        <v>1304</v>
      </c>
      <c r="C290" s="82" t="e">
        <f>VLOOKUP(B290,#REF!,2,FALSE)</f>
        <v>#REF!</v>
      </c>
      <c r="D290" s="83" t="s">
        <v>1005</v>
      </c>
      <c r="E290" s="75" t="s">
        <v>563</v>
      </c>
      <c r="F290" s="84" t="s">
        <v>160</v>
      </c>
      <c r="G290" s="85">
        <v>105254.8</v>
      </c>
      <c r="H290" s="85"/>
      <c r="I290" s="86">
        <v>0.985</v>
      </c>
      <c r="J290" s="85">
        <v>0</v>
      </c>
      <c r="K290" s="87">
        <v>103675.978</v>
      </c>
      <c r="L290" s="87"/>
      <c r="M290" s="88">
        <v>1100.59</v>
      </c>
      <c r="N290" s="88" t="s">
        <v>171</v>
      </c>
      <c r="O290" s="175">
        <v>0</v>
      </c>
      <c r="R290" s="89"/>
    </row>
    <row r="291" spans="2:18" ht="15.75">
      <c r="B291" s="82" t="s">
        <v>1305</v>
      </c>
      <c r="C291" s="82" t="e">
        <f>VLOOKUP(B291,#REF!,2,FALSE)</f>
        <v>#REF!</v>
      </c>
      <c r="D291" s="83" t="s">
        <v>1007</v>
      </c>
      <c r="E291" s="75" t="s">
        <v>563</v>
      </c>
      <c r="F291" s="84" t="s">
        <v>160</v>
      </c>
      <c r="G291" s="85">
        <v>80465.7136</v>
      </c>
      <c r="H291" s="85"/>
      <c r="I291" s="86">
        <v>0.985</v>
      </c>
      <c r="J291" s="85">
        <v>0</v>
      </c>
      <c r="K291" s="87">
        <v>79258.727896</v>
      </c>
      <c r="L291" s="87"/>
      <c r="M291" s="88">
        <v>1384.64</v>
      </c>
      <c r="N291" s="88" t="s">
        <v>171</v>
      </c>
      <c r="O291" s="175">
        <v>0</v>
      </c>
      <c r="R291" s="89"/>
    </row>
    <row r="292" spans="2:18" ht="15.75">
      <c r="B292" s="82" t="s">
        <v>1348</v>
      </c>
      <c r="C292" s="82" t="e">
        <f>VLOOKUP(B292,#REF!,2,FALSE)</f>
        <v>#REF!</v>
      </c>
      <c r="D292" s="83" t="s">
        <v>1391</v>
      </c>
      <c r="E292" s="75" t="s">
        <v>563</v>
      </c>
      <c r="F292" s="84" t="s">
        <v>160</v>
      </c>
      <c r="G292" s="85">
        <v>99806</v>
      </c>
      <c r="H292" s="85"/>
      <c r="I292" s="86">
        <v>0.99</v>
      </c>
      <c r="J292" s="85">
        <v>0</v>
      </c>
      <c r="K292" s="87">
        <v>98807.94</v>
      </c>
      <c r="L292" s="87"/>
      <c r="M292" s="88">
        <v>1171.68</v>
      </c>
      <c r="N292" s="88" t="s">
        <v>171</v>
      </c>
      <c r="O292" s="175">
        <v>0</v>
      </c>
      <c r="R292" s="89"/>
    </row>
    <row r="293" spans="2:18" ht="15.75">
      <c r="B293" s="82" t="s">
        <v>1358</v>
      </c>
      <c r="C293" s="82" t="e">
        <f>VLOOKUP(B293,#REF!,2,FALSE)</f>
        <v>#REF!</v>
      </c>
      <c r="D293" s="83" t="s">
        <v>1399</v>
      </c>
      <c r="E293" s="75" t="s">
        <v>563</v>
      </c>
      <c r="F293" s="84" t="s">
        <v>160</v>
      </c>
      <c r="G293" s="85">
        <v>107833.8</v>
      </c>
      <c r="H293" s="85"/>
      <c r="I293" s="86">
        <v>0.9675</v>
      </c>
      <c r="J293" s="85">
        <v>0</v>
      </c>
      <c r="K293" s="87">
        <v>104329.20150000001</v>
      </c>
      <c r="L293" s="87"/>
      <c r="M293" s="88">
        <v>1253.2</v>
      </c>
      <c r="N293" s="88" t="s">
        <v>171</v>
      </c>
      <c r="O293" s="175">
        <v>0</v>
      </c>
      <c r="R293" s="89"/>
    </row>
    <row r="294" spans="2:18" ht="15.75">
      <c r="B294" s="82" t="s">
        <v>1362</v>
      </c>
      <c r="C294" s="82" t="e">
        <f>VLOOKUP(B294,#REF!,2,FALSE)</f>
        <v>#REF!</v>
      </c>
      <c r="D294" s="83" t="s">
        <v>1405</v>
      </c>
      <c r="E294" s="75" t="s">
        <v>563</v>
      </c>
      <c r="F294" s="84" t="s">
        <v>160</v>
      </c>
      <c r="G294" s="85">
        <v>74408.8</v>
      </c>
      <c r="H294" s="85"/>
      <c r="I294" s="86">
        <v>0.9713</v>
      </c>
      <c r="J294" s="85">
        <v>0</v>
      </c>
      <c r="K294" s="87">
        <v>72273.26744000001</v>
      </c>
      <c r="L294" s="87"/>
      <c r="M294" s="88">
        <v>1316.72</v>
      </c>
      <c r="N294" s="88" t="s">
        <v>162</v>
      </c>
      <c r="O294" s="175">
        <v>951637</v>
      </c>
      <c r="R294" s="89"/>
    </row>
    <row r="295" spans="2:18" ht="15.75">
      <c r="B295" s="82"/>
      <c r="C295" s="82"/>
      <c r="D295" s="83"/>
      <c r="E295" s="75"/>
      <c r="F295" s="84"/>
      <c r="G295" s="110"/>
      <c r="H295" s="110"/>
      <c r="I295" s="111"/>
      <c r="J295" s="110"/>
      <c r="K295" s="112"/>
      <c r="L295" s="112"/>
      <c r="M295" s="113"/>
      <c r="N295" s="113"/>
      <c r="O295" s="177"/>
      <c r="R295" s="89"/>
    </row>
    <row r="296" spans="2:18" ht="15.75">
      <c r="B296" s="82"/>
      <c r="C296" s="82"/>
      <c r="D296" s="97" t="s">
        <v>231</v>
      </c>
      <c r="E296" s="75"/>
      <c r="F296" s="84"/>
      <c r="G296" s="110"/>
      <c r="H296" s="110"/>
      <c r="I296" s="111"/>
      <c r="J296" s="110"/>
      <c r="K296" s="112"/>
      <c r="L296" s="112"/>
      <c r="M296" s="113"/>
      <c r="N296" s="113"/>
      <c r="O296" s="177"/>
      <c r="R296" s="89"/>
    </row>
    <row r="297" spans="2:18" ht="15.75">
      <c r="B297" s="82"/>
      <c r="C297" s="82"/>
      <c r="D297" s="97"/>
      <c r="E297" s="75"/>
      <c r="F297" s="84"/>
      <c r="G297" s="110"/>
      <c r="H297" s="110"/>
      <c r="I297" s="111"/>
      <c r="J297" s="110"/>
      <c r="K297" s="112"/>
      <c r="L297" s="112"/>
      <c r="M297" s="113"/>
      <c r="N297" s="113"/>
      <c r="O297" s="177"/>
      <c r="R297" s="89"/>
    </row>
    <row r="298" spans="2:18" ht="15.75">
      <c r="B298" s="82" t="s">
        <v>186</v>
      </c>
      <c r="C298" s="82" t="e">
        <f>VLOOKUP(B298,#REF!,2,FALSE)</f>
        <v>#REF!</v>
      </c>
      <c r="D298" s="83" t="s">
        <v>187</v>
      </c>
      <c r="E298" s="75" t="s">
        <v>188</v>
      </c>
      <c r="F298" s="84" t="s">
        <v>160</v>
      </c>
      <c r="G298" s="85">
        <v>66903.23</v>
      </c>
      <c r="H298" s="85"/>
      <c r="I298" s="86">
        <v>0.9825</v>
      </c>
      <c r="J298" s="85">
        <v>17.8</v>
      </c>
      <c r="K298" s="87">
        <v>65750.223475</v>
      </c>
      <c r="L298" s="87"/>
      <c r="M298" s="88">
        <v>1201.85</v>
      </c>
      <c r="N298" s="88" t="s">
        <v>162</v>
      </c>
      <c r="O298" s="175">
        <v>790219</v>
      </c>
      <c r="R298" s="89"/>
    </row>
    <row r="299" spans="2:18" ht="15.75">
      <c r="B299" s="82" t="s">
        <v>189</v>
      </c>
      <c r="C299" s="82" t="e">
        <f>VLOOKUP(B299,#REF!,2,FALSE)</f>
        <v>#REF!</v>
      </c>
      <c r="D299" s="83" t="s">
        <v>893</v>
      </c>
      <c r="E299" s="75" t="s">
        <v>188</v>
      </c>
      <c r="F299" s="84" t="s">
        <v>160</v>
      </c>
      <c r="G299" s="85">
        <v>58436.9</v>
      </c>
      <c r="H299" s="85"/>
      <c r="I299" s="86">
        <v>0.9825</v>
      </c>
      <c r="J299" s="85">
        <v>0</v>
      </c>
      <c r="K299" s="87">
        <v>57414.254250000005</v>
      </c>
      <c r="L299" s="87"/>
      <c r="M299" s="88">
        <v>1304.84</v>
      </c>
      <c r="N299" s="88" t="s">
        <v>162</v>
      </c>
      <c r="O299" s="175">
        <v>749164</v>
      </c>
      <c r="R299" s="89"/>
    </row>
    <row r="300" spans="2:18" ht="15.75">
      <c r="B300" s="82" t="s">
        <v>903</v>
      </c>
      <c r="C300" s="82" t="e">
        <f>VLOOKUP(B300,#REF!,2,FALSE)</f>
        <v>#REF!</v>
      </c>
      <c r="D300" s="83" t="s">
        <v>904</v>
      </c>
      <c r="E300" s="75" t="s">
        <v>188</v>
      </c>
      <c r="F300" s="84" t="s">
        <v>160</v>
      </c>
      <c r="G300" s="85">
        <v>40212</v>
      </c>
      <c r="H300" s="85"/>
      <c r="I300" s="86">
        <v>0.965</v>
      </c>
      <c r="J300" s="85">
        <v>0</v>
      </c>
      <c r="K300" s="87">
        <v>38804.58</v>
      </c>
      <c r="L300" s="87"/>
      <c r="M300" s="88">
        <v>1266.85</v>
      </c>
      <c r="N300" s="88" t="s">
        <v>162</v>
      </c>
      <c r="O300" s="175">
        <v>491596</v>
      </c>
      <c r="R300" s="89"/>
    </row>
    <row r="301" spans="2:18" ht="15.75">
      <c r="B301" s="82" t="s">
        <v>905</v>
      </c>
      <c r="C301" s="82" t="e">
        <f>VLOOKUP(B301,#REF!,2,FALSE)</f>
        <v>#REF!</v>
      </c>
      <c r="D301" s="83" t="s">
        <v>906</v>
      </c>
      <c r="E301" s="75" t="s">
        <v>188</v>
      </c>
      <c r="F301" s="84" t="s">
        <v>160</v>
      </c>
      <c r="G301" s="85">
        <v>46686</v>
      </c>
      <c r="H301" s="85"/>
      <c r="I301" s="86">
        <v>0.98</v>
      </c>
      <c r="J301" s="85">
        <v>0</v>
      </c>
      <c r="K301" s="87">
        <v>45752.28</v>
      </c>
      <c r="L301" s="87"/>
      <c r="M301" s="88">
        <v>1306.09</v>
      </c>
      <c r="N301" s="88" t="s">
        <v>162</v>
      </c>
      <c r="O301" s="175">
        <v>597566</v>
      </c>
      <c r="R301" s="89"/>
    </row>
    <row r="302" spans="2:18" ht="15.75">
      <c r="B302" s="82" t="s">
        <v>910</v>
      </c>
      <c r="C302" s="82" t="e">
        <f>VLOOKUP(B302,#REF!,2,FALSE)</f>
        <v>#REF!</v>
      </c>
      <c r="D302" s="83" t="s">
        <v>911</v>
      </c>
      <c r="E302" s="75" t="s">
        <v>188</v>
      </c>
      <c r="F302" s="84" t="s">
        <v>160</v>
      </c>
      <c r="G302" s="85">
        <v>64861</v>
      </c>
      <c r="H302" s="85"/>
      <c r="I302" s="86">
        <v>0.98</v>
      </c>
      <c r="J302" s="85">
        <v>0</v>
      </c>
      <c r="K302" s="87">
        <v>63563.78</v>
      </c>
      <c r="L302" s="87"/>
      <c r="M302" s="88">
        <v>1258.29</v>
      </c>
      <c r="N302" s="88" t="s">
        <v>162</v>
      </c>
      <c r="O302" s="175">
        <v>799817</v>
      </c>
      <c r="R302" s="89"/>
    </row>
    <row r="303" spans="2:18" ht="15.75">
      <c r="B303" s="82" t="s">
        <v>912</v>
      </c>
      <c r="C303" s="82" t="e">
        <f>VLOOKUP(B303,#REF!,2,FALSE)</f>
        <v>#REF!</v>
      </c>
      <c r="D303" s="83" t="s">
        <v>913</v>
      </c>
      <c r="E303" s="75" t="s">
        <v>188</v>
      </c>
      <c r="F303" s="84" t="s">
        <v>160</v>
      </c>
      <c r="G303" s="85">
        <v>45627.8</v>
      </c>
      <c r="H303" s="85"/>
      <c r="I303" s="86">
        <v>0.9918</v>
      </c>
      <c r="J303" s="85">
        <v>247.6</v>
      </c>
      <c r="K303" s="87">
        <v>45501.25204</v>
      </c>
      <c r="L303" s="87"/>
      <c r="M303" s="88">
        <v>1093.95</v>
      </c>
      <c r="N303" s="88" t="s">
        <v>162</v>
      </c>
      <c r="O303" s="175">
        <v>497761</v>
      </c>
      <c r="R303" s="89"/>
    </row>
    <row r="304" spans="2:18" ht="15.75">
      <c r="B304" s="82" t="s">
        <v>919</v>
      </c>
      <c r="C304" s="82" t="e">
        <f>VLOOKUP(B304,#REF!,2,FALSE)</f>
        <v>#REF!</v>
      </c>
      <c r="D304" s="83" t="s">
        <v>920</v>
      </c>
      <c r="E304" s="75" t="s">
        <v>188</v>
      </c>
      <c r="F304" s="84" t="s">
        <v>160</v>
      </c>
      <c r="G304" s="85">
        <v>96548.18</v>
      </c>
      <c r="H304" s="85"/>
      <c r="I304" s="86">
        <v>0.9848</v>
      </c>
      <c r="J304" s="85">
        <v>5.67</v>
      </c>
      <c r="K304" s="87">
        <v>95086.31766399999</v>
      </c>
      <c r="L304" s="87"/>
      <c r="M304" s="88">
        <v>1262.49</v>
      </c>
      <c r="N304" s="88" t="s">
        <v>171</v>
      </c>
      <c r="O304" s="175">
        <v>0</v>
      </c>
      <c r="R304" s="89"/>
    </row>
    <row r="305" spans="2:18" ht="15.75">
      <c r="B305" s="82" t="s">
        <v>921</v>
      </c>
      <c r="C305" s="82" t="e">
        <f>VLOOKUP(B305,#REF!,2,FALSE)</f>
        <v>#REF!</v>
      </c>
      <c r="D305" s="83" t="s">
        <v>922</v>
      </c>
      <c r="E305" s="75" t="s">
        <v>188</v>
      </c>
      <c r="F305" s="84" t="s">
        <v>160</v>
      </c>
      <c r="G305" s="85">
        <v>137633</v>
      </c>
      <c r="H305" s="85"/>
      <c r="I305" s="86">
        <v>0.985</v>
      </c>
      <c r="J305" s="85">
        <v>17.1</v>
      </c>
      <c r="K305" s="87">
        <v>135585.605</v>
      </c>
      <c r="L305" s="87"/>
      <c r="M305" s="88">
        <v>1338.95</v>
      </c>
      <c r="N305" s="88" t="s">
        <v>171</v>
      </c>
      <c r="O305" s="175">
        <v>0</v>
      </c>
      <c r="R305" s="89"/>
    </row>
    <row r="306" spans="2:18" ht="15.75">
      <c r="B306" s="82" t="s">
        <v>1028</v>
      </c>
      <c r="C306" s="82" t="e">
        <f>VLOOKUP(B306,#REF!,2,FALSE)</f>
        <v>#REF!</v>
      </c>
      <c r="D306" s="83" t="s">
        <v>1029</v>
      </c>
      <c r="E306" s="75" t="s">
        <v>188</v>
      </c>
      <c r="F306" s="84" t="s">
        <v>160</v>
      </c>
      <c r="G306" s="85">
        <v>100016.1</v>
      </c>
      <c r="H306" s="85"/>
      <c r="I306" s="86">
        <v>0.995</v>
      </c>
      <c r="J306" s="85">
        <v>0</v>
      </c>
      <c r="K306" s="87">
        <v>99516.01950000001</v>
      </c>
      <c r="L306" s="87"/>
      <c r="M306" s="88">
        <v>1316.59</v>
      </c>
      <c r="N306" s="88" t="s">
        <v>162</v>
      </c>
      <c r="O306" s="175">
        <v>1310218</v>
      </c>
      <c r="R306" s="89"/>
    </row>
    <row r="307" spans="2:18" ht="15.75">
      <c r="B307" s="82" t="s">
        <v>1036</v>
      </c>
      <c r="C307" s="82" t="e">
        <f>VLOOKUP(B307,#REF!,2,FALSE)</f>
        <v>#REF!</v>
      </c>
      <c r="D307" s="83" t="s">
        <v>1037</v>
      </c>
      <c r="E307" s="75" t="s">
        <v>188</v>
      </c>
      <c r="F307" s="84" t="s">
        <v>160</v>
      </c>
      <c r="G307" s="85">
        <v>149907.18</v>
      </c>
      <c r="H307" s="85"/>
      <c r="I307" s="86">
        <v>0.99</v>
      </c>
      <c r="J307" s="85">
        <v>0</v>
      </c>
      <c r="K307" s="87">
        <v>148408.1082</v>
      </c>
      <c r="L307" s="87"/>
      <c r="M307" s="88">
        <v>1216.34</v>
      </c>
      <c r="N307" s="88" t="s">
        <v>162</v>
      </c>
      <c r="O307" s="175">
        <v>1805147</v>
      </c>
      <c r="R307" s="89"/>
    </row>
    <row r="308" spans="2:18" ht="15.75">
      <c r="B308" s="82" t="s">
        <v>1040</v>
      </c>
      <c r="C308" s="82" t="e">
        <f>VLOOKUP(B308,#REF!,2,FALSE)</f>
        <v>#REF!</v>
      </c>
      <c r="D308" s="83" t="s">
        <v>1041</v>
      </c>
      <c r="E308" s="75" t="s">
        <v>188</v>
      </c>
      <c r="F308" s="84" t="s">
        <v>160</v>
      </c>
      <c r="G308" s="85">
        <v>124792</v>
      </c>
      <c r="H308" s="85"/>
      <c r="I308" s="86">
        <v>0.9825</v>
      </c>
      <c r="J308" s="85">
        <v>155</v>
      </c>
      <c r="K308" s="87">
        <v>122763.14</v>
      </c>
      <c r="L308" s="87"/>
      <c r="M308" s="88">
        <v>1251.45</v>
      </c>
      <c r="N308" s="88" t="s">
        <v>171</v>
      </c>
      <c r="O308" s="175">
        <v>0</v>
      </c>
      <c r="R308" s="89"/>
    </row>
    <row r="309" spans="2:18" ht="15.75">
      <c r="B309" s="82" t="s">
        <v>1048</v>
      </c>
      <c r="C309" s="82" t="e">
        <f>VLOOKUP(B309,#REF!,2,FALSE)</f>
        <v>#REF!</v>
      </c>
      <c r="D309" s="83" t="s">
        <v>1049</v>
      </c>
      <c r="E309" s="75" t="s">
        <v>188</v>
      </c>
      <c r="F309" s="84" t="s">
        <v>160</v>
      </c>
      <c r="G309" s="85">
        <v>79333</v>
      </c>
      <c r="H309" s="85"/>
      <c r="I309" s="86">
        <v>0.965</v>
      </c>
      <c r="J309" s="85">
        <v>0</v>
      </c>
      <c r="K309" s="87">
        <v>76556.345</v>
      </c>
      <c r="L309" s="87"/>
      <c r="M309" s="88">
        <v>1377.58</v>
      </c>
      <c r="N309" s="88" t="s">
        <v>171</v>
      </c>
      <c r="O309" s="175">
        <v>0</v>
      </c>
      <c r="R309" s="89"/>
    </row>
    <row r="310" spans="2:18" ht="15.75">
      <c r="B310" s="82" t="s">
        <v>1057</v>
      </c>
      <c r="C310" s="82" t="e">
        <f>VLOOKUP(B310,#REF!,2,FALSE)</f>
        <v>#REF!</v>
      </c>
      <c r="D310" s="83" t="s">
        <v>1058</v>
      </c>
      <c r="E310" s="75" t="s">
        <v>188</v>
      </c>
      <c r="F310" s="84" t="s">
        <v>160</v>
      </c>
      <c r="G310" s="85">
        <v>206647.6</v>
      </c>
      <c r="H310" s="85"/>
      <c r="I310" s="86">
        <v>0.975</v>
      </c>
      <c r="J310" s="85">
        <v>486.3</v>
      </c>
      <c r="K310" s="87">
        <v>201967.71</v>
      </c>
      <c r="L310" s="87"/>
      <c r="M310" s="88">
        <v>1244.41</v>
      </c>
      <c r="N310" s="88" t="s">
        <v>162</v>
      </c>
      <c r="O310" s="175">
        <v>2513306</v>
      </c>
      <c r="R310" s="89"/>
    </row>
    <row r="311" spans="2:18" ht="15.75">
      <c r="B311" s="82" t="s">
        <v>1068</v>
      </c>
      <c r="C311" s="82" t="e">
        <f>VLOOKUP(B311,#REF!,2,FALSE)</f>
        <v>#REF!</v>
      </c>
      <c r="D311" s="83" t="s">
        <v>1069</v>
      </c>
      <c r="E311" s="75" t="s">
        <v>188</v>
      </c>
      <c r="F311" s="84" t="s">
        <v>160</v>
      </c>
      <c r="G311" s="85">
        <v>35284.6</v>
      </c>
      <c r="H311" s="85"/>
      <c r="I311" s="86">
        <v>0.975</v>
      </c>
      <c r="J311" s="85">
        <v>101.7</v>
      </c>
      <c r="K311" s="87">
        <v>34504.185</v>
      </c>
      <c r="L311" s="87"/>
      <c r="M311" s="88">
        <v>1191.28</v>
      </c>
      <c r="N311" s="88" t="s">
        <v>171</v>
      </c>
      <c r="O311" s="175">
        <v>0</v>
      </c>
      <c r="R311" s="89"/>
    </row>
    <row r="312" spans="2:18" ht="15.75">
      <c r="B312" s="82" t="s">
        <v>1072</v>
      </c>
      <c r="C312" s="82" t="e">
        <f>VLOOKUP(B312,#REF!,2,FALSE)</f>
        <v>#REF!</v>
      </c>
      <c r="D312" s="83" t="s">
        <v>1073</v>
      </c>
      <c r="E312" s="75" t="s">
        <v>188</v>
      </c>
      <c r="F312" s="84" t="s">
        <v>160</v>
      </c>
      <c r="G312" s="85">
        <v>73968.6</v>
      </c>
      <c r="H312" s="85"/>
      <c r="I312" s="86">
        <v>0.975</v>
      </c>
      <c r="J312" s="85">
        <v>0</v>
      </c>
      <c r="K312" s="87">
        <v>72119.38500000001</v>
      </c>
      <c r="L312" s="87"/>
      <c r="M312" s="88">
        <v>1127.21</v>
      </c>
      <c r="N312" s="88" t="s">
        <v>171</v>
      </c>
      <c r="O312" s="175">
        <v>0</v>
      </c>
      <c r="R312" s="89"/>
    </row>
    <row r="313" spans="2:18" ht="15.75">
      <c r="B313" s="82" t="s">
        <v>18</v>
      </c>
      <c r="C313" s="82" t="e">
        <f>VLOOKUP(B313,#REF!,2,FALSE)</f>
        <v>#REF!</v>
      </c>
      <c r="D313" s="83" t="s">
        <v>19</v>
      </c>
      <c r="E313" s="75" t="s">
        <v>188</v>
      </c>
      <c r="F313" s="84" t="s">
        <v>160</v>
      </c>
      <c r="G313" s="85">
        <v>160595.1</v>
      </c>
      <c r="H313" s="85"/>
      <c r="I313" s="86">
        <v>0.985</v>
      </c>
      <c r="J313" s="85">
        <v>0</v>
      </c>
      <c r="K313" s="87">
        <v>158186.1735</v>
      </c>
      <c r="L313" s="87"/>
      <c r="M313" s="88">
        <v>1282.86</v>
      </c>
      <c r="N313" s="88" t="s">
        <v>162</v>
      </c>
      <c r="O313" s="175">
        <v>2029307</v>
      </c>
      <c r="R313" s="89"/>
    </row>
    <row r="314" spans="2:18" ht="15.75">
      <c r="B314" s="82" t="s">
        <v>28</v>
      </c>
      <c r="C314" s="82" t="e">
        <f>VLOOKUP(B314,#REF!,2,FALSE)</f>
        <v>#REF!</v>
      </c>
      <c r="D314" s="83" t="s">
        <v>29</v>
      </c>
      <c r="E314" s="75" t="s">
        <v>188</v>
      </c>
      <c r="F314" s="84" t="s">
        <v>160</v>
      </c>
      <c r="G314" s="85">
        <v>122763.06</v>
      </c>
      <c r="H314" s="85"/>
      <c r="I314" s="86">
        <v>0.9695</v>
      </c>
      <c r="J314" s="85">
        <v>105.76</v>
      </c>
      <c r="K314" s="87">
        <v>119124.54667</v>
      </c>
      <c r="L314" s="87"/>
      <c r="M314" s="88">
        <v>1215.79</v>
      </c>
      <c r="N314" s="88" t="s">
        <v>162</v>
      </c>
      <c r="O314" s="175">
        <v>1448304</v>
      </c>
      <c r="R314" s="89"/>
    </row>
    <row r="315" spans="2:18" ht="15.75">
      <c r="B315" s="82" t="s">
        <v>1537</v>
      </c>
      <c r="C315" s="82" t="e">
        <f>VLOOKUP(B315,#REF!,2,FALSE)</f>
        <v>#REF!</v>
      </c>
      <c r="D315" s="83" t="s">
        <v>1538</v>
      </c>
      <c r="E315" s="75" t="s">
        <v>188</v>
      </c>
      <c r="F315" s="84" t="s">
        <v>160</v>
      </c>
      <c r="G315" s="85">
        <v>39081</v>
      </c>
      <c r="H315" s="85"/>
      <c r="I315" s="86">
        <v>0.9793</v>
      </c>
      <c r="J315" s="85">
        <v>0</v>
      </c>
      <c r="K315" s="87">
        <v>38272.0233</v>
      </c>
      <c r="L315" s="87"/>
      <c r="M315" s="88">
        <v>1137.91</v>
      </c>
      <c r="N315" s="88" t="s">
        <v>171</v>
      </c>
      <c r="O315" s="175">
        <v>0</v>
      </c>
      <c r="R315" s="89"/>
    </row>
    <row r="316" spans="2:18" ht="15.75">
      <c r="B316" s="82" t="s">
        <v>1553</v>
      </c>
      <c r="C316" s="82" t="e">
        <f>VLOOKUP(B316,#REF!,2,FALSE)</f>
        <v>#REF!</v>
      </c>
      <c r="D316" s="83" t="s">
        <v>1554</v>
      </c>
      <c r="E316" s="75" t="s">
        <v>188</v>
      </c>
      <c r="F316" s="84" t="s">
        <v>160</v>
      </c>
      <c r="G316" s="85">
        <v>29204.6</v>
      </c>
      <c r="H316" s="85"/>
      <c r="I316" s="86">
        <v>0.985</v>
      </c>
      <c r="J316" s="85">
        <v>0</v>
      </c>
      <c r="K316" s="87">
        <v>28766.531</v>
      </c>
      <c r="L316" s="87"/>
      <c r="M316" s="88">
        <v>1418.7</v>
      </c>
      <c r="N316" s="88" t="s">
        <v>162</v>
      </c>
      <c r="O316" s="175">
        <v>408111</v>
      </c>
      <c r="R316" s="89"/>
    </row>
    <row r="317" spans="2:18" ht="15.75">
      <c r="B317" s="82" t="s">
        <v>1560</v>
      </c>
      <c r="C317" s="82" t="e">
        <f>VLOOKUP(B317,#REF!,2,FALSE)</f>
        <v>#REF!</v>
      </c>
      <c r="D317" s="83" t="s">
        <v>1561</v>
      </c>
      <c r="E317" s="75" t="s">
        <v>188</v>
      </c>
      <c r="F317" s="84" t="s">
        <v>160</v>
      </c>
      <c r="G317" s="85">
        <v>72622.76</v>
      </c>
      <c r="H317" s="85"/>
      <c r="I317" s="86">
        <v>0.995</v>
      </c>
      <c r="J317" s="85">
        <v>285.5</v>
      </c>
      <c r="K317" s="87">
        <v>72545.14619999999</v>
      </c>
      <c r="L317" s="87"/>
      <c r="M317" s="88">
        <v>1205.09</v>
      </c>
      <c r="N317" s="88" t="s">
        <v>171</v>
      </c>
      <c r="O317" s="175">
        <v>0</v>
      </c>
      <c r="R317" s="89"/>
    </row>
    <row r="318" spans="2:18" ht="15.75">
      <c r="B318" s="82" t="s">
        <v>1092</v>
      </c>
      <c r="C318" s="82" t="e">
        <f>VLOOKUP(B318,#REF!,2,FALSE)</f>
        <v>#REF!</v>
      </c>
      <c r="D318" s="83" t="s">
        <v>1093</v>
      </c>
      <c r="E318" s="75" t="s">
        <v>188</v>
      </c>
      <c r="F318" s="84" t="s">
        <v>160</v>
      </c>
      <c r="G318" s="85">
        <v>56760.6</v>
      </c>
      <c r="H318" s="85"/>
      <c r="I318" s="86">
        <v>0.99</v>
      </c>
      <c r="J318" s="85">
        <v>0</v>
      </c>
      <c r="K318" s="87">
        <v>56192.994</v>
      </c>
      <c r="L318" s="87"/>
      <c r="M318" s="88">
        <v>1289.8</v>
      </c>
      <c r="N318" s="88" t="s">
        <v>162</v>
      </c>
      <c r="O318" s="175">
        <v>724777</v>
      </c>
      <c r="R318" s="89"/>
    </row>
    <row r="319" spans="2:18" ht="15.75">
      <c r="B319" s="82" t="s">
        <v>1094</v>
      </c>
      <c r="C319" s="82" t="e">
        <f>VLOOKUP(B319,#REF!,2,FALSE)</f>
        <v>#REF!</v>
      </c>
      <c r="D319" s="83" t="s">
        <v>739</v>
      </c>
      <c r="E319" s="75" t="s">
        <v>188</v>
      </c>
      <c r="F319" s="84" t="s">
        <v>160</v>
      </c>
      <c r="G319" s="85">
        <v>1364.3</v>
      </c>
      <c r="H319" s="85"/>
      <c r="I319" s="86">
        <v>0.99</v>
      </c>
      <c r="J319" s="85">
        <v>0</v>
      </c>
      <c r="K319" s="87">
        <v>1350.657</v>
      </c>
      <c r="L319" s="87"/>
      <c r="M319" s="88">
        <v>1030.14</v>
      </c>
      <c r="N319" s="88" t="s">
        <v>162</v>
      </c>
      <c r="O319" s="175">
        <v>13914</v>
      </c>
      <c r="R319" s="89"/>
    </row>
    <row r="320" spans="2:18" ht="15.75">
      <c r="B320" s="82" t="s">
        <v>1106</v>
      </c>
      <c r="C320" s="82" t="e">
        <f>VLOOKUP(B320,#REF!,2,FALSE)</f>
        <v>#REF!</v>
      </c>
      <c r="D320" s="83" t="s">
        <v>1107</v>
      </c>
      <c r="E320" s="75" t="s">
        <v>188</v>
      </c>
      <c r="F320" s="84" t="s">
        <v>160</v>
      </c>
      <c r="G320" s="85">
        <v>71187.8</v>
      </c>
      <c r="H320" s="85"/>
      <c r="I320" s="86">
        <v>0.9629</v>
      </c>
      <c r="J320" s="85">
        <v>0</v>
      </c>
      <c r="K320" s="87">
        <v>68546.73262</v>
      </c>
      <c r="L320" s="87"/>
      <c r="M320" s="88">
        <v>1096.63</v>
      </c>
      <c r="N320" s="88" t="s">
        <v>171</v>
      </c>
      <c r="O320" s="175">
        <v>0</v>
      </c>
      <c r="R320" s="89"/>
    </row>
    <row r="321" spans="2:18" ht="15.75">
      <c r="B321" s="82" t="s">
        <v>1119</v>
      </c>
      <c r="C321" s="82" t="e">
        <f>VLOOKUP(B321,#REF!,2,FALSE)</f>
        <v>#REF!</v>
      </c>
      <c r="D321" s="83" t="s">
        <v>1120</v>
      </c>
      <c r="E321" s="75" t="s">
        <v>188</v>
      </c>
      <c r="F321" s="84" t="s">
        <v>160</v>
      </c>
      <c r="G321" s="85">
        <v>83716.4</v>
      </c>
      <c r="H321" s="85"/>
      <c r="I321" s="86">
        <v>0.9512</v>
      </c>
      <c r="J321" s="85">
        <v>0</v>
      </c>
      <c r="K321" s="87">
        <v>79631.03968</v>
      </c>
      <c r="L321" s="87"/>
      <c r="M321" s="88">
        <v>1227.45</v>
      </c>
      <c r="N321" s="88" t="s">
        <v>171</v>
      </c>
      <c r="O321" s="175">
        <v>0</v>
      </c>
      <c r="R321" s="89"/>
    </row>
    <row r="322" spans="2:18" ht="15.75">
      <c r="B322" s="82" t="s">
        <v>1134</v>
      </c>
      <c r="C322" s="82" t="e">
        <f>VLOOKUP(B322,#REF!,2,FALSE)</f>
        <v>#REF!</v>
      </c>
      <c r="D322" s="83" t="s">
        <v>1135</v>
      </c>
      <c r="E322" s="75" t="s">
        <v>188</v>
      </c>
      <c r="F322" s="84" t="s">
        <v>160</v>
      </c>
      <c r="G322" s="85">
        <v>58216</v>
      </c>
      <c r="H322" s="85"/>
      <c r="I322" s="86">
        <v>0.975</v>
      </c>
      <c r="J322" s="85">
        <v>0</v>
      </c>
      <c r="K322" s="87">
        <v>56760.6</v>
      </c>
      <c r="L322" s="87"/>
      <c r="M322" s="88">
        <v>1183.24</v>
      </c>
      <c r="N322" s="88" t="s">
        <v>171</v>
      </c>
      <c r="O322" s="175">
        <v>0</v>
      </c>
      <c r="R322" s="89"/>
    </row>
    <row r="323" spans="2:18" ht="15.75">
      <c r="B323" s="82" t="s">
        <v>1248</v>
      </c>
      <c r="C323" s="82" t="e">
        <f>VLOOKUP(B323,#REF!,2,FALSE)</f>
        <v>#REF!</v>
      </c>
      <c r="D323" s="83" t="s">
        <v>1249</v>
      </c>
      <c r="E323" s="75" t="s">
        <v>188</v>
      </c>
      <c r="F323" s="84" t="s">
        <v>160</v>
      </c>
      <c r="G323" s="85">
        <v>40715.3</v>
      </c>
      <c r="H323" s="85"/>
      <c r="I323" s="86">
        <v>0.9629</v>
      </c>
      <c r="J323" s="85">
        <v>0</v>
      </c>
      <c r="K323" s="87">
        <v>39204.762370000004</v>
      </c>
      <c r="L323" s="87"/>
      <c r="M323" s="88">
        <v>1305.17</v>
      </c>
      <c r="N323" s="88" t="s">
        <v>171</v>
      </c>
      <c r="O323" s="175">
        <v>0</v>
      </c>
      <c r="R323" s="89"/>
    </row>
    <row r="324" spans="2:18" ht="15.75">
      <c r="B324" s="82" t="s">
        <v>1250</v>
      </c>
      <c r="C324" s="82" t="e">
        <f>VLOOKUP(B324,#REF!,2,FALSE)</f>
        <v>#REF!</v>
      </c>
      <c r="D324" s="83" t="s">
        <v>1251</v>
      </c>
      <c r="E324" s="75" t="s">
        <v>188</v>
      </c>
      <c r="F324" s="84" t="s">
        <v>160</v>
      </c>
      <c r="G324" s="85">
        <v>86235.28</v>
      </c>
      <c r="H324" s="85"/>
      <c r="I324" s="86">
        <v>0.9787</v>
      </c>
      <c r="J324" s="85">
        <v>0</v>
      </c>
      <c r="K324" s="87">
        <v>84398.468536</v>
      </c>
      <c r="L324" s="87"/>
      <c r="M324" s="88">
        <v>1116.27</v>
      </c>
      <c r="N324" s="88" t="s">
        <v>171</v>
      </c>
      <c r="O324" s="175">
        <v>0</v>
      </c>
      <c r="R324" s="89"/>
    </row>
    <row r="325" spans="2:18" ht="15.75">
      <c r="B325" s="82" t="s">
        <v>1265</v>
      </c>
      <c r="C325" s="82" t="e">
        <f>VLOOKUP(B325,#REF!,2,FALSE)</f>
        <v>#REF!</v>
      </c>
      <c r="D325" s="83" t="s">
        <v>1266</v>
      </c>
      <c r="E325" s="75" t="s">
        <v>188</v>
      </c>
      <c r="F325" s="84" t="s">
        <v>160</v>
      </c>
      <c r="G325" s="85">
        <v>49978.8</v>
      </c>
      <c r="H325" s="85"/>
      <c r="I325" s="86">
        <v>0.982</v>
      </c>
      <c r="J325" s="85">
        <v>0</v>
      </c>
      <c r="K325" s="87">
        <v>49079.1816</v>
      </c>
      <c r="L325" s="87"/>
      <c r="M325" s="88">
        <v>1247.68</v>
      </c>
      <c r="N325" s="88" t="s">
        <v>162</v>
      </c>
      <c r="O325" s="175">
        <v>612351</v>
      </c>
      <c r="R325" s="89"/>
    </row>
    <row r="326" spans="2:18" ht="15.75">
      <c r="B326" s="82" t="s">
        <v>1269</v>
      </c>
      <c r="C326" s="82" t="e">
        <f>VLOOKUP(B326,#REF!,2,FALSE)</f>
        <v>#REF!</v>
      </c>
      <c r="D326" s="83" t="s">
        <v>1270</v>
      </c>
      <c r="E326" s="75" t="s">
        <v>188</v>
      </c>
      <c r="F326" s="84" t="s">
        <v>160</v>
      </c>
      <c r="G326" s="85">
        <v>53043.7</v>
      </c>
      <c r="H326" s="85"/>
      <c r="I326" s="86">
        <v>0.985</v>
      </c>
      <c r="J326" s="85">
        <v>44</v>
      </c>
      <c r="K326" s="87">
        <v>52292.044499999996</v>
      </c>
      <c r="L326" s="87"/>
      <c r="M326" s="88">
        <v>1284.88</v>
      </c>
      <c r="N326" s="88" t="s">
        <v>162</v>
      </c>
      <c r="O326" s="175">
        <v>671890</v>
      </c>
      <c r="R326" s="89"/>
    </row>
    <row r="327" spans="2:18" ht="15.75">
      <c r="B327" s="82" t="s">
        <v>1272</v>
      </c>
      <c r="C327" s="82" t="e">
        <f>VLOOKUP(B327,#REF!,2,FALSE)</f>
        <v>#REF!</v>
      </c>
      <c r="D327" s="83" t="s">
        <v>1273</v>
      </c>
      <c r="E327" s="75" t="s">
        <v>188</v>
      </c>
      <c r="F327" s="84" t="s">
        <v>160</v>
      </c>
      <c r="G327" s="85">
        <v>80261.57</v>
      </c>
      <c r="H327" s="85"/>
      <c r="I327" s="86">
        <v>0.984</v>
      </c>
      <c r="J327" s="85">
        <v>0</v>
      </c>
      <c r="K327" s="87">
        <v>78977.38488000001</v>
      </c>
      <c r="L327" s="87"/>
      <c r="M327" s="88">
        <v>1147.93</v>
      </c>
      <c r="N327" s="88" t="s">
        <v>171</v>
      </c>
      <c r="O327" s="175">
        <v>0</v>
      </c>
      <c r="R327" s="89"/>
    </row>
    <row r="328" spans="2:18" ht="15.75">
      <c r="B328" s="82" t="s">
        <v>329</v>
      </c>
      <c r="C328" s="82" t="e">
        <f>VLOOKUP(B328,#REF!,2,FALSE)</f>
        <v>#REF!</v>
      </c>
      <c r="D328" s="83" t="s">
        <v>330</v>
      </c>
      <c r="E328" s="75" t="s">
        <v>188</v>
      </c>
      <c r="F328" s="84" t="s">
        <v>160</v>
      </c>
      <c r="G328" s="85">
        <v>114012.6</v>
      </c>
      <c r="H328" s="85"/>
      <c r="I328" s="86">
        <v>0.982</v>
      </c>
      <c r="J328" s="85">
        <v>0</v>
      </c>
      <c r="K328" s="87">
        <v>111960.3732</v>
      </c>
      <c r="L328" s="87"/>
      <c r="M328" s="88">
        <v>1373.4</v>
      </c>
      <c r="N328" s="88" t="s">
        <v>162</v>
      </c>
      <c r="O328" s="175">
        <v>1537664</v>
      </c>
      <c r="R328" s="89"/>
    </row>
    <row r="329" spans="2:18" ht="15.75">
      <c r="B329" s="82" t="s">
        <v>347</v>
      </c>
      <c r="C329" s="82" t="e">
        <f>VLOOKUP(B329,#REF!,2,FALSE)</f>
        <v>#REF!</v>
      </c>
      <c r="D329" s="83" t="s">
        <v>348</v>
      </c>
      <c r="E329" s="75" t="s">
        <v>188</v>
      </c>
      <c r="F329" s="84" t="s">
        <v>160</v>
      </c>
      <c r="G329" s="85">
        <v>58107.9</v>
      </c>
      <c r="H329" s="85"/>
      <c r="I329" s="86">
        <v>0.985</v>
      </c>
      <c r="J329" s="85">
        <v>321.61</v>
      </c>
      <c r="K329" s="87">
        <v>57557.8915</v>
      </c>
      <c r="L329" s="87"/>
      <c r="M329" s="88">
        <v>1128.03</v>
      </c>
      <c r="N329" s="88" t="s">
        <v>162</v>
      </c>
      <c r="O329" s="175">
        <v>649270</v>
      </c>
      <c r="R329" s="89"/>
    </row>
    <row r="330" spans="2:18" ht="15.75">
      <c r="B330" s="82" t="s">
        <v>349</v>
      </c>
      <c r="C330" s="82" t="e">
        <f>VLOOKUP(B330,#REF!,2,FALSE)</f>
        <v>#REF!</v>
      </c>
      <c r="D330" s="83" t="s">
        <v>350</v>
      </c>
      <c r="E330" s="75" t="s">
        <v>188</v>
      </c>
      <c r="F330" s="84" t="s">
        <v>160</v>
      </c>
      <c r="G330" s="85">
        <v>78007</v>
      </c>
      <c r="H330" s="85"/>
      <c r="I330" s="86">
        <v>0.975</v>
      </c>
      <c r="J330" s="85">
        <v>853</v>
      </c>
      <c r="K330" s="87">
        <v>76909.825</v>
      </c>
      <c r="L330" s="87"/>
      <c r="M330" s="88">
        <v>1244.67</v>
      </c>
      <c r="N330" s="88" t="s">
        <v>171</v>
      </c>
      <c r="O330" s="175">
        <v>0</v>
      </c>
      <c r="R330" s="89"/>
    </row>
    <row r="331" spans="2:18" ht="15.75">
      <c r="B331" s="82" t="s">
        <v>351</v>
      </c>
      <c r="C331" s="82" t="e">
        <f>VLOOKUP(B331,#REF!,2,FALSE)</f>
        <v>#REF!</v>
      </c>
      <c r="D331" s="83" t="s">
        <v>352</v>
      </c>
      <c r="E331" s="75" t="s">
        <v>188</v>
      </c>
      <c r="F331" s="84" t="s">
        <v>160</v>
      </c>
      <c r="G331" s="85">
        <v>60860</v>
      </c>
      <c r="H331" s="85"/>
      <c r="I331" s="86">
        <v>0.99</v>
      </c>
      <c r="J331" s="85">
        <v>155.4</v>
      </c>
      <c r="K331" s="87">
        <v>60406.8</v>
      </c>
      <c r="L331" s="87"/>
      <c r="M331" s="88">
        <v>1209.6</v>
      </c>
      <c r="N331" s="88" t="s">
        <v>162</v>
      </c>
      <c r="O331" s="175">
        <v>730681</v>
      </c>
      <c r="R331" s="89"/>
    </row>
    <row r="332" spans="2:18" ht="15.75">
      <c r="B332" s="82" t="s">
        <v>353</v>
      </c>
      <c r="C332" s="82" t="e">
        <f>VLOOKUP(B332,#REF!,2,FALSE)</f>
        <v>#REF!</v>
      </c>
      <c r="D332" s="83" t="s">
        <v>354</v>
      </c>
      <c r="E332" s="75" t="s">
        <v>188</v>
      </c>
      <c r="F332" s="84" t="s">
        <v>160</v>
      </c>
      <c r="G332" s="85">
        <v>60792.4</v>
      </c>
      <c r="H332" s="85"/>
      <c r="I332" s="86">
        <v>0.976</v>
      </c>
      <c r="J332" s="85">
        <v>640</v>
      </c>
      <c r="K332" s="87">
        <v>59973.3824</v>
      </c>
      <c r="L332" s="87"/>
      <c r="M332" s="88">
        <v>1149.12</v>
      </c>
      <c r="N332" s="88" t="s">
        <v>171</v>
      </c>
      <c r="O332" s="175">
        <v>0</v>
      </c>
      <c r="R332" s="89"/>
    </row>
    <row r="333" spans="2:18" ht="15.75">
      <c r="B333" s="82" t="s">
        <v>357</v>
      </c>
      <c r="C333" s="82" t="e">
        <f>VLOOKUP(B333,#REF!,2,FALSE)</f>
        <v>#REF!</v>
      </c>
      <c r="D333" s="83" t="s">
        <v>358</v>
      </c>
      <c r="E333" s="75" t="s">
        <v>188</v>
      </c>
      <c r="F333" s="84" t="s">
        <v>160</v>
      </c>
      <c r="G333" s="85">
        <v>54970</v>
      </c>
      <c r="H333" s="85"/>
      <c r="I333" s="86">
        <v>0.9772</v>
      </c>
      <c r="J333" s="85">
        <v>0</v>
      </c>
      <c r="K333" s="87">
        <v>53716.684</v>
      </c>
      <c r="L333" s="87"/>
      <c r="M333" s="88">
        <v>1288.8</v>
      </c>
      <c r="N333" s="88" t="s">
        <v>171</v>
      </c>
      <c r="O333" s="175">
        <v>0</v>
      </c>
      <c r="R333" s="89"/>
    </row>
    <row r="334" spans="2:18" ht="15.75">
      <c r="B334" s="82" t="s">
        <v>360</v>
      </c>
      <c r="C334" s="82" t="e">
        <f>VLOOKUP(B334,#REF!,2,FALSE)</f>
        <v>#REF!</v>
      </c>
      <c r="D334" s="83" t="s">
        <v>361</v>
      </c>
      <c r="E334" s="75" t="s">
        <v>188</v>
      </c>
      <c r="F334" s="84" t="s">
        <v>160</v>
      </c>
      <c r="G334" s="85">
        <v>45016.11</v>
      </c>
      <c r="H334" s="85"/>
      <c r="I334" s="86">
        <v>0.985</v>
      </c>
      <c r="J334" s="85">
        <v>0</v>
      </c>
      <c r="K334" s="87">
        <v>44340.86835</v>
      </c>
      <c r="L334" s="87"/>
      <c r="M334" s="88">
        <v>1336.68</v>
      </c>
      <c r="N334" s="88" t="s">
        <v>171</v>
      </c>
      <c r="O334" s="175">
        <v>0</v>
      </c>
      <c r="R334" s="89"/>
    </row>
    <row r="335" spans="2:18" ht="15.75">
      <c r="B335" s="82" t="s">
        <v>377</v>
      </c>
      <c r="C335" s="82" t="e">
        <f>VLOOKUP(B335,#REF!,2,FALSE)</f>
        <v>#REF!</v>
      </c>
      <c r="D335" s="83" t="s">
        <v>1147</v>
      </c>
      <c r="E335" s="75" t="s">
        <v>188</v>
      </c>
      <c r="F335" s="84" t="s">
        <v>160</v>
      </c>
      <c r="G335" s="85">
        <v>14487.69</v>
      </c>
      <c r="H335" s="85"/>
      <c r="I335" s="86">
        <v>0.987</v>
      </c>
      <c r="J335" s="85">
        <v>410</v>
      </c>
      <c r="K335" s="87">
        <v>14709.35003</v>
      </c>
      <c r="L335" s="87"/>
      <c r="M335" s="88">
        <v>1430.51</v>
      </c>
      <c r="N335" s="88" t="s">
        <v>162</v>
      </c>
      <c r="O335" s="175">
        <v>210419</v>
      </c>
      <c r="R335" s="89"/>
    </row>
    <row r="336" spans="2:18" ht="15.75">
      <c r="B336" s="82" t="s">
        <v>1160</v>
      </c>
      <c r="C336" s="82" t="e">
        <f>VLOOKUP(B336,#REF!,2,FALSE)</f>
        <v>#REF!</v>
      </c>
      <c r="D336" s="83" t="s">
        <v>1161</v>
      </c>
      <c r="E336" s="75" t="s">
        <v>188</v>
      </c>
      <c r="F336" s="84" t="s">
        <v>160</v>
      </c>
      <c r="G336" s="85">
        <v>113433.04</v>
      </c>
      <c r="H336" s="85"/>
      <c r="I336" s="86">
        <v>0.975</v>
      </c>
      <c r="J336" s="85">
        <v>687.8</v>
      </c>
      <c r="K336" s="87">
        <v>111285.014</v>
      </c>
      <c r="L336" s="87"/>
      <c r="M336" s="88">
        <v>1179.36</v>
      </c>
      <c r="N336" s="88" t="s">
        <v>162</v>
      </c>
      <c r="O336" s="175">
        <v>1312451</v>
      </c>
      <c r="R336" s="89"/>
    </row>
    <row r="337" spans="2:18" ht="15.75">
      <c r="B337" s="82" t="s">
        <v>1162</v>
      </c>
      <c r="C337" s="82" t="e">
        <f>VLOOKUP(B337,#REF!,2,FALSE)</f>
        <v>#REF!</v>
      </c>
      <c r="D337" s="83" t="s">
        <v>1163</v>
      </c>
      <c r="E337" s="75" t="s">
        <v>188</v>
      </c>
      <c r="F337" s="84" t="s">
        <v>160</v>
      </c>
      <c r="G337" s="85">
        <v>43183.7</v>
      </c>
      <c r="H337" s="85"/>
      <c r="I337" s="86">
        <v>0.98</v>
      </c>
      <c r="J337" s="85">
        <v>0</v>
      </c>
      <c r="K337" s="87">
        <v>42320.026</v>
      </c>
      <c r="L337" s="87"/>
      <c r="M337" s="88">
        <v>1151.39</v>
      </c>
      <c r="N337" s="88" t="s">
        <v>171</v>
      </c>
      <c r="O337" s="175">
        <v>0</v>
      </c>
      <c r="R337" s="89"/>
    </row>
    <row r="338" spans="2:18" ht="15.75">
      <c r="B338" s="82" t="s">
        <v>1169</v>
      </c>
      <c r="C338" s="82" t="e">
        <f>VLOOKUP(B338,#REF!,2,FALSE)</f>
        <v>#REF!</v>
      </c>
      <c r="D338" s="83" t="s">
        <v>1170</v>
      </c>
      <c r="E338" s="75" t="s">
        <v>188</v>
      </c>
      <c r="F338" s="84" t="s">
        <v>160</v>
      </c>
      <c r="G338" s="85">
        <v>94343</v>
      </c>
      <c r="H338" s="85"/>
      <c r="I338" s="86">
        <v>0.985</v>
      </c>
      <c r="J338" s="85">
        <v>292.5</v>
      </c>
      <c r="K338" s="87">
        <v>93220.355</v>
      </c>
      <c r="L338" s="87"/>
      <c r="M338" s="88">
        <v>1245.2</v>
      </c>
      <c r="N338" s="88" t="s">
        <v>162</v>
      </c>
      <c r="O338" s="175">
        <v>1160780</v>
      </c>
      <c r="R338" s="89"/>
    </row>
    <row r="339" spans="2:18" ht="15.75">
      <c r="B339" s="82" t="s">
        <v>1186</v>
      </c>
      <c r="C339" s="82" t="e">
        <f>VLOOKUP(B339,#REF!,2,FALSE)</f>
        <v>#REF!</v>
      </c>
      <c r="D339" s="83" t="s">
        <v>1187</v>
      </c>
      <c r="E339" s="75" t="s">
        <v>188</v>
      </c>
      <c r="F339" s="84" t="s">
        <v>160</v>
      </c>
      <c r="G339" s="85">
        <v>68851.4</v>
      </c>
      <c r="H339" s="85"/>
      <c r="I339" s="86">
        <v>0.979</v>
      </c>
      <c r="J339" s="85">
        <v>0</v>
      </c>
      <c r="K339" s="87">
        <v>67405.52059999999</v>
      </c>
      <c r="L339" s="87"/>
      <c r="M339" s="88">
        <v>1239.21</v>
      </c>
      <c r="N339" s="88" t="s">
        <v>171</v>
      </c>
      <c r="O339" s="175">
        <v>0</v>
      </c>
      <c r="R339" s="89"/>
    </row>
    <row r="340" spans="2:18" ht="15.75">
      <c r="B340" s="82" t="s">
        <v>1188</v>
      </c>
      <c r="C340" s="82" t="e">
        <f>VLOOKUP(B340,#REF!,2,FALSE)</f>
        <v>#REF!</v>
      </c>
      <c r="D340" s="83" t="s">
        <v>1189</v>
      </c>
      <c r="E340" s="75" t="s">
        <v>188</v>
      </c>
      <c r="F340" s="84" t="s">
        <v>160</v>
      </c>
      <c r="G340" s="85">
        <v>64377.1</v>
      </c>
      <c r="H340" s="85"/>
      <c r="I340" s="86">
        <v>0.97</v>
      </c>
      <c r="J340" s="85">
        <v>0</v>
      </c>
      <c r="K340" s="87">
        <v>62445.787</v>
      </c>
      <c r="L340" s="87"/>
      <c r="M340" s="88">
        <v>1117.89</v>
      </c>
      <c r="N340" s="88" t="s">
        <v>171</v>
      </c>
      <c r="O340" s="175">
        <v>0</v>
      </c>
      <c r="R340" s="89"/>
    </row>
    <row r="341" spans="2:18" ht="15.75">
      <c r="B341" s="82" t="s">
        <v>1204</v>
      </c>
      <c r="C341" s="82" t="e">
        <f>VLOOKUP(B341,#REF!,2,FALSE)</f>
        <v>#REF!</v>
      </c>
      <c r="D341" s="83" t="s">
        <v>1205</v>
      </c>
      <c r="E341" s="75" t="s">
        <v>188</v>
      </c>
      <c r="F341" s="84" t="s">
        <v>160</v>
      </c>
      <c r="G341" s="85">
        <v>61144.2</v>
      </c>
      <c r="H341" s="85"/>
      <c r="I341" s="86">
        <v>0.975</v>
      </c>
      <c r="J341" s="85">
        <v>0</v>
      </c>
      <c r="K341" s="87">
        <v>59615.594999999994</v>
      </c>
      <c r="L341" s="87"/>
      <c r="M341" s="88">
        <v>1264.16</v>
      </c>
      <c r="N341" s="88" t="s">
        <v>171</v>
      </c>
      <c r="O341" s="175">
        <v>0</v>
      </c>
      <c r="R341" s="89"/>
    </row>
    <row r="342" spans="2:18" ht="15.75">
      <c r="B342" s="82" t="s">
        <v>1206</v>
      </c>
      <c r="C342" s="82" t="e">
        <f>VLOOKUP(B342,#REF!,2,FALSE)</f>
        <v>#REF!</v>
      </c>
      <c r="D342" s="83" t="s">
        <v>1207</v>
      </c>
      <c r="E342" s="75" t="s">
        <v>188</v>
      </c>
      <c r="F342" s="84" t="s">
        <v>160</v>
      </c>
      <c r="G342" s="85">
        <v>74124.8</v>
      </c>
      <c r="H342" s="85"/>
      <c r="I342" s="86">
        <v>0.965</v>
      </c>
      <c r="J342" s="85">
        <v>0</v>
      </c>
      <c r="K342" s="87">
        <v>71530.432</v>
      </c>
      <c r="L342" s="87"/>
      <c r="M342" s="88">
        <v>1183.46</v>
      </c>
      <c r="N342" s="88" t="s">
        <v>162</v>
      </c>
      <c r="O342" s="175">
        <v>846534</v>
      </c>
      <c r="R342" s="89"/>
    </row>
    <row r="343" spans="2:18" ht="15.75">
      <c r="B343" s="82" t="s">
        <v>1223</v>
      </c>
      <c r="C343" s="82" t="e">
        <f>VLOOKUP(B343,#REF!,2,FALSE)</f>
        <v>#REF!</v>
      </c>
      <c r="D343" s="83" t="s">
        <v>1224</v>
      </c>
      <c r="E343" s="75" t="s">
        <v>188</v>
      </c>
      <c r="F343" s="84" t="s">
        <v>160</v>
      </c>
      <c r="G343" s="85">
        <v>75007.5</v>
      </c>
      <c r="H343" s="85"/>
      <c r="I343" s="86">
        <v>0.98</v>
      </c>
      <c r="J343" s="85">
        <v>55.5</v>
      </c>
      <c r="K343" s="87">
        <v>73562.85</v>
      </c>
      <c r="L343" s="87"/>
      <c r="M343" s="88">
        <v>1146.11</v>
      </c>
      <c r="N343" s="88" t="s">
        <v>162</v>
      </c>
      <c r="O343" s="175">
        <v>843111</v>
      </c>
      <c r="R343" s="89"/>
    </row>
    <row r="344" spans="2:18" ht="15.75">
      <c r="B344" s="82" t="s">
        <v>1230</v>
      </c>
      <c r="C344" s="82" t="e">
        <f>VLOOKUP(B344,#REF!,2,FALSE)</f>
        <v>#REF!</v>
      </c>
      <c r="D344" s="83" t="s">
        <v>1231</v>
      </c>
      <c r="E344" s="75" t="s">
        <v>188</v>
      </c>
      <c r="F344" s="84" t="s">
        <v>160</v>
      </c>
      <c r="G344" s="85">
        <v>52225.1</v>
      </c>
      <c r="H344" s="85"/>
      <c r="I344" s="86">
        <v>0.98</v>
      </c>
      <c r="J344" s="85">
        <v>204</v>
      </c>
      <c r="K344" s="87">
        <v>51384.598</v>
      </c>
      <c r="L344" s="87"/>
      <c r="M344" s="88">
        <v>1126.09</v>
      </c>
      <c r="N344" s="88" t="s">
        <v>171</v>
      </c>
      <c r="O344" s="175">
        <v>0</v>
      </c>
      <c r="R344" s="89"/>
    </row>
    <row r="345" spans="2:18" ht="15.75">
      <c r="B345" s="82" t="s">
        <v>1238</v>
      </c>
      <c r="C345" s="82" t="e">
        <f>VLOOKUP(B345,#REF!,2,FALSE)</f>
        <v>#REF!</v>
      </c>
      <c r="D345" s="83" t="s">
        <v>1239</v>
      </c>
      <c r="E345" s="75" t="s">
        <v>188</v>
      </c>
      <c r="F345" s="84" t="s">
        <v>160</v>
      </c>
      <c r="G345" s="85">
        <v>89930.27</v>
      </c>
      <c r="H345" s="85"/>
      <c r="I345" s="86">
        <v>0.9756</v>
      </c>
      <c r="J345" s="85">
        <v>357.46</v>
      </c>
      <c r="K345" s="87">
        <v>88093.431412</v>
      </c>
      <c r="L345" s="87"/>
      <c r="M345" s="88">
        <v>1119.15</v>
      </c>
      <c r="N345" s="88" t="s">
        <v>171</v>
      </c>
      <c r="O345" s="175">
        <v>0</v>
      </c>
      <c r="R345" s="89"/>
    </row>
    <row r="346" spans="2:18" ht="15.75">
      <c r="B346" s="82" t="s">
        <v>239</v>
      </c>
      <c r="C346" s="82" t="e">
        <f>VLOOKUP(B346,#REF!,2,FALSE)</f>
        <v>#REF!</v>
      </c>
      <c r="D346" s="83" t="s">
        <v>240</v>
      </c>
      <c r="E346" s="75" t="s">
        <v>188</v>
      </c>
      <c r="F346" s="84" t="s">
        <v>160</v>
      </c>
      <c r="G346" s="85">
        <v>53054</v>
      </c>
      <c r="H346" s="85"/>
      <c r="I346" s="86">
        <v>1</v>
      </c>
      <c r="J346" s="85">
        <v>0</v>
      </c>
      <c r="K346" s="87">
        <v>53054</v>
      </c>
      <c r="L346" s="87"/>
      <c r="M346" s="88">
        <v>1102.77</v>
      </c>
      <c r="N346" s="88" t="s">
        <v>171</v>
      </c>
      <c r="O346" s="175">
        <v>0</v>
      </c>
      <c r="R346" s="89"/>
    </row>
    <row r="347" spans="2:18" ht="15.75">
      <c r="B347" s="82" t="s">
        <v>243</v>
      </c>
      <c r="C347" s="82" t="e">
        <f>VLOOKUP(B347,#REF!,2,FALSE)</f>
        <v>#REF!</v>
      </c>
      <c r="D347" s="83" t="s">
        <v>244</v>
      </c>
      <c r="E347" s="75" t="s">
        <v>188</v>
      </c>
      <c r="F347" s="84" t="s">
        <v>160</v>
      </c>
      <c r="G347" s="85">
        <v>52172.9</v>
      </c>
      <c r="H347" s="85"/>
      <c r="I347" s="86">
        <v>0.965</v>
      </c>
      <c r="J347" s="85">
        <v>0</v>
      </c>
      <c r="K347" s="87">
        <v>50346.8485</v>
      </c>
      <c r="L347" s="87"/>
      <c r="M347" s="88">
        <v>1261.17</v>
      </c>
      <c r="N347" s="88" t="s">
        <v>162</v>
      </c>
      <c r="O347" s="175">
        <v>634959</v>
      </c>
      <c r="R347" s="89"/>
    </row>
    <row r="348" spans="2:18" ht="15.75">
      <c r="B348" s="82" t="s">
        <v>1308</v>
      </c>
      <c r="C348" s="82" t="e">
        <f>VLOOKUP(B348,#REF!,2,FALSE)</f>
        <v>#REF!</v>
      </c>
      <c r="D348" s="83" t="s">
        <v>1309</v>
      </c>
      <c r="E348" s="75" t="s">
        <v>188</v>
      </c>
      <c r="F348" s="84" t="s">
        <v>160</v>
      </c>
      <c r="G348" s="85">
        <v>71730.3</v>
      </c>
      <c r="H348" s="85"/>
      <c r="I348" s="86">
        <v>0.99</v>
      </c>
      <c r="J348" s="85">
        <v>0</v>
      </c>
      <c r="K348" s="87">
        <v>71012.997</v>
      </c>
      <c r="L348" s="87"/>
      <c r="M348" s="88">
        <v>1136.64</v>
      </c>
      <c r="N348" s="88" t="s">
        <v>171</v>
      </c>
      <c r="O348" s="175">
        <v>0</v>
      </c>
      <c r="R348" s="89"/>
    </row>
    <row r="349" spans="2:18" ht="15.75">
      <c r="B349" s="82" t="s">
        <v>1320</v>
      </c>
      <c r="C349" s="82" t="e">
        <f>VLOOKUP(B349,#REF!,2,FALSE)</f>
        <v>#REF!</v>
      </c>
      <c r="D349" s="83" t="s">
        <v>1321</v>
      </c>
      <c r="E349" s="75" t="s">
        <v>188</v>
      </c>
      <c r="F349" s="84" t="s">
        <v>160</v>
      </c>
      <c r="G349" s="85">
        <v>64641.3</v>
      </c>
      <c r="H349" s="85"/>
      <c r="I349" s="86">
        <v>0.996</v>
      </c>
      <c r="J349" s="85">
        <v>0</v>
      </c>
      <c r="K349" s="87">
        <v>64382.734800000006</v>
      </c>
      <c r="L349" s="87"/>
      <c r="M349" s="88">
        <v>1238.79</v>
      </c>
      <c r="N349" s="88" t="s">
        <v>171</v>
      </c>
      <c r="O349" s="175">
        <v>0</v>
      </c>
      <c r="R349" s="89"/>
    </row>
    <row r="350" spans="2:18" ht="15.75">
      <c r="B350" s="82" t="s">
        <v>1353</v>
      </c>
      <c r="C350" s="82" t="e">
        <f>VLOOKUP(B350,#REF!,2,FALSE)</f>
        <v>#REF!</v>
      </c>
      <c r="D350" s="83" t="s">
        <v>1354</v>
      </c>
      <c r="E350" s="75" t="s">
        <v>188</v>
      </c>
      <c r="F350" s="84" t="s">
        <v>160</v>
      </c>
      <c r="G350" s="85">
        <v>177542.09</v>
      </c>
      <c r="H350" s="85"/>
      <c r="I350" s="86">
        <v>0.995</v>
      </c>
      <c r="J350" s="85">
        <v>4763.2</v>
      </c>
      <c r="K350" s="87">
        <v>181417.57955</v>
      </c>
      <c r="L350" s="87"/>
      <c r="M350" s="88">
        <v>1222.43</v>
      </c>
      <c r="N350" s="88" t="s">
        <v>162</v>
      </c>
      <c r="O350" s="175">
        <v>2217703</v>
      </c>
      <c r="R350" s="89"/>
    </row>
    <row r="351" spans="2:18" ht="15.75">
      <c r="B351" s="82" t="s">
        <v>1356</v>
      </c>
      <c r="C351" s="82" t="e">
        <f>VLOOKUP(B351,#REF!,2,FALSE)</f>
        <v>#REF!</v>
      </c>
      <c r="D351" s="83" t="s">
        <v>1357</v>
      </c>
      <c r="E351" s="75" t="s">
        <v>188</v>
      </c>
      <c r="F351" s="84" t="s">
        <v>160</v>
      </c>
      <c r="G351" s="85">
        <v>66770.15</v>
      </c>
      <c r="H351" s="85"/>
      <c r="I351" s="86">
        <v>0.974</v>
      </c>
      <c r="J351" s="85">
        <v>0</v>
      </c>
      <c r="K351" s="87">
        <v>65034.126099999994</v>
      </c>
      <c r="L351" s="87"/>
      <c r="M351" s="88">
        <v>975.03</v>
      </c>
      <c r="N351" s="88" t="s">
        <v>162</v>
      </c>
      <c r="O351" s="175">
        <v>634102</v>
      </c>
      <c r="R351" s="89"/>
    </row>
    <row r="352" spans="2:18" ht="15.75">
      <c r="B352" s="82" t="s">
        <v>1360</v>
      </c>
      <c r="C352" s="82" t="e">
        <f>VLOOKUP(B352,#REF!,2,FALSE)</f>
        <v>#REF!</v>
      </c>
      <c r="D352" s="83" t="s">
        <v>1361</v>
      </c>
      <c r="E352" s="75" t="s">
        <v>188</v>
      </c>
      <c r="F352" s="84" t="s">
        <v>160</v>
      </c>
      <c r="G352" s="85">
        <v>66193.3</v>
      </c>
      <c r="H352" s="85"/>
      <c r="I352" s="86">
        <v>0.99</v>
      </c>
      <c r="J352" s="85">
        <v>308.78</v>
      </c>
      <c r="K352" s="87">
        <v>65840.14700000001</v>
      </c>
      <c r="L352" s="87"/>
      <c r="M352" s="88">
        <v>1199.24</v>
      </c>
      <c r="N352" s="88" t="s">
        <v>171</v>
      </c>
      <c r="O352" s="175">
        <v>0</v>
      </c>
      <c r="R352" s="89"/>
    </row>
    <row r="353" spans="2:18" ht="15.75">
      <c r="B353" s="82" t="s">
        <v>1370</v>
      </c>
      <c r="C353" s="82" t="e">
        <f>VLOOKUP(B353,#REF!,2,FALSE)</f>
        <v>#REF!</v>
      </c>
      <c r="D353" s="83" t="s">
        <v>1371</v>
      </c>
      <c r="E353" s="75" t="s">
        <v>188</v>
      </c>
      <c r="F353" s="84" t="s">
        <v>160</v>
      </c>
      <c r="G353" s="85">
        <v>67868.22</v>
      </c>
      <c r="H353" s="85"/>
      <c r="I353" s="86">
        <v>0.981</v>
      </c>
      <c r="J353" s="85">
        <v>327</v>
      </c>
      <c r="K353" s="87">
        <v>66905.72382</v>
      </c>
      <c r="L353" s="87"/>
      <c r="M353" s="88">
        <v>1122.48</v>
      </c>
      <c r="N353" s="88" t="s">
        <v>171</v>
      </c>
      <c r="O353" s="175">
        <v>0</v>
      </c>
      <c r="R353" s="89"/>
    </row>
    <row r="354" spans="2:15" ht="15.75">
      <c r="B354" s="82"/>
      <c r="C354" s="82"/>
      <c r="D354" s="83"/>
      <c r="E354" s="75"/>
      <c r="F354" s="76"/>
      <c r="G354" s="78"/>
      <c r="H354" s="78"/>
      <c r="I354" s="77"/>
      <c r="J354" s="76"/>
      <c r="K354" s="100"/>
      <c r="L354" s="100"/>
      <c r="M354" s="101"/>
      <c r="N354" s="101"/>
      <c r="O354" s="177"/>
    </row>
    <row r="355" spans="2:15" ht="15.75">
      <c r="B355" s="82"/>
      <c r="C355" s="82"/>
      <c r="D355" s="97" t="s">
        <v>232</v>
      </c>
      <c r="E355" s="75"/>
      <c r="F355" s="76"/>
      <c r="G355" s="76"/>
      <c r="H355" s="76"/>
      <c r="I355" s="77"/>
      <c r="J355" s="76"/>
      <c r="K355" s="100"/>
      <c r="L355" s="100"/>
      <c r="M355" s="101"/>
      <c r="N355" s="101"/>
      <c r="O355" s="177"/>
    </row>
    <row r="356" spans="2:15" ht="15.75">
      <c r="B356" s="82"/>
      <c r="C356" s="82"/>
      <c r="D356" s="83"/>
      <c r="E356" s="75"/>
      <c r="F356" s="76"/>
      <c r="G356" s="76"/>
      <c r="H356" s="76"/>
      <c r="I356" s="77"/>
      <c r="J356" s="76"/>
      <c r="K356" s="100"/>
      <c r="L356" s="100"/>
      <c r="M356" s="101"/>
      <c r="N356" s="101"/>
      <c r="O356" s="177"/>
    </row>
    <row r="357" spans="2:15" ht="15.75">
      <c r="B357" s="82" t="s">
        <v>928</v>
      </c>
      <c r="C357" s="82" t="e">
        <f>VLOOKUP(B357,#REF!,2,FALSE)</f>
        <v>#REF!</v>
      </c>
      <c r="D357" s="83" t="s">
        <v>622</v>
      </c>
      <c r="E357" s="75" t="s">
        <v>623</v>
      </c>
      <c r="F357" s="76" t="s">
        <v>1440</v>
      </c>
      <c r="G357" s="76"/>
      <c r="H357" s="76"/>
      <c r="I357" s="77"/>
      <c r="J357" s="76"/>
      <c r="K357" s="114">
        <v>215449.50475</v>
      </c>
      <c r="L357" s="114"/>
      <c r="M357" s="115">
        <v>1077.74</v>
      </c>
      <c r="N357" s="115" t="s">
        <v>162</v>
      </c>
      <c r="O357" s="179">
        <v>2321985</v>
      </c>
    </row>
    <row r="358" spans="2:15" ht="15.75">
      <c r="B358" s="82" t="s">
        <v>935</v>
      </c>
      <c r="C358" s="82" t="e">
        <f>VLOOKUP(B358,#REF!,2,FALSE)</f>
        <v>#REF!</v>
      </c>
      <c r="D358" s="83" t="s">
        <v>633</v>
      </c>
      <c r="E358" s="75" t="s">
        <v>623</v>
      </c>
      <c r="F358" s="76" t="s">
        <v>1440</v>
      </c>
      <c r="G358" s="76"/>
      <c r="H358" s="76"/>
      <c r="I358" s="77"/>
      <c r="J358" s="76"/>
      <c r="K358" s="114">
        <v>224029.17218999998</v>
      </c>
      <c r="L358" s="114"/>
      <c r="M358" s="115">
        <v>1078.65</v>
      </c>
      <c r="N358" s="115" t="s">
        <v>171</v>
      </c>
      <c r="O358" s="179">
        <v>0</v>
      </c>
    </row>
    <row r="359" spans="2:15" ht="15.75">
      <c r="B359" s="82" t="s">
        <v>1064</v>
      </c>
      <c r="C359" s="82" t="e">
        <f>VLOOKUP(B359,#REF!,2,FALSE)</f>
        <v>#REF!</v>
      </c>
      <c r="D359" s="83" t="s">
        <v>691</v>
      </c>
      <c r="E359" s="75" t="s">
        <v>623</v>
      </c>
      <c r="F359" s="76" t="s">
        <v>1440</v>
      </c>
      <c r="G359" s="76"/>
      <c r="H359" s="76"/>
      <c r="I359" s="77"/>
      <c r="J359" s="76"/>
      <c r="K359" s="114">
        <v>180734.14589999997</v>
      </c>
      <c r="L359" s="114"/>
      <c r="M359" s="115">
        <v>1161.5</v>
      </c>
      <c r="N359" s="115" t="s">
        <v>162</v>
      </c>
      <c r="O359" s="179">
        <v>2099227</v>
      </c>
    </row>
    <row r="360" spans="2:15" ht="15.75">
      <c r="B360" s="82" t="s">
        <v>1074</v>
      </c>
      <c r="C360" s="82" t="e">
        <f>VLOOKUP(B360,#REF!,2,FALSE)</f>
        <v>#REF!</v>
      </c>
      <c r="D360" s="83" t="s">
        <v>703</v>
      </c>
      <c r="E360" s="75" t="s">
        <v>623</v>
      </c>
      <c r="F360" s="76" t="s">
        <v>1440</v>
      </c>
      <c r="G360" s="76"/>
      <c r="H360" s="76"/>
      <c r="I360" s="77"/>
      <c r="J360" s="76"/>
      <c r="K360" s="114">
        <v>261045.94858</v>
      </c>
      <c r="L360" s="114"/>
      <c r="M360" s="115">
        <v>1077.22</v>
      </c>
      <c r="N360" s="115" t="s">
        <v>162</v>
      </c>
      <c r="O360" s="179">
        <v>2812039</v>
      </c>
    </row>
    <row r="361" spans="2:15" ht="15.75">
      <c r="B361" s="82" t="s">
        <v>2</v>
      </c>
      <c r="C361" s="82" t="e">
        <f>VLOOKUP(B361,#REF!,2,FALSE)</f>
        <v>#REF!</v>
      </c>
      <c r="D361" s="83" t="s">
        <v>707</v>
      </c>
      <c r="E361" s="75" t="s">
        <v>623</v>
      </c>
      <c r="F361" s="76" t="s">
        <v>1440</v>
      </c>
      <c r="G361" s="76"/>
      <c r="H361" s="76"/>
      <c r="I361" s="77"/>
      <c r="J361" s="76"/>
      <c r="K361" s="114">
        <v>295737.14074999996</v>
      </c>
      <c r="L361" s="114"/>
      <c r="M361" s="115">
        <v>1116.36</v>
      </c>
      <c r="N361" s="115" t="s">
        <v>162</v>
      </c>
      <c r="O361" s="179">
        <v>3301491</v>
      </c>
    </row>
    <row r="362" spans="2:15" ht="15.75">
      <c r="B362" s="82" t="s">
        <v>7</v>
      </c>
      <c r="C362" s="82" t="e">
        <f>VLOOKUP(B362,#REF!,2,FALSE)</f>
        <v>#REF!</v>
      </c>
      <c r="D362" s="83" t="s">
        <v>1514</v>
      </c>
      <c r="E362" s="75" t="s">
        <v>623</v>
      </c>
      <c r="F362" s="76" t="s">
        <v>1440</v>
      </c>
      <c r="G362" s="76"/>
      <c r="H362" s="76"/>
      <c r="I362" s="77"/>
      <c r="J362" s="76"/>
      <c r="K362" s="114">
        <v>174483.142</v>
      </c>
      <c r="L362" s="114"/>
      <c r="M362" s="115">
        <v>1168.29</v>
      </c>
      <c r="N362" s="115" t="s">
        <v>162</v>
      </c>
      <c r="O362" s="179">
        <v>2038469</v>
      </c>
    </row>
    <row r="363" spans="2:15" ht="15.75">
      <c r="B363" s="82" t="s">
        <v>31</v>
      </c>
      <c r="C363" s="82" t="e">
        <f>VLOOKUP(B363,#REF!,2,FALSE)</f>
        <v>#REF!</v>
      </c>
      <c r="D363" s="83" t="s">
        <v>1460</v>
      </c>
      <c r="E363" s="75" t="s">
        <v>623</v>
      </c>
      <c r="F363" s="76" t="s">
        <v>1440</v>
      </c>
      <c r="G363" s="76"/>
      <c r="H363" s="76"/>
      <c r="I363" s="77"/>
      <c r="J363" s="76"/>
      <c r="K363" s="114">
        <v>210228.237</v>
      </c>
      <c r="L363" s="114"/>
      <c r="M363" s="115">
        <v>1158.3</v>
      </c>
      <c r="N363" s="115" t="s">
        <v>162</v>
      </c>
      <c r="O363" s="179">
        <v>2435074</v>
      </c>
    </row>
    <row r="364" spans="2:15" ht="15.75">
      <c r="B364" s="82" t="s">
        <v>43</v>
      </c>
      <c r="C364" s="82" t="e">
        <f>VLOOKUP(B364,#REF!,2,FALSE)</f>
        <v>#REF!</v>
      </c>
      <c r="D364" s="83" t="s">
        <v>1478</v>
      </c>
      <c r="E364" s="75" t="s">
        <v>623</v>
      </c>
      <c r="F364" s="76" t="s">
        <v>1440</v>
      </c>
      <c r="G364" s="76"/>
      <c r="H364" s="76"/>
      <c r="I364" s="77"/>
      <c r="J364" s="76"/>
      <c r="K364" s="114">
        <v>535795.0660049999</v>
      </c>
      <c r="L364" s="114"/>
      <c r="M364" s="115">
        <v>1086.75</v>
      </c>
      <c r="N364" s="115" t="s">
        <v>162</v>
      </c>
      <c r="O364" s="179">
        <v>5822753</v>
      </c>
    </row>
    <row r="365" spans="2:15" ht="15.75">
      <c r="B365" s="82" t="s">
        <v>57</v>
      </c>
      <c r="C365" s="82" t="e">
        <f>VLOOKUP(B365,#REF!,2,FALSE)</f>
        <v>#REF!</v>
      </c>
      <c r="D365" s="83" t="s">
        <v>1500</v>
      </c>
      <c r="E365" s="75" t="s">
        <v>623</v>
      </c>
      <c r="F365" s="76" t="s">
        <v>1440</v>
      </c>
      <c r="G365" s="76"/>
      <c r="H365" s="76"/>
      <c r="I365" s="77"/>
      <c r="J365" s="76"/>
      <c r="K365" s="114">
        <v>225751.816125</v>
      </c>
      <c r="L365" s="114"/>
      <c r="M365" s="115">
        <v>1090.5</v>
      </c>
      <c r="N365" s="115" t="s">
        <v>162</v>
      </c>
      <c r="O365" s="179">
        <v>2461824</v>
      </c>
    </row>
    <row r="366" spans="2:15" ht="15.75">
      <c r="B366" s="82" t="s">
        <v>1542</v>
      </c>
      <c r="C366" s="82" t="e">
        <f>VLOOKUP(B366,#REF!,2,FALSE)</f>
        <v>#REF!</v>
      </c>
      <c r="D366" s="83" t="s">
        <v>61</v>
      </c>
      <c r="E366" s="75" t="s">
        <v>623</v>
      </c>
      <c r="F366" s="76" t="s">
        <v>1440</v>
      </c>
      <c r="G366" s="76"/>
      <c r="H366" s="76"/>
      <c r="I366" s="77"/>
      <c r="J366" s="76"/>
      <c r="K366" s="114">
        <v>516255.96658000007</v>
      </c>
      <c r="L366" s="114"/>
      <c r="M366" s="115">
        <v>1037.88</v>
      </c>
      <c r="N366" s="115" t="s">
        <v>162</v>
      </c>
      <c r="O366" s="179">
        <v>5358117</v>
      </c>
    </row>
    <row r="367" spans="2:15" ht="15.75">
      <c r="B367" s="82" t="s">
        <v>471</v>
      </c>
      <c r="C367" s="82" t="e">
        <f>VLOOKUP(B367,#REF!,2,FALSE)</f>
        <v>#REF!</v>
      </c>
      <c r="D367" s="83" t="s">
        <v>717</v>
      </c>
      <c r="E367" s="75" t="s">
        <v>623</v>
      </c>
      <c r="F367" s="76" t="s">
        <v>1440</v>
      </c>
      <c r="G367" s="76"/>
      <c r="H367" s="76"/>
      <c r="I367" s="77"/>
      <c r="J367" s="76"/>
      <c r="K367" s="114">
        <v>452129.9762849999</v>
      </c>
      <c r="L367" s="114"/>
      <c r="M367" s="115">
        <v>1118.83</v>
      </c>
      <c r="N367" s="115" t="s">
        <v>162</v>
      </c>
      <c r="O367" s="179">
        <v>5058566</v>
      </c>
    </row>
    <row r="368" spans="2:15" ht="15.75">
      <c r="B368" s="82" t="s">
        <v>1098</v>
      </c>
      <c r="C368" s="82" t="e">
        <f>VLOOKUP(B368,#REF!,2,FALSE)</f>
        <v>#REF!</v>
      </c>
      <c r="D368" s="83" t="s">
        <v>746</v>
      </c>
      <c r="E368" s="75" t="s">
        <v>623</v>
      </c>
      <c r="F368" s="76" t="s">
        <v>1440</v>
      </c>
      <c r="G368" s="76"/>
      <c r="H368" s="76"/>
      <c r="I368" s="77"/>
      <c r="J368" s="76"/>
      <c r="K368" s="114">
        <v>551248.530255</v>
      </c>
      <c r="L368" s="114"/>
      <c r="M368" s="115">
        <v>1047.78</v>
      </c>
      <c r="N368" s="115" t="s">
        <v>162</v>
      </c>
      <c r="O368" s="179">
        <v>5775872</v>
      </c>
    </row>
    <row r="369" spans="2:15" ht="15.75">
      <c r="B369" s="82" t="s">
        <v>1112</v>
      </c>
      <c r="C369" s="82" t="e">
        <f>VLOOKUP(B369,#REF!,2,FALSE)</f>
        <v>#REF!</v>
      </c>
      <c r="D369" s="83" t="s">
        <v>762</v>
      </c>
      <c r="E369" s="75" t="s">
        <v>623</v>
      </c>
      <c r="F369" s="76" t="s">
        <v>1440</v>
      </c>
      <c r="G369" s="76"/>
      <c r="H369" s="76"/>
      <c r="I369" s="77"/>
      <c r="J369" s="76"/>
      <c r="K369" s="114">
        <v>386264.5032700001</v>
      </c>
      <c r="L369" s="114"/>
      <c r="M369" s="115">
        <v>1108.3</v>
      </c>
      <c r="N369" s="115" t="s">
        <v>162</v>
      </c>
      <c r="O369" s="179">
        <v>4280969</v>
      </c>
    </row>
    <row r="370" spans="2:15" ht="15.75">
      <c r="B370" s="82" t="s">
        <v>1121</v>
      </c>
      <c r="C370" s="82" t="e">
        <f>VLOOKUP(B370,#REF!,2,FALSE)</f>
        <v>#REF!</v>
      </c>
      <c r="D370" s="83" t="s">
        <v>770</v>
      </c>
      <c r="E370" s="75" t="s">
        <v>623</v>
      </c>
      <c r="F370" s="76" t="s">
        <v>1440</v>
      </c>
      <c r="G370" s="76"/>
      <c r="H370" s="76"/>
      <c r="I370" s="77"/>
      <c r="J370" s="76"/>
      <c r="K370" s="114">
        <v>228349.9913</v>
      </c>
      <c r="L370" s="114"/>
      <c r="M370" s="115">
        <v>1063</v>
      </c>
      <c r="N370" s="115" t="s">
        <v>162</v>
      </c>
      <c r="O370" s="179">
        <v>2427360</v>
      </c>
    </row>
    <row r="371" spans="2:15" ht="15.75">
      <c r="B371" s="82" t="s">
        <v>1130</v>
      </c>
      <c r="C371" s="82" t="e">
        <f>VLOOKUP(B371,#REF!,2,FALSE)</f>
        <v>#REF!</v>
      </c>
      <c r="D371" s="83" t="s">
        <v>780</v>
      </c>
      <c r="E371" s="75" t="s">
        <v>623</v>
      </c>
      <c r="F371" s="76" t="s">
        <v>1440</v>
      </c>
      <c r="G371" s="76"/>
      <c r="H371" s="76"/>
      <c r="I371" s="77"/>
      <c r="J371" s="76"/>
      <c r="K371" s="114">
        <v>238955.42585</v>
      </c>
      <c r="L371" s="114"/>
      <c r="M371" s="115">
        <v>1065.69</v>
      </c>
      <c r="N371" s="115" t="s">
        <v>162</v>
      </c>
      <c r="O371" s="179">
        <v>2546524</v>
      </c>
    </row>
    <row r="372" spans="2:15" ht="15.75">
      <c r="B372" s="82" t="s">
        <v>1259</v>
      </c>
      <c r="C372" s="82" t="e">
        <f>VLOOKUP(B372,#REF!,2,FALSE)</f>
        <v>#REF!</v>
      </c>
      <c r="D372" s="83" t="s">
        <v>828</v>
      </c>
      <c r="E372" s="75" t="s">
        <v>623</v>
      </c>
      <c r="F372" s="76" t="s">
        <v>1440</v>
      </c>
      <c r="G372" s="76"/>
      <c r="H372" s="76"/>
      <c r="I372" s="77"/>
      <c r="J372" s="76"/>
      <c r="K372" s="114">
        <v>304862.79980000004</v>
      </c>
      <c r="L372" s="114"/>
      <c r="M372" s="115">
        <v>1145.07</v>
      </c>
      <c r="N372" s="115" t="s">
        <v>162</v>
      </c>
      <c r="O372" s="179">
        <v>3490892</v>
      </c>
    </row>
    <row r="373" spans="2:15" ht="15.75">
      <c r="B373" s="82" t="s">
        <v>1277</v>
      </c>
      <c r="C373" s="82" t="e">
        <f>VLOOKUP(B373,#REF!,2,FALSE)</f>
        <v>#REF!</v>
      </c>
      <c r="D373" s="83" t="s">
        <v>854</v>
      </c>
      <c r="E373" s="75" t="s">
        <v>623</v>
      </c>
      <c r="F373" s="76" t="s">
        <v>1440</v>
      </c>
      <c r="G373" s="76"/>
      <c r="H373" s="76"/>
      <c r="I373" s="77"/>
      <c r="J373" s="76"/>
      <c r="K373" s="114">
        <v>235984.41130500002</v>
      </c>
      <c r="L373" s="114"/>
      <c r="M373" s="115">
        <v>1057.48</v>
      </c>
      <c r="N373" s="115" t="s">
        <v>162</v>
      </c>
      <c r="O373" s="179">
        <v>2495488</v>
      </c>
    </row>
    <row r="374" spans="2:15" ht="15.75">
      <c r="B374" s="82" t="s">
        <v>1283</v>
      </c>
      <c r="C374" s="82" t="e">
        <f>VLOOKUP(B374,#REF!,2,FALSE)</f>
        <v>#REF!</v>
      </c>
      <c r="D374" s="83" t="s">
        <v>858</v>
      </c>
      <c r="E374" s="75" t="s">
        <v>623</v>
      </c>
      <c r="F374" s="76" t="s">
        <v>1440</v>
      </c>
      <c r="G374" s="76"/>
      <c r="H374" s="76"/>
      <c r="I374" s="77"/>
      <c r="J374" s="76"/>
      <c r="K374" s="114">
        <v>237849.02198000002</v>
      </c>
      <c r="L374" s="114"/>
      <c r="M374" s="115">
        <v>1028.11</v>
      </c>
      <c r="N374" s="115" t="s">
        <v>162</v>
      </c>
      <c r="O374" s="179">
        <v>2445350</v>
      </c>
    </row>
    <row r="375" spans="2:15" ht="15.75">
      <c r="B375" s="82" t="s">
        <v>334</v>
      </c>
      <c r="C375" s="82" t="e">
        <f>VLOOKUP(B375,#REF!,2,FALSE)</f>
        <v>#REF!</v>
      </c>
      <c r="D375" s="83" t="s">
        <v>866</v>
      </c>
      <c r="E375" s="75" t="s">
        <v>623</v>
      </c>
      <c r="F375" s="76" t="s">
        <v>1440</v>
      </c>
      <c r="G375" s="76"/>
      <c r="H375" s="76"/>
      <c r="I375" s="77"/>
      <c r="J375" s="76"/>
      <c r="K375" s="114">
        <v>261815.30742899998</v>
      </c>
      <c r="L375" s="114"/>
      <c r="M375" s="115">
        <v>1193.18</v>
      </c>
      <c r="N375" s="115" t="s">
        <v>162</v>
      </c>
      <c r="O375" s="179">
        <v>3123928</v>
      </c>
    </row>
    <row r="376" spans="2:15" ht="15.75">
      <c r="B376" s="82" t="s">
        <v>345</v>
      </c>
      <c r="C376" s="82" t="e">
        <f>VLOOKUP(B376,#REF!,2,FALSE)</f>
        <v>#REF!</v>
      </c>
      <c r="D376" s="83" t="s">
        <v>876</v>
      </c>
      <c r="E376" s="75" t="s">
        <v>623</v>
      </c>
      <c r="F376" s="76" t="s">
        <v>1440</v>
      </c>
      <c r="G376" s="76"/>
      <c r="H376" s="76"/>
      <c r="I376" s="77"/>
      <c r="J376" s="76"/>
      <c r="K376" s="114">
        <v>247695.024</v>
      </c>
      <c r="L376" s="114"/>
      <c r="M376" s="115">
        <v>1161.71</v>
      </c>
      <c r="N376" s="115" t="s">
        <v>171</v>
      </c>
      <c r="O376" s="179">
        <v>0</v>
      </c>
    </row>
    <row r="377" spans="2:15" ht="15.75">
      <c r="B377" s="82" t="s">
        <v>1165</v>
      </c>
      <c r="C377" s="82" t="e">
        <f>VLOOKUP(B377,#REF!,2,FALSE)</f>
        <v>#REF!</v>
      </c>
      <c r="D377" s="83" t="s">
        <v>310</v>
      </c>
      <c r="E377" s="75" t="s">
        <v>623</v>
      </c>
      <c r="F377" s="76" t="s">
        <v>1440</v>
      </c>
      <c r="G377" s="76"/>
      <c r="H377" s="76"/>
      <c r="I377" s="77"/>
      <c r="J377" s="76"/>
      <c r="K377" s="114">
        <v>198729.88364000001</v>
      </c>
      <c r="L377" s="114"/>
      <c r="M377" s="115">
        <v>1027.3</v>
      </c>
      <c r="N377" s="115" t="s">
        <v>162</v>
      </c>
      <c r="O377" s="179">
        <v>2041552</v>
      </c>
    </row>
    <row r="378" spans="2:15" ht="15.75">
      <c r="B378" s="82" t="s">
        <v>1196</v>
      </c>
      <c r="C378" s="82" t="e">
        <f>VLOOKUP(B378,#REF!,2,FALSE)</f>
        <v>#REF!</v>
      </c>
      <c r="D378" s="83" t="s">
        <v>126</v>
      </c>
      <c r="E378" s="75" t="s">
        <v>623</v>
      </c>
      <c r="F378" s="76" t="s">
        <v>1440</v>
      </c>
      <c r="G378" s="76"/>
      <c r="H378" s="76"/>
      <c r="I378" s="77"/>
      <c r="J378" s="76"/>
      <c r="K378" s="114">
        <v>290254.56234</v>
      </c>
      <c r="L378" s="114"/>
      <c r="M378" s="115">
        <v>1028.81</v>
      </c>
      <c r="N378" s="115" t="s">
        <v>162</v>
      </c>
      <c r="O378" s="179">
        <v>2986168</v>
      </c>
    </row>
    <row r="379" spans="2:15" ht="15.75">
      <c r="B379" s="82" t="s">
        <v>1210</v>
      </c>
      <c r="C379" s="82" t="e">
        <f>VLOOKUP(B379,#REF!,2,FALSE)</f>
        <v>#REF!</v>
      </c>
      <c r="D379" s="83" t="s">
        <v>947</v>
      </c>
      <c r="E379" s="75" t="s">
        <v>623</v>
      </c>
      <c r="F379" s="76" t="s">
        <v>1440</v>
      </c>
      <c r="G379" s="76"/>
      <c r="H379" s="76"/>
      <c r="I379" s="77"/>
      <c r="J379" s="76"/>
      <c r="K379" s="114">
        <v>258271.73125999997</v>
      </c>
      <c r="L379" s="114"/>
      <c r="M379" s="115">
        <v>1126.53</v>
      </c>
      <c r="N379" s="115" t="s">
        <v>162</v>
      </c>
      <c r="O379" s="179">
        <v>2909509</v>
      </c>
    </row>
    <row r="380" spans="2:15" ht="15.75">
      <c r="B380" s="82" t="s">
        <v>1215</v>
      </c>
      <c r="C380" s="82" t="e">
        <f>VLOOKUP(B380,#REF!,2,FALSE)</f>
        <v>#REF!</v>
      </c>
      <c r="D380" s="83" t="s">
        <v>953</v>
      </c>
      <c r="E380" s="75" t="s">
        <v>623</v>
      </c>
      <c r="F380" s="76" t="s">
        <v>1440</v>
      </c>
      <c r="G380" s="76"/>
      <c r="H380" s="76"/>
      <c r="I380" s="77"/>
      <c r="J380" s="76"/>
      <c r="K380" s="114">
        <v>503022.84669999994</v>
      </c>
      <c r="L380" s="114"/>
      <c r="M380" s="115">
        <v>1149.66</v>
      </c>
      <c r="N380" s="115" t="s">
        <v>171</v>
      </c>
      <c r="O380" s="179">
        <v>0</v>
      </c>
    </row>
    <row r="381" spans="2:15" ht="15.75">
      <c r="B381" s="82" t="s">
        <v>1311</v>
      </c>
      <c r="C381" s="82" t="e">
        <f>VLOOKUP(B381,#REF!,2,FALSE)</f>
        <v>#REF!</v>
      </c>
      <c r="D381" s="83" t="s">
        <v>1017</v>
      </c>
      <c r="E381" s="75" t="s">
        <v>623</v>
      </c>
      <c r="F381" s="76" t="s">
        <v>1440</v>
      </c>
      <c r="G381" s="76"/>
      <c r="H381" s="76"/>
      <c r="I381" s="77"/>
      <c r="J381" s="76"/>
      <c r="K381" s="114">
        <v>203253.874828</v>
      </c>
      <c r="L381" s="114"/>
      <c r="M381" s="115">
        <v>1155.25</v>
      </c>
      <c r="N381" s="115" t="s">
        <v>162</v>
      </c>
      <c r="O381" s="179">
        <v>2348090</v>
      </c>
    </row>
    <row r="382" spans="2:15" ht="15.75">
      <c r="B382" s="82" t="s">
        <v>1334</v>
      </c>
      <c r="C382" s="82" t="e">
        <f>VLOOKUP(B382,#REF!,2,FALSE)</f>
        <v>#REF!</v>
      </c>
      <c r="D382" s="83" t="s">
        <v>1383</v>
      </c>
      <c r="E382" s="75" t="s">
        <v>623</v>
      </c>
      <c r="F382" s="76" t="s">
        <v>1440</v>
      </c>
      <c r="G382" s="76"/>
      <c r="H382" s="76"/>
      <c r="I382" s="77"/>
      <c r="J382" s="76"/>
      <c r="K382" s="114">
        <v>335107.73795000004</v>
      </c>
      <c r="L382" s="114"/>
      <c r="M382" s="115">
        <v>1161.99</v>
      </c>
      <c r="N382" s="115" t="s">
        <v>162</v>
      </c>
      <c r="O382" s="179">
        <v>3893918</v>
      </c>
    </row>
    <row r="383" spans="2:15" ht="15.75">
      <c r="B383" s="82" t="s">
        <v>1364</v>
      </c>
      <c r="C383" s="82" t="e">
        <f>VLOOKUP(B383,#REF!,2,FALSE)</f>
        <v>#REF!</v>
      </c>
      <c r="D383" s="83" t="s">
        <v>1409</v>
      </c>
      <c r="E383" s="75" t="s">
        <v>623</v>
      </c>
      <c r="F383" s="76" t="s">
        <v>1440</v>
      </c>
      <c r="G383" s="76"/>
      <c r="H383" s="76"/>
      <c r="I383" s="77"/>
      <c r="J383" s="76"/>
      <c r="K383" s="114">
        <v>212144.53749999998</v>
      </c>
      <c r="L383" s="114"/>
      <c r="M383" s="115">
        <v>1039.06</v>
      </c>
      <c r="N383" s="115" t="s">
        <v>162</v>
      </c>
      <c r="O383" s="179">
        <v>2204309</v>
      </c>
    </row>
    <row r="384" spans="2:15" ht="15.75">
      <c r="B384" s="82"/>
      <c r="C384" s="82"/>
      <c r="D384" s="83"/>
      <c r="E384" s="75"/>
      <c r="F384" s="76"/>
      <c r="G384" s="76"/>
      <c r="H384" s="76"/>
      <c r="I384" s="77"/>
      <c r="J384" s="76"/>
      <c r="K384" s="100"/>
      <c r="L384" s="100"/>
      <c r="M384" s="101"/>
      <c r="N384" s="101"/>
      <c r="O384" s="177"/>
    </row>
    <row r="385" spans="2:15" ht="15.75">
      <c r="B385" s="82"/>
      <c r="C385" s="82"/>
      <c r="D385" s="97" t="s">
        <v>233</v>
      </c>
      <c r="E385" s="75"/>
      <c r="F385" s="76"/>
      <c r="G385" s="76"/>
      <c r="H385" s="76"/>
      <c r="I385" s="77"/>
      <c r="J385" s="76"/>
      <c r="K385" s="100"/>
      <c r="L385" s="100"/>
      <c r="M385" s="101"/>
      <c r="N385" s="101"/>
      <c r="O385" s="177"/>
    </row>
    <row r="386" spans="2:15" ht="15.75">
      <c r="B386" s="33"/>
      <c r="C386" s="33"/>
      <c r="D386" s="83"/>
      <c r="E386" s="75"/>
      <c r="F386" s="76"/>
      <c r="G386" s="76"/>
      <c r="H386" s="76"/>
      <c r="I386" s="77"/>
      <c r="J386" s="76"/>
      <c r="K386" s="100"/>
      <c r="L386" s="100"/>
      <c r="M386" s="101"/>
      <c r="N386" s="101"/>
      <c r="O386" s="177"/>
    </row>
    <row r="387" spans="2:15" ht="15.75">
      <c r="B387" s="82" t="s">
        <v>168</v>
      </c>
      <c r="C387" s="82" t="e">
        <f>VLOOKUP(B387,#REF!,2,FALSE)</f>
        <v>#REF!</v>
      </c>
      <c r="D387" s="83" t="s">
        <v>169</v>
      </c>
      <c r="E387" s="75" t="s">
        <v>170</v>
      </c>
      <c r="F387" s="76" t="s">
        <v>1440</v>
      </c>
      <c r="G387" s="76"/>
      <c r="H387" s="76"/>
      <c r="I387" s="77"/>
      <c r="J387" s="76"/>
      <c r="K387" s="114">
        <v>572263.451995</v>
      </c>
      <c r="L387" s="114"/>
      <c r="M387" s="115">
        <v>168.03</v>
      </c>
      <c r="N387" s="115" t="s">
        <v>162</v>
      </c>
      <c r="O387" s="179">
        <v>961574</v>
      </c>
    </row>
    <row r="388" spans="2:15" ht="15.75">
      <c r="B388" s="82" t="s">
        <v>896</v>
      </c>
      <c r="C388" s="82" t="e">
        <f>VLOOKUP(B388,#REF!,2,FALSE)</f>
        <v>#REF!</v>
      </c>
      <c r="D388" s="83" t="s">
        <v>897</v>
      </c>
      <c r="E388" s="75" t="s">
        <v>170</v>
      </c>
      <c r="F388" s="76" t="s">
        <v>1440</v>
      </c>
      <c r="G388" s="76"/>
      <c r="H388" s="76"/>
      <c r="I388" s="77"/>
      <c r="J388" s="76"/>
      <c r="K388" s="114">
        <v>213690.87375000003</v>
      </c>
      <c r="L388" s="114"/>
      <c r="M388" s="115">
        <v>150.49</v>
      </c>
      <c r="N388" s="115" t="s">
        <v>171</v>
      </c>
      <c r="O388" s="179">
        <v>0</v>
      </c>
    </row>
    <row r="389" spans="2:15" ht="15.75">
      <c r="B389" s="82" t="s">
        <v>938</v>
      </c>
      <c r="C389" s="82" t="e">
        <f>VLOOKUP(B389,#REF!,2,FALSE)</f>
        <v>#REF!</v>
      </c>
      <c r="D389" s="83" t="s">
        <v>1022</v>
      </c>
      <c r="E389" s="75" t="s">
        <v>170</v>
      </c>
      <c r="F389" s="76" t="s">
        <v>1440</v>
      </c>
      <c r="G389" s="76"/>
      <c r="H389" s="76"/>
      <c r="I389" s="77"/>
      <c r="J389" s="76"/>
      <c r="K389" s="114">
        <v>281587.06369</v>
      </c>
      <c r="L389" s="114"/>
      <c r="M389" s="115">
        <v>174.51</v>
      </c>
      <c r="N389" s="115" t="s">
        <v>171</v>
      </c>
      <c r="O389" s="179">
        <v>0</v>
      </c>
    </row>
    <row r="390" spans="2:15" ht="15.75">
      <c r="B390" s="82" t="s">
        <v>1038</v>
      </c>
      <c r="C390" s="82" t="e">
        <f>VLOOKUP(B390,#REF!,2,FALSE)</f>
        <v>#REF!</v>
      </c>
      <c r="D390" s="83" t="s">
        <v>1039</v>
      </c>
      <c r="E390" s="75" t="s">
        <v>170</v>
      </c>
      <c r="F390" s="76" t="s">
        <v>1440</v>
      </c>
      <c r="G390" s="76"/>
      <c r="H390" s="76"/>
      <c r="I390" s="77"/>
      <c r="J390" s="76"/>
      <c r="K390" s="114">
        <v>380456.2685</v>
      </c>
      <c r="L390" s="114"/>
      <c r="M390" s="115">
        <v>150.22</v>
      </c>
      <c r="N390" s="115" t="s">
        <v>171</v>
      </c>
      <c r="O390" s="179">
        <v>0</v>
      </c>
    </row>
    <row r="391" spans="2:15" ht="15.75">
      <c r="B391" s="82" t="s">
        <v>1052</v>
      </c>
      <c r="C391" s="82" t="e">
        <f>VLOOKUP(B391,#REF!,2,FALSE)</f>
        <v>#REF!</v>
      </c>
      <c r="D391" s="83" t="s">
        <v>1053</v>
      </c>
      <c r="E391" s="75" t="s">
        <v>170</v>
      </c>
      <c r="F391" s="76" t="s">
        <v>1440</v>
      </c>
      <c r="G391" s="76"/>
      <c r="H391" s="76"/>
      <c r="I391" s="77"/>
      <c r="J391" s="76"/>
      <c r="K391" s="114">
        <v>171927.75672</v>
      </c>
      <c r="L391" s="114"/>
      <c r="M391" s="115">
        <v>194.41</v>
      </c>
      <c r="N391" s="115" t="s">
        <v>171</v>
      </c>
      <c r="O391" s="179">
        <v>0</v>
      </c>
    </row>
    <row r="392" spans="2:15" ht="15.75">
      <c r="B392" s="82" t="s">
        <v>1065</v>
      </c>
      <c r="C392" s="82" t="e">
        <f>VLOOKUP(B392,#REF!,2,FALSE)</f>
        <v>#REF!</v>
      </c>
      <c r="D392" s="83" t="s">
        <v>1066</v>
      </c>
      <c r="E392" s="75" t="s">
        <v>170</v>
      </c>
      <c r="F392" s="76" t="s">
        <v>1440</v>
      </c>
      <c r="G392" s="76"/>
      <c r="H392" s="76"/>
      <c r="I392" s="77"/>
      <c r="J392" s="76"/>
      <c r="K392" s="114">
        <v>180734.14589999997</v>
      </c>
      <c r="L392" s="114"/>
      <c r="M392" s="115">
        <v>200.79</v>
      </c>
      <c r="N392" s="115" t="s">
        <v>171</v>
      </c>
      <c r="O392" s="179">
        <v>0</v>
      </c>
    </row>
    <row r="393" spans="2:15" ht="15.75">
      <c r="B393" s="82" t="s">
        <v>1078</v>
      </c>
      <c r="C393" s="82" t="e">
        <f>VLOOKUP(B393,#REF!,2,FALSE)</f>
        <v>#REF!</v>
      </c>
      <c r="D393" s="83" t="s">
        <v>1</v>
      </c>
      <c r="E393" s="75" t="s">
        <v>170</v>
      </c>
      <c r="F393" s="76" t="s">
        <v>1440</v>
      </c>
      <c r="G393" s="76"/>
      <c r="H393" s="76"/>
      <c r="I393" s="77"/>
      <c r="J393" s="76"/>
      <c r="K393" s="114">
        <v>333165.33358</v>
      </c>
      <c r="L393" s="114"/>
      <c r="M393" s="115">
        <v>163.74</v>
      </c>
      <c r="N393" s="115" t="s">
        <v>171</v>
      </c>
      <c r="O393" s="179">
        <v>0</v>
      </c>
    </row>
    <row r="394" spans="2:15" ht="15.75">
      <c r="B394" s="82" t="s">
        <v>3</v>
      </c>
      <c r="C394" s="82" t="e">
        <f>VLOOKUP(B394,#REF!,2,FALSE)</f>
        <v>#REF!</v>
      </c>
      <c r="D394" s="83" t="s">
        <v>4</v>
      </c>
      <c r="E394" s="75" t="s">
        <v>170</v>
      </c>
      <c r="F394" s="76" t="s">
        <v>1440</v>
      </c>
      <c r="G394" s="76"/>
      <c r="H394" s="76"/>
      <c r="I394" s="77"/>
      <c r="J394" s="76"/>
      <c r="K394" s="114">
        <v>626312.18125</v>
      </c>
      <c r="L394" s="114"/>
      <c r="M394" s="115">
        <v>159.73</v>
      </c>
      <c r="N394" s="115" t="s">
        <v>171</v>
      </c>
      <c r="O394" s="179">
        <v>0</v>
      </c>
    </row>
    <row r="395" spans="2:15" ht="15.75">
      <c r="B395" s="82" t="s">
        <v>10</v>
      </c>
      <c r="C395" s="82" t="e">
        <f>VLOOKUP(B395,#REF!,2,FALSE)</f>
        <v>#REF!</v>
      </c>
      <c r="D395" s="83" t="s">
        <v>11</v>
      </c>
      <c r="E395" s="75" t="s">
        <v>170</v>
      </c>
      <c r="F395" s="76" t="s">
        <v>1440</v>
      </c>
      <c r="G395" s="76"/>
      <c r="H395" s="76"/>
      <c r="I395" s="77"/>
      <c r="J395" s="76"/>
      <c r="K395" s="114">
        <v>298453.722</v>
      </c>
      <c r="L395" s="114"/>
      <c r="M395" s="115">
        <v>180</v>
      </c>
      <c r="N395" s="115" t="s">
        <v>171</v>
      </c>
      <c r="O395" s="179">
        <v>0</v>
      </c>
    </row>
    <row r="396" spans="2:15" ht="15.75">
      <c r="B396" s="82" t="s">
        <v>16</v>
      </c>
      <c r="C396" s="82" t="e">
        <f>VLOOKUP(B396,#REF!,2,FALSE)</f>
        <v>#REF!</v>
      </c>
      <c r="D396" s="83" t="s">
        <v>17</v>
      </c>
      <c r="E396" s="75" t="s">
        <v>170</v>
      </c>
      <c r="F396" s="76" t="s">
        <v>1440</v>
      </c>
      <c r="G396" s="76"/>
      <c r="H396" s="76"/>
      <c r="I396" s="77"/>
      <c r="J396" s="76"/>
      <c r="K396" s="114">
        <v>192690.3585</v>
      </c>
      <c r="L396" s="114"/>
      <c r="M396" s="115">
        <v>153.41</v>
      </c>
      <c r="N396" s="115" t="s">
        <v>171</v>
      </c>
      <c r="O396" s="179">
        <v>0</v>
      </c>
    </row>
    <row r="397" spans="2:15" ht="15.75">
      <c r="B397" s="82" t="s">
        <v>46</v>
      </c>
      <c r="C397" s="82" t="e">
        <f>VLOOKUP(B397,#REF!,2,FALSE)</f>
        <v>#REF!</v>
      </c>
      <c r="D397" s="83" t="s">
        <v>47</v>
      </c>
      <c r="E397" s="75" t="s">
        <v>170</v>
      </c>
      <c r="F397" s="76" t="s">
        <v>1440</v>
      </c>
      <c r="G397" s="76"/>
      <c r="H397" s="76"/>
      <c r="I397" s="77"/>
      <c r="J397" s="76"/>
      <c r="K397" s="114">
        <v>651294.8530049999</v>
      </c>
      <c r="L397" s="114"/>
      <c r="M397" s="115">
        <v>136.71</v>
      </c>
      <c r="N397" s="115" t="s">
        <v>171</v>
      </c>
      <c r="O397" s="179">
        <v>0</v>
      </c>
    </row>
    <row r="398" spans="2:15" ht="15.75">
      <c r="B398" s="82" t="s">
        <v>58</v>
      </c>
      <c r="C398" s="82" t="e">
        <f>VLOOKUP(B398,#REF!,2,FALSE)</f>
        <v>#REF!</v>
      </c>
      <c r="D398" s="83" t="s">
        <v>1287</v>
      </c>
      <c r="E398" s="75" t="s">
        <v>170</v>
      </c>
      <c r="F398" s="76" t="s">
        <v>1440</v>
      </c>
      <c r="G398" s="76"/>
      <c r="H398" s="76"/>
      <c r="I398" s="77"/>
      <c r="J398" s="76"/>
      <c r="K398" s="114">
        <v>225751.816125</v>
      </c>
      <c r="L398" s="114"/>
      <c r="M398" s="115">
        <v>199.69</v>
      </c>
      <c r="N398" s="115" t="s">
        <v>171</v>
      </c>
      <c r="O398" s="179">
        <v>0</v>
      </c>
    </row>
    <row r="399" spans="2:15" ht="15.75">
      <c r="B399" s="82" t="s">
        <v>1545</v>
      </c>
      <c r="C399" s="82" t="e">
        <f>VLOOKUP(B399,#REF!,2,FALSE)</f>
        <v>#REF!</v>
      </c>
      <c r="D399" s="83" t="s">
        <v>1546</v>
      </c>
      <c r="E399" s="75" t="s">
        <v>170</v>
      </c>
      <c r="F399" s="76" t="s">
        <v>1440</v>
      </c>
      <c r="G399" s="76"/>
      <c r="H399" s="76"/>
      <c r="I399" s="77"/>
      <c r="J399" s="76"/>
      <c r="K399" s="114">
        <v>699827.8635799999</v>
      </c>
      <c r="L399" s="114"/>
      <c r="M399" s="115">
        <v>146.25</v>
      </c>
      <c r="N399" s="115" t="s">
        <v>171</v>
      </c>
      <c r="O399" s="179">
        <v>0</v>
      </c>
    </row>
    <row r="400" spans="2:15" ht="15.75">
      <c r="B400" s="82" t="s">
        <v>472</v>
      </c>
      <c r="C400" s="82" t="e">
        <f>VLOOKUP(B400,#REF!,2,FALSE)</f>
        <v>#REF!</v>
      </c>
      <c r="D400" s="83" t="s">
        <v>473</v>
      </c>
      <c r="E400" s="75" t="s">
        <v>170</v>
      </c>
      <c r="F400" s="76" t="s">
        <v>1440</v>
      </c>
      <c r="G400" s="76"/>
      <c r="H400" s="76"/>
      <c r="I400" s="77"/>
      <c r="J400" s="76"/>
      <c r="K400" s="114">
        <v>452129.9762849999</v>
      </c>
      <c r="L400" s="114"/>
      <c r="M400" s="115">
        <v>147.82</v>
      </c>
      <c r="N400" s="115" t="s">
        <v>162</v>
      </c>
      <c r="O400" s="179">
        <v>668339</v>
      </c>
    </row>
    <row r="401" spans="2:15" ht="15.75">
      <c r="B401" s="82" t="s">
        <v>1087</v>
      </c>
      <c r="C401" s="82" t="e">
        <f>VLOOKUP(B401,#REF!,2,FALSE)</f>
        <v>#REF!</v>
      </c>
      <c r="D401" s="83" t="s">
        <v>1088</v>
      </c>
      <c r="E401" s="75" t="s">
        <v>170</v>
      </c>
      <c r="F401" s="76" t="s">
        <v>1440</v>
      </c>
      <c r="G401" s="76"/>
      <c r="H401" s="76"/>
      <c r="I401" s="77"/>
      <c r="J401" s="76"/>
      <c r="K401" s="114">
        <v>289042.50539</v>
      </c>
      <c r="L401" s="114"/>
      <c r="M401" s="115">
        <v>173.12</v>
      </c>
      <c r="N401" s="115" t="s">
        <v>162</v>
      </c>
      <c r="O401" s="179">
        <v>500390</v>
      </c>
    </row>
    <row r="402" spans="2:15" ht="15.75">
      <c r="B402" s="82" t="s">
        <v>1101</v>
      </c>
      <c r="C402" s="82" t="e">
        <f>VLOOKUP(B402,#REF!,2,FALSE)</f>
        <v>#REF!</v>
      </c>
      <c r="D402" s="83" t="s">
        <v>1102</v>
      </c>
      <c r="E402" s="75" t="s">
        <v>170</v>
      </c>
      <c r="F402" s="76" t="s">
        <v>1440</v>
      </c>
      <c r="G402" s="76"/>
      <c r="H402" s="76"/>
      <c r="I402" s="77"/>
      <c r="J402" s="76"/>
      <c r="K402" s="114">
        <v>639341.961667</v>
      </c>
      <c r="L402" s="114"/>
      <c r="M402" s="115">
        <v>138.68</v>
      </c>
      <c r="N402" s="115" t="s">
        <v>171</v>
      </c>
      <c r="O402" s="179">
        <v>0</v>
      </c>
    </row>
    <row r="403" spans="2:15" ht="15.75">
      <c r="B403" s="82" t="s">
        <v>1115</v>
      </c>
      <c r="C403" s="82" t="e">
        <f>VLOOKUP(B403,#REF!,2,FALSE)</f>
        <v>#REF!</v>
      </c>
      <c r="D403" s="83" t="s">
        <v>1116</v>
      </c>
      <c r="E403" s="75" t="s">
        <v>170</v>
      </c>
      <c r="F403" s="76" t="s">
        <v>1440</v>
      </c>
      <c r="G403" s="76"/>
      <c r="H403" s="76"/>
      <c r="I403" s="77"/>
      <c r="J403" s="76"/>
      <c r="K403" s="114">
        <v>470821.3632700001</v>
      </c>
      <c r="L403" s="114"/>
      <c r="M403" s="115">
        <v>149.93</v>
      </c>
      <c r="N403" s="115" t="s">
        <v>171</v>
      </c>
      <c r="O403" s="179">
        <v>0</v>
      </c>
    </row>
    <row r="404" spans="2:15" ht="15.75">
      <c r="B404" s="82" t="s">
        <v>1124</v>
      </c>
      <c r="C404" s="82" t="e">
        <f>VLOOKUP(B404,#REF!,2,FALSE)</f>
        <v>#REF!</v>
      </c>
      <c r="D404" s="83" t="s">
        <v>1125</v>
      </c>
      <c r="E404" s="75" t="s">
        <v>170</v>
      </c>
      <c r="F404" s="76" t="s">
        <v>1440</v>
      </c>
      <c r="G404" s="76"/>
      <c r="H404" s="76"/>
      <c r="I404" s="77"/>
      <c r="J404" s="76"/>
      <c r="K404" s="114">
        <v>322690.38100999995</v>
      </c>
      <c r="L404" s="114"/>
      <c r="M404" s="115">
        <v>173.87</v>
      </c>
      <c r="N404" s="115" t="s">
        <v>162</v>
      </c>
      <c r="O404" s="179">
        <v>561062</v>
      </c>
    </row>
    <row r="405" spans="2:15" ht="15.75">
      <c r="B405" s="82" t="s">
        <v>1131</v>
      </c>
      <c r="C405" s="82" t="e">
        <f>VLOOKUP(B405,#REF!,2,FALSE)</f>
        <v>#REF!</v>
      </c>
      <c r="D405" s="83" t="s">
        <v>1132</v>
      </c>
      <c r="E405" s="75" t="s">
        <v>170</v>
      </c>
      <c r="F405" s="76" t="s">
        <v>1440</v>
      </c>
      <c r="G405" s="76"/>
      <c r="H405" s="76"/>
      <c r="I405" s="77"/>
      <c r="J405" s="76"/>
      <c r="K405" s="114">
        <v>238955.42585</v>
      </c>
      <c r="L405" s="114"/>
      <c r="M405" s="115">
        <v>186.39</v>
      </c>
      <c r="N405" s="115" t="s">
        <v>171</v>
      </c>
      <c r="O405" s="179">
        <v>0</v>
      </c>
    </row>
    <row r="406" spans="2:15" ht="15.75">
      <c r="B406" s="82" t="s">
        <v>1260</v>
      </c>
      <c r="C406" s="82" t="e">
        <f>VLOOKUP(B406,#REF!,2,FALSE)</f>
        <v>#REF!</v>
      </c>
      <c r="D406" s="83" t="s">
        <v>1261</v>
      </c>
      <c r="E406" s="75" t="s">
        <v>170</v>
      </c>
      <c r="F406" s="76" t="s">
        <v>1440</v>
      </c>
      <c r="G406" s="76"/>
      <c r="H406" s="76"/>
      <c r="I406" s="77"/>
      <c r="J406" s="76"/>
      <c r="K406" s="114">
        <v>304862.79980000004</v>
      </c>
      <c r="L406" s="114"/>
      <c r="M406" s="115">
        <v>196.92</v>
      </c>
      <c r="N406" s="115" t="s">
        <v>171</v>
      </c>
      <c r="O406" s="179">
        <v>0</v>
      </c>
    </row>
    <row r="407" spans="2:15" ht="15.75">
      <c r="B407" s="82" t="s">
        <v>1280</v>
      </c>
      <c r="C407" s="82" t="e">
        <f>VLOOKUP(B407,#REF!,2,FALSE)</f>
        <v>#REF!</v>
      </c>
      <c r="D407" s="83" t="s">
        <v>1281</v>
      </c>
      <c r="E407" s="75" t="s">
        <v>170</v>
      </c>
      <c r="F407" s="76" t="s">
        <v>1440</v>
      </c>
      <c r="G407" s="76"/>
      <c r="H407" s="76"/>
      <c r="I407" s="77"/>
      <c r="J407" s="76"/>
      <c r="K407" s="114">
        <v>302890.13512500003</v>
      </c>
      <c r="L407" s="114"/>
      <c r="M407" s="115">
        <v>204.55</v>
      </c>
      <c r="N407" s="115" t="s">
        <v>162</v>
      </c>
      <c r="O407" s="179">
        <v>619562</v>
      </c>
    </row>
    <row r="408" spans="2:15" ht="15.75">
      <c r="B408" s="82" t="s">
        <v>1284</v>
      </c>
      <c r="C408" s="82" t="e">
        <f>VLOOKUP(B408,#REF!,2,FALSE)</f>
        <v>#REF!</v>
      </c>
      <c r="D408" s="83" t="s">
        <v>328</v>
      </c>
      <c r="E408" s="75" t="s">
        <v>170</v>
      </c>
      <c r="F408" s="76" t="s">
        <v>1440</v>
      </c>
      <c r="G408" s="76"/>
      <c r="H408" s="76"/>
      <c r="I408" s="77"/>
      <c r="J408" s="76"/>
      <c r="K408" s="114">
        <v>237849.02198000002</v>
      </c>
      <c r="L408" s="114"/>
      <c r="M408" s="115">
        <v>193.2</v>
      </c>
      <c r="N408" s="115" t="s">
        <v>162</v>
      </c>
      <c r="O408" s="179">
        <v>459524</v>
      </c>
    </row>
    <row r="409" spans="2:15" ht="15.75">
      <c r="B409" s="82" t="s">
        <v>337</v>
      </c>
      <c r="C409" s="82" t="e">
        <f>VLOOKUP(B409,#REF!,2,FALSE)</f>
        <v>#REF!</v>
      </c>
      <c r="D409" s="83" t="s">
        <v>338</v>
      </c>
      <c r="E409" s="75" t="s">
        <v>170</v>
      </c>
      <c r="F409" s="76" t="s">
        <v>1440</v>
      </c>
      <c r="G409" s="76"/>
      <c r="H409" s="76"/>
      <c r="I409" s="77"/>
      <c r="J409" s="76"/>
      <c r="K409" s="114">
        <v>338371.652429</v>
      </c>
      <c r="L409" s="114"/>
      <c r="M409" s="115">
        <v>166.41</v>
      </c>
      <c r="N409" s="115" t="s">
        <v>171</v>
      </c>
      <c r="O409" s="179">
        <v>0</v>
      </c>
    </row>
    <row r="410" spans="2:15" ht="15.75">
      <c r="B410" s="82" t="s">
        <v>1200</v>
      </c>
      <c r="C410" s="82" t="e">
        <f>VLOOKUP(B410,#REF!,2,FALSE)</f>
        <v>#REF!</v>
      </c>
      <c r="D410" s="83" t="s">
        <v>1201</v>
      </c>
      <c r="E410" s="75" t="s">
        <v>170</v>
      </c>
      <c r="F410" s="76" t="s">
        <v>1440</v>
      </c>
      <c r="G410" s="76"/>
      <c r="H410" s="76"/>
      <c r="I410" s="77"/>
      <c r="J410" s="76"/>
      <c r="K410" s="114">
        <v>361784.99434</v>
      </c>
      <c r="L410" s="114"/>
      <c r="M410" s="115">
        <v>177.61</v>
      </c>
      <c r="N410" s="115" t="s">
        <v>162</v>
      </c>
      <c r="O410" s="179">
        <v>642566</v>
      </c>
    </row>
    <row r="411" spans="2:15" ht="15.75">
      <c r="B411" s="82" t="s">
        <v>1212</v>
      </c>
      <c r="C411" s="82" t="e">
        <f>VLOOKUP(B411,#REF!,2,FALSE)</f>
        <v>#REF!</v>
      </c>
      <c r="D411" s="83" t="s">
        <v>1213</v>
      </c>
      <c r="E411" s="75" t="s">
        <v>170</v>
      </c>
      <c r="F411" s="76" t="s">
        <v>1440</v>
      </c>
      <c r="G411" s="76"/>
      <c r="H411" s="76"/>
      <c r="I411" s="77"/>
      <c r="J411" s="76"/>
      <c r="K411" s="114">
        <v>258271.73125999997</v>
      </c>
      <c r="L411" s="114"/>
      <c r="M411" s="115">
        <v>166.77</v>
      </c>
      <c r="N411" s="115" t="s">
        <v>162</v>
      </c>
      <c r="O411" s="179">
        <v>430720</v>
      </c>
    </row>
    <row r="412" spans="2:15" ht="15.75">
      <c r="B412" s="82" t="s">
        <v>1217</v>
      </c>
      <c r="C412" s="82" t="e">
        <f>VLOOKUP(B412,#REF!,2,FALSE)</f>
        <v>#REF!</v>
      </c>
      <c r="D412" s="83" t="s">
        <v>1218</v>
      </c>
      <c r="E412" s="75" t="s">
        <v>170</v>
      </c>
      <c r="F412" s="76" t="s">
        <v>1440</v>
      </c>
      <c r="G412" s="76"/>
      <c r="H412" s="76"/>
      <c r="I412" s="77"/>
      <c r="J412" s="76"/>
      <c r="K412" s="114">
        <v>503022.84669999994</v>
      </c>
      <c r="L412" s="114"/>
      <c r="M412" s="115">
        <v>203.49</v>
      </c>
      <c r="N412" s="115" t="s">
        <v>171</v>
      </c>
      <c r="O412" s="179">
        <v>0</v>
      </c>
    </row>
    <row r="413" spans="2:15" ht="15.75">
      <c r="B413" s="82" t="s">
        <v>1219</v>
      </c>
      <c r="C413" s="82" t="e">
        <f>VLOOKUP(B413,#REF!,2,FALSE)</f>
        <v>#REF!</v>
      </c>
      <c r="D413" s="83" t="s">
        <v>1220</v>
      </c>
      <c r="E413" s="75" t="s">
        <v>170</v>
      </c>
      <c r="F413" s="76" t="s">
        <v>1440</v>
      </c>
      <c r="G413" s="76"/>
      <c r="H413" s="76"/>
      <c r="I413" s="77"/>
      <c r="J413" s="76"/>
      <c r="K413" s="114">
        <v>640422.292614</v>
      </c>
      <c r="L413" s="114"/>
      <c r="M413" s="115">
        <v>138.42</v>
      </c>
      <c r="N413" s="115" t="s">
        <v>162</v>
      </c>
      <c r="O413" s="179">
        <v>886473</v>
      </c>
    </row>
    <row r="414" spans="2:15" ht="15.75">
      <c r="B414" s="82" t="s">
        <v>1235</v>
      </c>
      <c r="C414" s="82" t="e">
        <f>VLOOKUP(B414,#REF!,2,FALSE)</f>
        <v>#REF!</v>
      </c>
      <c r="D414" s="83" t="s">
        <v>1236</v>
      </c>
      <c r="E414" s="75" t="s">
        <v>170</v>
      </c>
      <c r="F414" s="76" t="s">
        <v>1440</v>
      </c>
      <c r="G414" s="76"/>
      <c r="H414" s="76"/>
      <c r="I414" s="77"/>
      <c r="J414" s="76"/>
      <c r="K414" s="114">
        <v>884337.9672259999</v>
      </c>
      <c r="L414" s="114"/>
      <c r="M414" s="115">
        <v>154.3</v>
      </c>
      <c r="N414" s="115" t="s">
        <v>171</v>
      </c>
      <c r="O414" s="179">
        <v>0</v>
      </c>
    </row>
    <row r="415" spans="2:15" ht="15.75">
      <c r="B415" s="82" t="s">
        <v>1312</v>
      </c>
      <c r="C415" s="82" t="e">
        <f>VLOOKUP(B415,#REF!,2,FALSE)</f>
        <v>#REF!</v>
      </c>
      <c r="D415" s="83" t="s">
        <v>1313</v>
      </c>
      <c r="E415" s="75" t="s">
        <v>170</v>
      </c>
      <c r="F415" s="76" t="s">
        <v>1440</v>
      </c>
      <c r="G415" s="76"/>
      <c r="H415" s="76"/>
      <c r="I415" s="77"/>
      <c r="J415" s="76"/>
      <c r="K415" s="114">
        <v>203253.874828</v>
      </c>
      <c r="L415" s="114"/>
      <c r="M415" s="115">
        <v>180.96</v>
      </c>
      <c r="N415" s="115" t="s">
        <v>162</v>
      </c>
      <c r="O415" s="179">
        <v>367808</v>
      </c>
    </row>
    <row r="416" spans="2:15" ht="15.75">
      <c r="B416" s="82" t="s">
        <v>1326</v>
      </c>
      <c r="C416" s="82" t="e">
        <f>VLOOKUP(B416,#REF!,2,FALSE)</f>
        <v>#REF!</v>
      </c>
      <c r="D416" s="83" t="s">
        <v>1327</v>
      </c>
      <c r="E416" s="75" t="s">
        <v>170</v>
      </c>
      <c r="F416" s="76" t="s">
        <v>1440</v>
      </c>
      <c r="G416" s="76"/>
      <c r="H416" s="76"/>
      <c r="I416" s="77"/>
      <c r="J416" s="76"/>
      <c r="K416" s="114">
        <v>447359.2956999999</v>
      </c>
      <c r="L416" s="114"/>
      <c r="M416" s="115">
        <v>178.72</v>
      </c>
      <c r="N416" s="115" t="s">
        <v>162</v>
      </c>
      <c r="O416" s="179">
        <v>799521</v>
      </c>
    </row>
    <row r="417" spans="2:15" ht="15.75">
      <c r="B417" s="82" t="s">
        <v>1351</v>
      </c>
      <c r="C417" s="82" t="e">
        <f>VLOOKUP(B417,#REF!,2,FALSE)</f>
        <v>#REF!</v>
      </c>
      <c r="D417" s="83" t="s">
        <v>1352</v>
      </c>
      <c r="E417" s="75" t="s">
        <v>170</v>
      </c>
      <c r="F417" s="76" t="s">
        <v>1440</v>
      </c>
      <c r="G417" s="76"/>
      <c r="H417" s="76"/>
      <c r="I417" s="77"/>
      <c r="J417" s="76"/>
      <c r="K417" s="114">
        <v>254980.42955</v>
      </c>
      <c r="L417" s="114"/>
      <c r="M417" s="115">
        <v>157.77</v>
      </c>
      <c r="N417" s="115" t="s">
        <v>162</v>
      </c>
      <c r="O417" s="179">
        <v>402283</v>
      </c>
    </row>
    <row r="418" spans="2:15" ht="15.75">
      <c r="B418" s="33"/>
      <c r="C418" s="33"/>
      <c r="D418" s="83"/>
      <c r="E418" s="75"/>
      <c r="F418" s="76"/>
      <c r="G418" s="76"/>
      <c r="H418" s="76"/>
      <c r="I418" s="77"/>
      <c r="J418" s="76"/>
      <c r="K418" s="100"/>
      <c r="L418" s="100"/>
      <c r="M418" s="101"/>
      <c r="N418" s="101"/>
      <c r="O418" s="177"/>
    </row>
    <row r="419" spans="2:15" ht="15.75">
      <c r="B419" s="82" t="s">
        <v>1295</v>
      </c>
      <c r="C419" s="82" t="e">
        <f>VLOOKUP(B419,#REF!,2,FALSE)</f>
        <v>#REF!</v>
      </c>
      <c r="D419" s="83" t="s">
        <v>1296</v>
      </c>
      <c r="E419" s="75" t="s">
        <v>1297</v>
      </c>
      <c r="F419" s="76" t="s">
        <v>1440</v>
      </c>
      <c r="G419" s="76"/>
      <c r="H419" s="76"/>
      <c r="I419" s="77"/>
      <c r="J419" s="76"/>
      <c r="K419" s="114">
        <v>806183.69684885</v>
      </c>
      <c r="L419" s="114"/>
      <c r="M419" s="115">
        <v>144.33</v>
      </c>
      <c r="N419" s="115" t="s">
        <v>171</v>
      </c>
      <c r="O419" s="179">
        <v>0</v>
      </c>
    </row>
    <row r="420" spans="2:15" ht="15.75">
      <c r="B420" s="82" t="s">
        <v>1145</v>
      </c>
      <c r="C420" s="82" t="e">
        <f>VLOOKUP(B420,#REF!,2,FALSE)</f>
        <v>#REF!</v>
      </c>
      <c r="D420" s="83" t="s">
        <v>1146</v>
      </c>
      <c r="E420" s="75" t="s">
        <v>1297</v>
      </c>
      <c r="F420" s="76" t="s">
        <v>1440</v>
      </c>
      <c r="G420" s="76"/>
      <c r="H420" s="76"/>
      <c r="I420" s="77"/>
      <c r="J420" s="76"/>
      <c r="K420" s="114">
        <v>422101.37965</v>
      </c>
      <c r="L420" s="114"/>
      <c r="M420" s="115">
        <v>150.62</v>
      </c>
      <c r="N420" s="115" t="s">
        <v>171</v>
      </c>
      <c r="O420" s="179">
        <v>0</v>
      </c>
    </row>
    <row r="421" spans="2:15" ht="15.75">
      <c r="B421" s="82" t="s">
        <v>331</v>
      </c>
      <c r="C421" s="82" t="e">
        <f>VLOOKUP(B421,#REF!,2,FALSE)</f>
        <v>#REF!</v>
      </c>
      <c r="D421" s="83" t="s">
        <v>332</v>
      </c>
      <c r="E421" s="75" t="s">
        <v>1297</v>
      </c>
      <c r="F421" s="76" t="s">
        <v>1440</v>
      </c>
      <c r="G421" s="76"/>
      <c r="H421" s="76"/>
      <c r="I421" s="77"/>
      <c r="J421" s="76"/>
      <c r="K421" s="114">
        <v>440675.8517</v>
      </c>
      <c r="L421" s="114"/>
      <c r="M421" s="115">
        <v>83.68</v>
      </c>
      <c r="N421" s="115" t="s">
        <v>171</v>
      </c>
      <c r="O421" s="179">
        <v>0</v>
      </c>
    </row>
    <row r="422" spans="2:15" ht="15.75">
      <c r="B422" s="82" t="s">
        <v>1184</v>
      </c>
      <c r="C422" s="82" t="e">
        <f>VLOOKUP(B422,#REF!,2,FALSE)</f>
        <v>#REF!</v>
      </c>
      <c r="D422" s="83" t="s">
        <v>1185</v>
      </c>
      <c r="E422" s="75" t="s">
        <v>1297</v>
      </c>
      <c r="F422" s="76" t="s">
        <v>1440</v>
      </c>
      <c r="G422" s="76"/>
      <c r="H422" s="76"/>
      <c r="I422" s="77"/>
      <c r="J422" s="76"/>
      <c r="K422" s="114">
        <v>386687.90949</v>
      </c>
      <c r="L422" s="114"/>
      <c r="M422" s="115">
        <v>137.55</v>
      </c>
      <c r="N422" s="115" t="s">
        <v>171</v>
      </c>
      <c r="O422" s="179">
        <v>0</v>
      </c>
    </row>
    <row r="423" spans="2:15" ht="15.75">
      <c r="B423" s="82" t="s">
        <v>1330</v>
      </c>
      <c r="C423" s="82" t="e">
        <f>VLOOKUP(B423,#REF!,2,FALSE)</f>
        <v>#REF!</v>
      </c>
      <c r="D423" s="83" t="s">
        <v>1331</v>
      </c>
      <c r="E423" s="75" t="s">
        <v>1297</v>
      </c>
      <c r="F423" s="76" t="s">
        <v>1440</v>
      </c>
      <c r="G423" s="76"/>
      <c r="H423" s="76"/>
      <c r="I423" s="77"/>
      <c r="J423" s="76"/>
      <c r="K423" s="114">
        <v>813197.8112059999</v>
      </c>
      <c r="L423" s="114"/>
      <c r="M423" s="115">
        <v>99.45</v>
      </c>
      <c r="N423" s="115" t="s">
        <v>171</v>
      </c>
      <c r="O423" s="179">
        <v>0</v>
      </c>
    </row>
    <row r="424" spans="2:15" ht="15.75">
      <c r="B424" s="82" t="s">
        <v>418</v>
      </c>
      <c r="C424" s="82" t="e">
        <f>VLOOKUP(B424,#REF!,2,FALSE)</f>
        <v>#REF!</v>
      </c>
      <c r="D424" s="83" t="s">
        <v>1344</v>
      </c>
      <c r="E424" s="75" t="s">
        <v>1297</v>
      </c>
      <c r="F424" s="76" t="s">
        <v>1440</v>
      </c>
      <c r="G424" s="76"/>
      <c r="H424" s="76"/>
      <c r="I424" s="77"/>
      <c r="J424" s="76"/>
      <c r="K424" s="114">
        <v>696408.3397499999</v>
      </c>
      <c r="L424" s="114"/>
      <c r="M424" s="115">
        <v>130.5</v>
      </c>
      <c r="N424" s="115" t="s">
        <v>171</v>
      </c>
      <c r="O424" s="179">
        <v>0</v>
      </c>
    </row>
    <row r="425" spans="2:15" ht="15.75">
      <c r="B425" s="82"/>
      <c r="C425" s="82"/>
      <c r="D425" s="83"/>
      <c r="E425" s="75"/>
      <c r="F425" s="76"/>
      <c r="G425" s="76"/>
      <c r="H425" s="76"/>
      <c r="I425" s="77"/>
      <c r="J425" s="76"/>
      <c r="K425" s="100"/>
      <c r="L425" s="100"/>
      <c r="M425" s="101"/>
      <c r="N425" s="101"/>
      <c r="O425" s="177"/>
    </row>
    <row r="426" spans="2:15" ht="15.75">
      <c r="B426" s="82"/>
      <c r="C426" s="82"/>
      <c r="D426" s="97" t="s">
        <v>234</v>
      </c>
      <c r="E426" s="75"/>
      <c r="F426" s="76"/>
      <c r="G426" s="76"/>
      <c r="H426" s="76"/>
      <c r="I426" s="77"/>
      <c r="J426" s="76"/>
      <c r="K426" s="100"/>
      <c r="L426" s="100"/>
      <c r="M426" s="101"/>
      <c r="N426" s="101"/>
      <c r="O426" s="177"/>
    </row>
    <row r="427" spans="2:15" ht="15.75">
      <c r="B427" s="82"/>
      <c r="C427" s="82"/>
      <c r="D427" s="97"/>
      <c r="E427" s="75"/>
      <c r="F427" s="76"/>
      <c r="G427" s="76"/>
      <c r="H427" s="76"/>
      <c r="I427" s="77"/>
      <c r="J427" s="76"/>
      <c r="K427" s="100"/>
      <c r="L427" s="100"/>
      <c r="M427" s="101"/>
      <c r="N427" s="101"/>
      <c r="O427" s="177"/>
    </row>
    <row r="428" spans="2:15" ht="15.75">
      <c r="B428" s="82" t="s">
        <v>172</v>
      </c>
      <c r="C428" s="82" t="e">
        <f>VLOOKUP(B428,#REF!,2,FALSE)</f>
        <v>#REF!</v>
      </c>
      <c r="D428" s="83" t="s">
        <v>173</v>
      </c>
      <c r="E428" s="75" t="s">
        <v>174</v>
      </c>
      <c r="F428" s="76" t="s">
        <v>1440</v>
      </c>
      <c r="G428" s="76"/>
      <c r="H428" s="76"/>
      <c r="I428" s="77"/>
      <c r="J428" s="76"/>
      <c r="K428" s="114">
        <v>373533.568355</v>
      </c>
      <c r="L428" s="114"/>
      <c r="M428" s="115">
        <v>62.77</v>
      </c>
      <c r="N428" s="115" t="s">
        <v>171</v>
      </c>
      <c r="O428" s="179">
        <v>0</v>
      </c>
    </row>
    <row r="429" spans="2:15" ht="15.75">
      <c r="B429" s="82" t="s">
        <v>894</v>
      </c>
      <c r="C429" s="82" t="e">
        <f>VLOOKUP(B429,#REF!,2,FALSE)</f>
        <v>#REF!</v>
      </c>
      <c r="D429" s="83" t="s">
        <v>895</v>
      </c>
      <c r="E429" s="75" t="s">
        <v>174</v>
      </c>
      <c r="F429" s="76" t="s">
        <v>1440</v>
      </c>
      <c r="G429" s="76"/>
      <c r="H429" s="76"/>
      <c r="I429" s="77"/>
      <c r="J429" s="76"/>
      <c r="K429" s="114">
        <v>213690.87375000003</v>
      </c>
      <c r="L429" s="114"/>
      <c r="M429" s="115">
        <v>84.09</v>
      </c>
      <c r="N429" s="115" t="s">
        <v>171</v>
      </c>
      <c r="O429" s="179">
        <v>0</v>
      </c>
    </row>
    <row r="430" spans="2:15" ht="15.75">
      <c r="B430" s="82" t="s">
        <v>898</v>
      </c>
      <c r="C430" s="82" t="e">
        <f>VLOOKUP(B430,#REF!,2,FALSE)</f>
        <v>#REF!</v>
      </c>
      <c r="D430" s="83" t="s">
        <v>899</v>
      </c>
      <c r="E430" s="75" t="s">
        <v>174</v>
      </c>
      <c r="F430" s="76" t="s">
        <v>1440</v>
      </c>
      <c r="G430" s="76"/>
      <c r="H430" s="76"/>
      <c r="I430" s="77"/>
      <c r="J430" s="76"/>
      <c r="K430" s="114">
        <v>336794.96994</v>
      </c>
      <c r="L430" s="114"/>
      <c r="M430" s="115">
        <v>55.66</v>
      </c>
      <c r="N430" s="115" t="s">
        <v>171</v>
      </c>
      <c r="O430" s="179">
        <v>0</v>
      </c>
    </row>
    <row r="431" spans="2:15" ht="15.75">
      <c r="B431" s="82" t="s">
        <v>929</v>
      </c>
      <c r="C431" s="82" t="e">
        <f>VLOOKUP(B431,#REF!,2,FALSE)</f>
        <v>#REF!</v>
      </c>
      <c r="D431" s="83" t="s">
        <v>930</v>
      </c>
      <c r="E431" s="75" t="s">
        <v>174</v>
      </c>
      <c r="F431" s="76" t="s">
        <v>1440</v>
      </c>
      <c r="G431" s="76"/>
      <c r="H431" s="76"/>
      <c r="I431" s="77"/>
      <c r="J431" s="76"/>
      <c r="K431" s="114">
        <v>299847.97328599996</v>
      </c>
      <c r="L431" s="114"/>
      <c r="M431" s="115">
        <v>59.13</v>
      </c>
      <c r="N431" s="115" t="s">
        <v>162</v>
      </c>
      <c r="O431" s="179">
        <v>177300</v>
      </c>
    </row>
    <row r="432" spans="2:15" ht="15.75">
      <c r="B432" s="82" t="s">
        <v>936</v>
      </c>
      <c r="C432" s="82" t="e">
        <f>VLOOKUP(B432,#REF!,2,FALSE)</f>
        <v>#REF!</v>
      </c>
      <c r="D432" s="83" t="s">
        <v>937</v>
      </c>
      <c r="E432" s="75" t="s">
        <v>174</v>
      </c>
      <c r="F432" s="76" t="s">
        <v>1440</v>
      </c>
      <c r="G432" s="76"/>
      <c r="H432" s="76"/>
      <c r="I432" s="77"/>
      <c r="J432" s="76"/>
      <c r="K432" s="114">
        <v>281587.06369</v>
      </c>
      <c r="L432" s="114"/>
      <c r="M432" s="115">
        <v>59.31</v>
      </c>
      <c r="N432" s="115" t="s">
        <v>171</v>
      </c>
      <c r="O432" s="179">
        <v>0</v>
      </c>
    </row>
    <row r="433" spans="2:15" ht="15.75">
      <c r="B433" s="82" t="s">
        <v>1034</v>
      </c>
      <c r="C433" s="82" t="e">
        <f>VLOOKUP(B433,#REF!,2,FALSE)</f>
        <v>#REF!</v>
      </c>
      <c r="D433" s="83" t="s">
        <v>1035</v>
      </c>
      <c r="E433" s="75" t="s">
        <v>174</v>
      </c>
      <c r="F433" s="76" t="s">
        <v>1440</v>
      </c>
      <c r="G433" s="76"/>
      <c r="H433" s="76"/>
      <c r="I433" s="77"/>
      <c r="J433" s="76"/>
      <c r="K433" s="114">
        <v>380456.2685</v>
      </c>
      <c r="L433" s="114"/>
      <c r="M433" s="115">
        <v>66.43</v>
      </c>
      <c r="N433" s="115" t="s">
        <v>171</v>
      </c>
      <c r="O433" s="179">
        <v>0</v>
      </c>
    </row>
    <row r="434" spans="2:15" ht="15.75">
      <c r="B434" s="82" t="s">
        <v>1050</v>
      </c>
      <c r="C434" s="82" t="e">
        <f>VLOOKUP(B434,#REF!,2,FALSE)</f>
        <v>#REF!</v>
      </c>
      <c r="D434" s="83" t="s">
        <v>1051</v>
      </c>
      <c r="E434" s="75" t="s">
        <v>174</v>
      </c>
      <c r="F434" s="76" t="s">
        <v>1440</v>
      </c>
      <c r="G434" s="76"/>
      <c r="H434" s="76"/>
      <c r="I434" s="77"/>
      <c r="J434" s="76"/>
      <c r="K434" s="114">
        <v>171927.75672</v>
      </c>
      <c r="L434" s="114"/>
      <c r="M434" s="115">
        <v>66.5</v>
      </c>
      <c r="N434" s="115" t="s">
        <v>171</v>
      </c>
      <c r="O434" s="179">
        <v>0</v>
      </c>
    </row>
    <row r="435" spans="2:15" ht="15.75">
      <c r="B435" s="82" t="s">
        <v>1075</v>
      </c>
      <c r="C435" s="82" t="e">
        <f>VLOOKUP(B435,#REF!,2,FALSE)</f>
        <v>#REF!</v>
      </c>
      <c r="D435" s="83" t="s">
        <v>1076</v>
      </c>
      <c r="E435" s="75" t="s">
        <v>174</v>
      </c>
      <c r="F435" s="76" t="s">
        <v>1440</v>
      </c>
      <c r="G435" s="76"/>
      <c r="H435" s="76"/>
      <c r="I435" s="77"/>
      <c r="J435" s="76"/>
      <c r="K435" s="114">
        <v>333165.33358</v>
      </c>
      <c r="L435" s="114"/>
      <c r="M435" s="115">
        <v>67.17</v>
      </c>
      <c r="N435" s="115" t="s">
        <v>162</v>
      </c>
      <c r="O435" s="179">
        <v>223787</v>
      </c>
    </row>
    <row r="436" spans="2:15" ht="15.75">
      <c r="B436" s="82" t="s">
        <v>5</v>
      </c>
      <c r="C436" s="82" t="e">
        <f>VLOOKUP(B436,#REF!,2,FALSE)</f>
        <v>#REF!</v>
      </c>
      <c r="D436" s="83" t="s">
        <v>524</v>
      </c>
      <c r="E436" s="75" t="s">
        <v>174</v>
      </c>
      <c r="F436" s="76" t="s">
        <v>1440</v>
      </c>
      <c r="G436" s="76"/>
      <c r="H436" s="76"/>
      <c r="I436" s="77"/>
      <c r="J436" s="76"/>
      <c r="K436" s="114">
        <v>621723.69789</v>
      </c>
      <c r="L436" s="114"/>
      <c r="M436" s="115">
        <v>73.92</v>
      </c>
      <c r="N436" s="115" t="s">
        <v>171</v>
      </c>
      <c r="O436" s="179">
        <v>0</v>
      </c>
    </row>
    <row r="437" spans="2:15" ht="15.75">
      <c r="B437" s="82" t="s">
        <v>8</v>
      </c>
      <c r="C437" s="82" t="e">
        <f>VLOOKUP(B437,#REF!,2,FALSE)</f>
        <v>#REF!</v>
      </c>
      <c r="D437" s="83" t="s">
        <v>9</v>
      </c>
      <c r="E437" s="75" t="s">
        <v>174</v>
      </c>
      <c r="F437" s="76" t="s">
        <v>1440</v>
      </c>
      <c r="G437" s="76"/>
      <c r="H437" s="76"/>
      <c r="I437" s="77"/>
      <c r="J437" s="76"/>
      <c r="K437" s="114">
        <v>298453.722</v>
      </c>
      <c r="L437" s="114"/>
      <c r="M437" s="115">
        <v>60.39</v>
      </c>
      <c r="N437" s="115" t="s">
        <v>171</v>
      </c>
      <c r="O437" s="179">
        <v>0</v>
      </c>
    </row>
    <row r="438" spans="2:15" ht="15.75">
      <c r="B438" s="82" t="s">
        <v>14</v>
      </c>
      <c r="C438" s="82" t="e">
        <f>VLOOKUP(B438,#REF!,2,FALSE)</f>
        <v>#REF!</v>
      </c>
      <c r="D438" s="83" t="s">
        <v>15</v>
      </c>
      <c r="E438" s="75" t="s">
        <v>174</v>
      </c>
      <c r="F438" s="76" t="s">
        <v>1440</v>
      </c>
      <c r="G438" s="76"/>
      <c r="H438" s="76"/>
      <c r="I438" s="77"/>
      <c r="J438" s="76"/>
      <c r="K438" s="114">
        <v>192690.3585</v>
      </c>
      <c r="L438" s="114"/>
      <c r="M438" s="115">
        <v>90.45</v>
      </c>
      <c r="N438" s="115" t="s">
        <v>162</v>
      </c>
      <c r="O438" s="179">
        <v>174288</v>
      </c>
    </row>
    <row r="439" spans="2:15" ht="15.75">
      <c r="B439" s="82" t="s">
        <v>32</v>
      </c>
      <c r="C439" s="82" t="e">
        <f>VLOOKUP(B439,#REF!,2,FALSE)</f>
        <v>#REF!</v>
      </c>
      <c r="D439" s="83" t="s">
        <v>33</v>
      </c>
      <c r="E439" s="75" t="s">
        <v>174</v>
      </c>
      <c r="F439" s="76" t="s">
        <v>1440</v>
      </c>
      <c r="G439" s="76"/>
      <c r="H439" s="76"/>
      <c r="I439" s="77"/>
      <c r="J439" s="76"/>
      <c r="K439" s="114">
        <v>305314.554664</v>
      </c>
      <c r="L439" s="114"/>
      <c r="M439" s="115">
        <v>81.86</v>
      </c>
      <c r="N439" s="115" t="s">
        <v>162</v>
      </c>
      <c r="O439" s="179">
        <v>249930</v>
      </c>
    </row>
    <row r="440" spans="2:15" ht="15.75">
      <c r="B440" s="82" t="s">
        <v>44</v>
      </c>
      <c r="C440" s="82" t="e">
        <f>VLOOKUP(B440,#REF!,2,FALSE)</f>
        <v>#REF!</v>
      </c>
      <c r="D440" s="83" t="s">
        <v>45</v>
      </c>
      <c r="E440" s="75" t="s">
        <v>174</v>
      </c>
      <c r="F440" s="76" t="s">
        <v>1440</v>
      </c>
      <c r="G440" s="76"/>
      <c r="H440" s="76"/>
      <c r="I440" s="77"/>
      <c r="J440" s="76"/>
      <c r="K440" s="114">
        <v>651294.8530049999</v>
      </c>
      <c r="L440" s="114"/>
      <c r="M440" s="115">
        <v>66.42</v>
      </c>
      <c r="N440" s="115" t="s">
        <v>162</v>
      </c>
      <c r="O440" s="179">
        <v>432590</v>
      </c>
    </row>
    <row r="441" spans="2:15" ht="15.75">
      <c r="B441" s="82" t="s">
        <v>1543</v>
      </c>
      <c r="C441" s="82" t="e">
        <f>VLOOKUP(B441,#REF!,2,FALSE)</f>
        <v>#REF!</v>
      </c>
      <c r="D441" s="83" t="s">
        <v>1544</v>
      </c>
      <c r="E441" s="75" t="s">
        <v>174</v>
      </c>
      <c r="F441" s="76" t="s">
        <v>1440</v>
      </c>
      <c r="G441" s="76"/>
      <c r="H441" s="76"/>
      <c r="I441" s="77"/>
      <c r="J441" s="76"/>
      <c r="K441" s="114">
        <v>643634.8695799999</v>
      </c>
      <c r="L441" s="114"/>
      <c r="M441" s="115">
        <v>61.38</v>
      </c>
      <c r="N441" s="115" t="s">
        <v>162</v>
      </c>
      <c r="O441" s="179">
        <v>395063</v>
      </c>
    </row>
    <row r="442" spans="2:15" ht="15.75">
      <c r="B442" s="82" t="s">
        <v>1558</v>
      </c>
      <c r="C442" s="82" t="e">
        <f>VLOOKUP(B442,#REF!,2,FALSE)</f>
        <v>#REF!</v>
      </c>
      <c r="D442" s="83" t="s">
        <v>1559</v>
      </c>
      <c r="E442" s="75" t="s">
        <v>174</v>
      </c>
      <c r="F442" s="76" t="s">
        <v>1440</v>
      </c>
      <c r="G442" s="76"/>
      <c r="H442" s="76"/>
      <c r="I442" s="77"/>
      <c r="J442" s="76"/>
      <c r="K442" s="114">
        <v>284689.68369999994</v>
      </c>
      <c r="L442" s="114"/>
      <c r="M442" s="115">
        <v>73.64</v>
      </c>
      <c r="N442" s="115" t="s">
        <v>162</v>
      </c>
      <c r="O442" s="179">
        <v>209645</v>
      </c>
    </row>
    <row r="443" spans="2:15" ht="15.75">
      <c r="B443" s="82" t="s">
        <v>1085</v>
      </c>
      <c r="C443" s="82" t="e">
        <f>VLOOKUP(B443,#REF!,2,FALSE)</f>
        <v>#REF!</v>
      </c>
      <c r="D443" s="83" t="s">
        <v>1086</v>
      </c>
      <c r="E443" s="75" t="s">
        <v>174</v>
      </c>
      <c r="F443" s="76" t="s">
        <v>1440</v>
      </c>
      <c r="G443" s="76"/>
      <c r="H443" s="76"/>
      <c r="I443" s="77"/>
      <c r="J443" s="76"/>
      <c r="K443" s="114">
        <v>289042.50539</v>
      </c>
      <c r="L443" s="114"/>
      <c r="M443" s="115">
        <v>77.92</v>
      </c>
      <c r="N443" s="115" t="s">
        <v>162</v>
      </c>
      <c r="O443" s="179">
        <v>225222</v>
      </c>
    </row>
    <row r="444" spans="2:15" ht="15.75">
      <c r="B444" s="82" t="s">
        <v>1099</v>
      </c>
      <c r="C444" s="82" t="e">
        <f>VLOOKUP(B444,#REF!,2,FALSE)</f>
        <v>#REF!</v>
      </c>
      <c r="D444" s="83" t="s">
        <v>1100</v>
      </c>
      <c r="E444" s="75" t="s">
        <v>174</v>
      </c>
      <c r="F444" s="76" t="s">
        <v>1440</v>
      </c>
      <c r="G444" s="76"/>
      <c r="H444" s="76"/>
      <c r="I444" s="77"/>
      <c r="J444" s="76"/>
      <c r="K444" s="114">
        <v>639341.961667</v>
      </c>
      <c r="L444" s="114"/>
      <c r="M444" s="115">
        <v>67.95</v>
      </c>
      <c r="N444" s="115" t="s">
        <v>162</v>
      </c>
      <c r="O444" s="179">
        <v>434433</v>
      </c>
    </row>
    <row r="445" spans="2:15" ht="15.75">
      <c r="B445" s="82" t="s">
        <v>1113</v>
      </c>
      <c r="C445" s="82" t="e">
        <f>VLOOKUP(B445,#REF!,2,FALSE)</f>
        <v>#REF!</v>
      </c>
      <c r="D445" s="83" t="s">
        <v>1114</v>
      </c>
      <c r="E445" s="75" t="s">
        <v>174</v>
      </c>
      <c r="F445" s="76" t="s">
        <v>1440</v>
      </c>
      <c r="G445" s="76"/>
      <c r="H445" s="76"/>
      <c r="I445" s="77"/>
      <c r="J445" s="76"/>
      <c r="K445" s="114">
        <v>470821.3632700001</v>
      </c>
      <c r="L445" s="114"/>
      <c r="M445" s="115">
        <v>63.65</v>
      </c>
      <c r="N445" s="115" t="s">
        <v>162</v>
      </c>
      <c r="O445" s="179">
        <v>299678</v>
      </c>
    </row>
    <row r="446" spans="2:15" ht="15.75">
      <c r="B446" s="82" t="s">
        <v>1122</v>
      </c>
      <c r="C446" s="82" t="e">
        <f>VLOOKUP(B446,#REF!,2,FALSE)</f>
        <v>#REF!</v>
      </c>
      <c r="D446" s="83" t="s">
        <v>1123</v>
      </c>
      <c r="E446" s="75" t="s">
        <v>174</v>
      </c>
      <c r="F446" s="76" t="s">
        <v>1440</v>
      </c>
      <c r="G446" s="76"/>
      <c r="H446" s="76"/>
      <c r="I446" s="77"/>
      <c r="J446" s="76"/>
      <c r="K446" s="114">
        <v>322690.38100999995</v>
      </c>
      <c r="L446" s="114"/>
      <c r="M446" s="115">
        <v>53.38</v>
      </c>
      <c r="N446" s="115" t="s">
        <v>171</v>
      </c>
      <c r="O446" s="179">
        <v>0</v>
      </c>
    </row>
    <row r="447" spans="2:15" ht="15.75">
      <c r="B447" s="82" t="s">
        <v>1278</v>
      </c>
      <c r="C447" s="82" t="e">
        <f>VLOOKUP(B447,#REF!,2,FALSE)</f>
        <v>#REF!</v>
      </c>
      <c r="D447" s="83" t="s">
        <v>1279</v>
      </c>
      <c r="E447" s="75" t="s">
        <v>174</v>
      </c>
      <c r="F447" s="76" t="s">
        <v>1440</v>
      </c>
      <c r="G447" s="76"/>
      <c r="H447" s="76"/>
      <c r="I447" s="77"/>
      <c r="J447" s="76"/>
      <c r="K447" s="114">
        <v>302890.13512500003</v>
      </c>
      <c r="L447" s="114"/>
      <c r="M447" s="115">
        <v>62.1</v>
      </c>
      <c r="N447" s="115" t="s">
        <v>162</v>
      </c>
      <c r="O447" s="179">
        <v>188095</v>
      </c>
    </row>
    <row r="448" spans="2:15" ht="15.75">
      <c r="B448" s="82" t="s">
        <v>335</v>
      </c>
      <c r="C448" s="82" t="e">
        <f>VLOOKUP(B448,#REF!,2,FALSE)</f>
        <v>#REF!</v>
      </c>
      <c r="D448" s="83" t="s">
        <v>336</v>
      </c>
      <c r="E448" s="75" t="s">
        <v>174</v>
      </c>
      <c r="F448" s="76" t="s">
        <v>1440</v>
      </c>
      <c r="G448" s="76"/>
      <c r="H448" s="76"/>
      <c r="I448" s="77"/>
      <c r="J448" s="76"/>
      <c r="K448" s="114">
        <v>338371.652429</v>
      </c>
      <c r="L448" s="114"/>
      <c r="M448" s="115">
        <v>69.69</v>
      </c>
      <c r="N448" s="115" t="s">
        <v>162</v>
      </c>
      <c r="O448" s="179">
        <v>235811</v>
      </c>
    </row>
    <row r="449" spans="2:15" ht="15.75">
      <c r="B449" s="82" t="s">
        <v>1158</v>
      </c>
      <c r="C449" s="82" t="e">
        <f>VLOOKUP(B449,#REF!,2,FALSE)</f>
        <v>#REF!</v>
      </c>
      <c r="D449" s="83" t="s">
        <v>1159</v>
      </c>
      <c r="E449" s="75" t="s">
        <v>174</v>
      </c>
      <c r="F449" s="76" t="s">
        <v>1440</v>
      </c>
      <c r="G449" s="76"/>
      <c r="H449" s="76"/>
      <c r="I449" s="77"/>
      <c r="J449" s="76"/>
      <c r="K449" s="114">
        <v>162669.612</v>
      </c>
      <c r="L449" s="114"/>
      <c r="M449" s="115">
        <v>86.93</v>
      </c>
      <c r="N449" s="115" t="s">
        <v>171</v>
      </c>
      <c r="O449" s="179">
        <v>0</v>
      </c>
    </row>
    <row r="450" spans="2:15" ht="15.75">
      <c r="B450" s="82" t="s">
        <v>1197</v>
      </c>
      <c r="C450" s="82" t="e">
        <f>VLOOKUP(B450,#REF!,2,FALSE)</f>
        <v>#REF!</v>
      </c>
      <c r="D450" s="83" t="s">
        <v>1198</v>
      </c>
      <c r="E450" s="75" t="s">
        <v>174</v>
      </c>
      <c r="F450" s="76" t="s">
        <v>1440</v>
      </c>
      <c r="G450" s="76"/>
      <c r="H450" s="76"/>
      <c r="I450" s="77"/>
      <c r="J450" s="76"/>
      <c r="K450" s="114">
        <v>361784.99434</v>
      </c>
      <c r="L450" s="114"/>
      <c r="M450" s="115">
        <v>67.64</v>
      </c>
      <c r="N450" s="115" t="s">
        <v>162</v>
      </c>
      <c r="O450" s="179">
        <v>244711</v>
      </c>
    </row>
    <row r="451" spans="2:15" ht="15.75">
      <c r="B451" s="82" t="s">
        <v>1349</v>
      </c>
      <c r="C451" s="82" t="e">
        <f>VLOOKUP(B451,#REF!,2,FALSE)</f>
        <v>#REF!</v>
      </c>
      <c r="D451" s="83" t="s">
        <v>1350</v>
      </c>
      <c r="E451" s="75" t="s">
        <v>174</v>
      </c>
      <c r="F451" s="76" t="s">
        <v>1440</v>
      </c>
      <c r="G451" s="76"/>
      <c r="H451" s="76"/>
      <c r="I451" s="77"/>
      <c r="J451" s="76"/>
      <c r="K451" s="114">
        <v>254980.42955</v>
      </c>
      <c r="L451" s="114"/>
      <c r="M451" s="115">
        <v>62.38</v>
      </c>
      <c r="N451" s="115" t="s">
        <v>162</v>
      </c>
      <c r="O451" s="179">
        <v>159057</v>
      </c>
    </row>
    <row r="452" spans="2:15" ht="15.75">
      <c r="B452" s="82"/>
      <c r="C452" s="82"/>
      <c r="D452" s="83"/>
      <c r="E452" s="75"/>
      <c r="F452" s="76"/>
      <c r="G452" s="76"/>
      <c r="H452" s="76"/>
      <c r="I452" s="77"/>
      <c r="J452" s="76"/>
      <c r="K452" s="100"/>
      <c r="L452" s="100"/>
      <c r="M452" s="101"/>
      <c r="N452" s="101"/>
      <c r="O452" s="177"/>
    </row>
    <row r="453" spans="2:15" ht="15.75">
      <c r="B453" s="82" t="s">
        <v>1292</v>
      </c>
      <c r="C453" s="82" t="e">
        <f>VLOOKUP(B453,#REF!,2,FALSE)</f>
        <v>#REF!</v>
      </c>
      <c r="D453" s="83" t="s">
        <v>1293</v>
      </c>
      <c r="E453" s="75" t="s">
        <v>1294</v>
      </c>
      <c r="F453" s="76" t="s">
        <v>1440</v>
      </c>
      <c r="G453" s="76"/>
      <c r="H453" s="76"/>
      <c r="I453" s="77"/>
      <c r="J453" s="76"/>
      <c r="K453" s="114">
        <v>806183.69684885</v>
      </c>
      <c r="L453" s="114"/>
      <c r="M453" s="115">
        <v>52.65</v>
      </c>
      <c r="N453" s="115" t="s">
        <v>171</v>
      </c>
      <c r="O453" s="179">
        <v>0</v>
      </c>
    </row>
    <row r="454" spans="2:15" ht="15.75">
      <c r="B454" s="82" t="s">
        <v>1143</v>
      </c>
      <c r="C454" s="82" t="e">
        <f>VLOOKUP(B454,#REF!,2,FALSE)</f>
        <v>#REF!</v>
      </c>
      <c r="D454" s="83" t="s">
        <v>1144</v>
      </c>
      <c r="E454" s="75" t="s">
        <v>1294</v>
      </c>
      <c r="F454" s="76" t="s">
        <v>1440</v>
      </c>
      <c r="G454" s="76"/>
      <c r="H454" s="76"/>
      <c r="I454" s="77"/>
      <c r="J454" s="76"/>
      <c r="K454" s="114">
        <v>422101.37965</v>
      </c>
      <c r="L454" s="114"/>
      <c r="M454" s="115">
        <v>67.36</v>
      </c>
      <c r="N454" s="115" t="s">
        <v>171</v>
      </c>
      <c r="O454" s="179">
        <v>0</v>
      </c>
    </row>
    <row r="455" spans="2:15" ht="15.75">
      <c r="B455" s="82" t="s">
        <v>1182</v>
      </c>
      <c r="C455" s="82" t="e">
        <f>VLOOKUP(B455,#REF!,2,FALSE)</f>
        <v>#REF!</v>
      </c>
      <c r="D455" s="83" t="s">
        <v>1183</v>
      </c>
      <c r="E455" s="75" t="s">
        <v>1294</v>
      </c>
      <c r="F455" s="76" t="s">
        <v>1440</v>
      </c>
      <c r="G455" s="76"/>
      <c r="H455" s="76"/>
      <c r="I455" s="77"/>
      <c r="J455" s="76"/>
      <c r="K455" s="114">
        <v>386687.90949</v>
      </c>
      <c r="L455" s="114"/>
      <c r="M455" s="115">
        <v>62.54</v>
      </c>
      <c r="N455" s="115" t="s">
        <v>171</v>
      </c>
      <c r="O455" s="179">
        <v>0</v>
      </c>
    </row>
    <row r="456" spans="2:15" ht="15.75">
      <c r="B456" s="82" t="s">
        <v>1300</v>
      </c>
      <c r="C456" s="82" t="e">
        <f>VLOOKUP(B456,#REF!,2,FALSE)</f>
        <v>#REF!</v>
      </c>
      <c r="D456" s="83" t="s">
        <v>1301</v>
      </c>
      <c r="E456" s="75" t="s">
        <v>1294</v>
      </c>
      <c r="F456" s="76" t="s">
        <v>1440</v>
      </c>
      <c r="G456" s="76"/>
      <c r="H456" s="76"/>
      <c r="I456" s="77"/>
      <c r="J456" s="76"/>
      <c r="K456" s="114">
        <v>328715.47849999997</v>
      </c>
      <c r="L456" s="114"/>
      <c r="M456" s="115">
        <v>73.16</v>
      </c>
      <c r="N456" s="115" t="s">
        <v>162</v>
      </c>
      <c r="O456" s="179">
        <v>240488</v>
      </c>
    </row>
    <row r="457" spans="2:15" ht="15.75">
      <c r="B457" s="82" t="s">
        <v>1328</v>
      </c>
      <c r="C457" s="82" t="e">
        <f>VLOOKUP(B457,#REF!,2,FALSE)</f>
        <v>#REF!</v>
      </c>
      <c r="D457" s="83" t="s">
        <v>1329</v>
      </c>
      <c r="E457" s="75" t="s">
        <v>1294</v>
      </c>
      <c r="F457" s="76" t="s">
        <v>1440</v>
      </c>
      <c r="G457" s="76"/>
      <c r="H457" s="76"/>
      <c r="I457" s="77"/>
      <c r="J457" s="76"/>
      <c r="K457" s="114">
        <v>813197.8112059999</v>
      </c>
      <c r="L457" s="114"/>
      <c r="M457" s="115">
        <v>47.83</v>
      </c>
      <c r="N457" s="115" t="s">
        <v>171</v>
      </c>
      <c r="O457" s="179">
        <v>0</v>
      </c>
    </row>
    <row r="458" spans="2:15" ht="15.75">
      <c r="B458" s="82" t="s">
        <v>1335</v>
      </c>
      <c r="C458" s="82" t="e">
        <f>VLOOKUP(B458,#REF!,2,FALSE)</f>
        <v>#REF!</v>
      </c>
      <c r="D458" s="83" t="s">
        <v>417</v>
      </c>
      <c r="E458" s="75" t="s">
        <v>1294</v>
      </c>
      <c r="F458" s="76" t="s">
        <v>1440</v>
      </c>
      <c r="G458" s="76"/>
      <c r="H458" s="76"/>
      <c r="I458" s="77"/>
      <c r="J458" s="76"/>
      <c r="K458" s="114">
        <v>696408.3397499999</v>
      </c>
      <c r="L458" s="114"/>
      <c r="M458" s="115">
        <v>52.41</v>
      </c>
      <c r="N458" s="115" t="s">
        <v>171</v>
      </c>
      <c r="O458" s="179">
        <v>0</v>
      </c>
    </row>
    <row r="459" spans="2:15" ht="15.75">
      <c r="B459" s="82"/>
      <c r="C459" s="82"/>
      <c r="D459" s="83"/>
      <c r="E459" s="75"/>
      <c r="F459" s="76"/>
      <c r="G459" s="76"/>
      <c r="H459" s="76"/>
      <c r="I459" s="77"/>
      <c r="J459" s="76"/>
      <c r="K459" s="100"/>
      <c r="L459" s="100"/>
      <c r="M459" s="101"/>
      <c r="N459" s="101"/>
      <c r="O459" s="177"/>
    </row>
    <row r="460" spans="2:15" ht="15.75">
      <c r="B460" s="82"/>
      <c r="C460" s="82"/>
      <c r="D460" s="97" t="s">
        <v>537</v>
      </c>
      <c r="E460" s="75"/>
      <c r="F460" s="76"/>
      <c r="G460" s="76"/>
      <c r="H460" s="76"/>
      <c r="I460" s="77"/>
      <c r="J460" s="76"/>
      <c r="K460" s="100"/>
      <c r="L460" s="100"/>
      <c r="M460" s="101"/>
      <c r="N460" s="101"/>
      <c r="O460" s="177"/>
    </row>
    <row r="461" spans="2:15" ht="15.75">
      <c r="B461" s="82"/>
      <c r="C461" s="82"/>
      <c r="D461" s="83"/>
      <c r="E461" s="75"/>
      <c r="F461" s="76"/>
      <c r="G461" s="76"/>
      <c r="H461" s="76"/>
      <c r="I461" s="77"/>
      <c r="J461" s="76"/>
      <c r="K461" s="100"/>
      <c r="L461" s="100"/>
      <c r="M461" s="101"/>
      <c r="N461" s="101"/>
      <c r="O461" s="177"/>
    </row>
    <row r="462" spans="2:16" ht="18.75">
      <c r="B462" s="82" t="s">
        <v>1291</v>
      </c>
      <c r="C462" s="82" t="e">
        <f>VLOOKUP(B462,#REF!,2,FALSE)</f>
        <v>#REF!</v>
      </c>
      <c r="D462" s="116" t="s">
        <v>1441</v>
      </c>
      <c r="E462" s="117" t="s">
        <v>1492</v>
      </c>
      <c r="F462" s="118" t="s">
        <v>1440</v>
      </c>
      <c r="G462" s="118"/>
      <c r="H462" s="118"/>
      <c r="I462" s="119"/>
      <c r="J462" s="118"/>
      <c r="K462" s="120">
        <f>SUM(K222:K255)</f>
        <v>3084151.611739001</v>
      </c>
      <c r="L462" s="121" t="s">
        <v>1439</v>
      </c>
      <c r="M462" s="122">
        <v>306.72</v>
      </c>
      <c r="N462" s="122" t="s">
        <v>162</v>
      </c>
      <c r="O462" s="180">
        <v>9459710</v>
      </c>
      <c r="P462" s="123" t="s">
        <v>1439</v>
      </c>
    </row>
    <row r="463" spans="2:15" ht="15.75">
      <c r="B463" s="82"/>
      <c r="C463" s="82"/>
      <c r="D463" s="124"/>
      <c r="E463" s="125"/>
      <c r="F463" s="55"/>
      <c r="G463" s="55"/>
      <c r="H463" s="55"/>
      <c r="I463" s="56"/>
      <c r="J463" s="55"/>
      <c r="K463" s="126"/>
      <c r="L463" s="126"/>
      <c r="M463" s="127"/>
      <c r="N463" s="127"/>
      <c r="O463" s="128"/>
    </row>
    <row r="464" spans="4:15" ht="12.75">
      <c r="D464" s="129" t="s">
        <v>1442</v>
      </c>
      <c r="E464" s="130"/>
      <c r="F464" s="131"/>
      <c r="G464" s="131"/>
      <c r="H464" s="131"/>
      <c r="I464" s="132"/>
      <c r="J464" s="131"/>
      <c r="K464" s="133"/>
      <c r="L464" s="133"/>
      <c r="M464" s="129"/>
      <c r="N464" s="134"/>
      <c r="O464" s="135"/>
    </row>
    <row r="465" spans="4:15" ht="12.75" customHeight="1">
      <c r="D465" s="291" t="s">
        <v>1443</v>
      </c>
      <c r="E465" s="291"/>
      <c r="F465" s="291"/>
      <c r="G465" s="291"/>
      <c r="H465" s="291"/>
      <c r="I465" s="291"/>
      <c r="J465" s="291"/>
      <c r="K465" s="291"/>
      <c r="L465" s="291"/>
      <c r="M465" s="291"/>
      <c r="N465" s="291"/>
      <c r="O465" s="291"/>
    </row>
    <row r="466" spans="2:15" ht="39" customHeight="1">
      <c r="B466" s="33"/>
      <c r="C466" s="33"/>
      <c r="D466" s="292" t="s">
        <v>85</v>
      </c>
      <c r="E466" s="292"/>
      <c r="F466" s="292"/>
      <c r="G466" s="292"/>
      <c r="H466" s="292"/>
      <c r="I466" s="292"/>
      <c r="J466" s="292"/>
      <c r="K466" s="292"/>
      <c r="L466" s="292"/>
      <c r="M466" s="292"/>
      <c r="N466" s="292"/>
      <c r="O466" s="292"/>
    </row>
    <row r="467" spans="2:15" ht="29.25" customHeight="1">
      <c r="B467" s="33"/>
      <c r="C467" s="33"/>
      <c r="D467" s="293" t="s">
        <v>86</v>
      </c>
      <c r="E467" s="293"/>
      <c r="F467" s="293"/>
      <c r="G467" s="293"/>
      <c r="H467" s="293"/>
      <c r="I467" s="293"/>
      <c r="J467" s="293"/>
      <c r="K467" s="293"/>
      <c r="L467" s="293"/>
      <c r="M467" s="293"/>
      <c r="N467" s="293"/>
      <c r="O467" s="293"/>
    </row>
    <row r="468" spans="2:15" ht="12.75">
      <c r="B468" s="33"/>
      <c r="C468" s="33"/>
      <c r="D468" s="294" t="s">
        <v>89</v>
      </c>
      <c r="E468" s="271"/>
      <c r="F468" s="271"/>
      <c r="G468" s="271"/>
      <c r="H468" s="271"/>
      <c r="I468" s="271"/>
      <c r="J468" s="271"/>
      <c r="K468" s="271"/>
      <c r="L468" s="271"/>
      <c r="M468" s="271"/>
      <c r="N468" s="271"/>
      <c r="O468" s="271"/>
    </row>
    <row r="469" spans="2:15" ht="12.75">
      <c r="B469" s="33"/>
      <c r="C469" s="33"/>
      <c r="D469" s="271"/>
      <c r="E469" s="271"/>
      <c r="F469" s="271"/>
      <c r="G469" s="271"/>
      <c r="H469" s="271"/>
      <c r="I469" s="271"/>
      <c r="J469" s="271"/>
      <c r="K469" s="271"/>
      <c r="L469" s="271"/>
      <c r="M469" s="271"/>
      <c r="N469" s="271"/>
      <c r="O469" s="271"/>
    </row>
    <row r="470" spans="2:15" ht="12.75">
      <c r="B470" s="33"/>
      <c r="C470" s="33"/>
      <c r="D470" s="33"/>
      <c r="E470" s="136"/>
      <c r="F470" s="76"/>
      <c r="G470" s="76"/>
      <c r="H470" s="76"/>
      <c r="I470" s="77"/>
      <c r="J470" s="76"/>
      <c r="K470" s="12"/>
      <c r="L470" s="12"/>
      <c r="M470" s="33"/>
      <c r="N470" s="137"/>
      <c r="O470" s="138"/>
    </row>
    <row r="471" spans="2:15" ht="12.75">
      <c r="B471" s="33"/>
      <c r="C471" s="33"/>
      <c r="D471" s="33"/>
      <c r="E471" s="136"/>
      <c r="F471" s="76"/>
      <c r="G471" s="76"/>
      <c r="H471" s="76"/>
      <c r="I471" s="77"/>
      <c r="J471" s="76"/>
      <c r="K471" s="12"/>
      <c r="L471" s="12"/>
      <c r="M471" s="33"/>
      <c r="N471" s="137"/>
      <c r="O471" s="138"/>
    </row>
    <row r="472" spans="2:15" ht="12.75">
      <c r="B472" s="33"/>
      <c r="C472" s="33"/>
      <c r="D472" s="33"/>
      <c r="E472" s="136"/>
      <c r="F472" s="76"/>
      <c r="G472" s="76"/>
      <c r="H472" s="76"/>
      <c r="I472" s="77"/>
      <c r="J472" s="76"/>
      <c r="K472" s="12"/>
      <c r="L472" s="12"/>
      <c r="M472" s="33"/>
      <c r="N472" s="137"/>
      <c r="O472" s="138"/>
    </row>
    <row r="473" spans="2:15" ht="12.75">
      <c r="B473" s="33"/>
      <c r="C473" s="33"/>
      <c r="D473" s="33"/>
      <c r="E473" s="136"/>
      <c r="F473" s="76"/>
      <c r="G473" s="76"/>
      <c r="H473" s="76"/>
      <c r="I473" s="77"/>
      <c r="J473" s="76"/>
      <c r="K473" s="12"/>
      <c r="L473" s="12"/>
      <c r="M473" s="33"/>
      <c r="N473" s="137"/>
      <c r="O473" s="138"/>
    </row>
    <row r="474" spans="2:15" ht="12.75">
      <c r="B474" s="33"/>
      <c r="C474" s="33"/>
      <c r="D474" s="33"/>
      <c r="E474" s="136"/>
      <c r="F474" s="76"/>
      <c r="G474" s="76"/>
      <c r="H474" s="76"/>
      <c r="I474" s="77"/>
      <c r="J474" s="76"/>
      <c r="K474" s="12"/>
      <c r="L474" s="12"/>
      <c r="M474" s="33"/>
      <c r="N474" s="137"/>
      <c r="O474" s="138"/>
    </row>
    <row r="475" spans="2:15" ht="12.75">
      <c r="B475" s="33"/>
      <c r="C475" s="33"/>
      <c r="D475" s="33"/>
      <c r="E475" s="136"/>
      <c r="F475" s="76"/>
      <c r="G475" s="76"/>
      <c r="H475" s="76"/>
      <c r="I475" s="77"/>
      <c r="J475" s="76"/>
      <c r="K475" s="12"/>
      <c r="L475" s="12"/>
      <c r="M475" s="33"/>
      <c r="N475" s="137"/>
      <c r="O475" s="138"/>
    </row>
    <row r="476" spans="2:15" ht="12.75">
      <c r="B476" s="33"/>
      <c r="C476" s="33"/>
      <c r="D476" s="33"/>
      <c r="E476" s="136"/>
      <c r="F476" s="76"/>
      <c r="G476" s="76"/>
      <c r="H476" s="76"/>
      <c r="I476" s="77"/>
      <c r="J476" s="76"/>
      <c r="K476" s="12"/>
      <c r="L476" s="12"/>
      <c r="M476" s="33"/>
      <c r="N476" s="137"/>
      <c r="O476" s="138"/>
    </row>
    <row r="477" spans="2:15" ht="12.75">
      <c r="B477" s="33"/>
      <c r="C477" s="33"/>
      <c r="D477" s="33"/>
      <c r="E477" s="136"/>
      <c r="F477" s="76"/>
      <c r="G477" s="76"/>
      <c r="H477" s="76"/>
      <c r="I477" s="77"/>
      <c r="J477" s="76"/>
      <c r="K477" s="12"/>
      <c r="L477" s="12"/>
      <c r="M477" s="33"/>
      <c r="N477" s="137"/>
      <c r="O477" s="138"/>
    </row>
    <row r="478" spans="2:15" ht="12.75">
      <c r="B478" s="33"/>
      <c r="C478" s="33"/>
      <c r="D478" s="33"/>
      <c r="E478" s="136"/>
      <c r="F478" s="76"/>
      <c r="G478" s="76"/>
      <c r="H478" s="76"/>
      <c r="I478" s="77"/>
      <c r="J478" s="76"/>
      <c r="K478" s="12"/>
      <c r="L478" s="12"/>
      <c r="M478" s="33"/>
      <c r="N478" s="137"/>
      <c r="O478" s="138"/>
    </row>
    <row r="479" spans="2:15" ht="12.75">
      <c r="B479" s="33"/>
      <c r="C479" s="33"/>
      <c r="D479" s="33"/>
      <c r="E479" s="136"/>
      <c r="F479" s="76"/>
      <c r="G479" s="76"/>
      <c r="H479" s="76"/>
      <c r="I479" s="77"/>
      <c r="J479" s="76"/>
      <c r="K479" s="12"/>
      <c r="L479" s="12"/>
      <c r="M479" s="33"/>
      <c r="N479" s="137"/>
      <c r="O479" s="138"/>
    </row>
    <row r="480" spans="2:15" ht="12.75">
      <c r="B480" s="33"/>
      <c r="C480" s="33"/>
      <c r="D480" s="33"/>
      <c r="E480" s="136"/>
      <c r="F480" s="76"/>
      <c r="G480" s="76"/>
      <c r="H480" s="76"/>
      <c r="I480" s="77"/>
      <c r="J480" s="76"/>
      <c r="K480" s="12"/>
      <c r="L480" s="12"/>
      <c r="M480" s="33"/>
      <c r="N480" s="137"/>
      <c r="O480" s="138"/>
    </row>
    <row r="481" spans="2:15" ht="12.75">
      <c r="B481" s="33"/>
      <c r="C481" s="33"/>
      <c r="D481" s="33"/>
      <c r="E481" s="136"/>
      <c r="F481" s="76"/>
      <c r="G481" s="76"/>
      <c r="H481" s="76"/>
      <c r="I481" s="77"/>
      <c r="J481" s="76"/>
      <c r="K481" s="12"/>
      <c r="L481" s="12"/>
      <c r="M481" s="33"/>
      <c r="N481" s="137"/>
      <c r="O481" s="138"/>
    </row>
  </sheetData>
  <mergeCells count="8">
    <mergeCell ref="D465:O465"/>
    <mergeCell ref="D466:O466"/>
    <mergeCell ref="D467:O467"/>
    <mergeCell ref="D468:O469"/>
    <mergeCell ref="D4:O4"/>
    <mergeCell ref="D6:O6"/>
    <mergeCell ref="D8:O8"/>
    <mergeCell ref="D10:O10"/>
  </mergeCells>
  <hyperlinks>
    <hyperlink ref="S3" r:id="rId1" display="https://www.gov.uk/government/uploads/system/uploads/attachment_data/file/223721/130617_Freeze_Grant_Allocations_for_2013-14_-_Publishable_Table_Revised.xls"/>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nharriso</dc:creator>
  <cp:keywords/>
  <dc:description/>
  <cp:lastModifiedBy>IROSE</cp:lastModifiedBy>
  <cp:lastPrinted>2013-12-17T16:38:38Z</cp:lastPrinted>
  <dcterms:created xsi:type="dcterms:W3CDTF">2010-09-27T15:03:17Z</dcterms:created>
  <dcterms:modified xsi:type="dcterms:W3CDTF">2013-12-17T21:12:10Z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