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4890" windowWidth="15480" windowHeight="4170" activeTab="0"/>
  </bookViews>
  <sheets>
    <sheet name="Table 9" sheetId="1" r:id="rId1"/>
    <sheet name="Table 10" sheetId="2" r:id="rId2"/>
    <sheet name="2001AS" sheetId="3" state="hidden" r:id="rId3"/>
    <sheet name="2002AS" sheetId="4" state="hidden" r:id="rId4"/>
    <sheet name="2003AS" sheetId="5" state="hidden" r:id="rId5"/>
    <sheet name="2004AS" sheetId="6" state="hidden" r:id="rId6"/>
    <sheet name="2005AS" sheetId="7" state="hidden" r:id="rId7"/>
    <sheet name="2006AS" sheetId="8" state="hidden" r:id="rId8"/>
    <sheet name="2007AS" sheetId="9" state="hidden" r:id="rId9"/>
    <sheet name="2008AS" sheetId="10" state="hidden" r:id="rId10"/>
    <sheet name="1996data" sheetId="11" state="hidden" r:id="rId11"/>
    <sheet name="1997data" sheetId="12" state="hidden" r:id="rId12"/>
    <sheet name="1998data" sheetId="13" state="hidden" r:id="rId13"/>
    <sheet name="1999data" sheetId="14" state="hidden" r:id="rId14"/>
    <sheet name="2000data" sheetId="15" state="hidden" r:id="rId15"/>
    <sheet name="2001data" sheetId="16" state="hidden" r:id="rId16"/>
    <sheet name="2002data" sheetId="17" state="hidden" r:id="rId17"/>
    <sheet name="2003data" sheetId="18" state="hidden" r:id="rId18"/>
    <sheet name="2004data" sheetId="19" state="hidden" r:id="rId19"/>
    <sheet name="2005data" sheetId="20" state="hidden" r:id="rId20"/>
    <sheet name="2006 data" sheetId="21" state="hidden" r:id="rId21"/>
    <sheet name="2007 data" sheetId="22" state="hidden" r:id="rId22"/>
    <sheet name="2008 data" sheetId="23" state="hidden" r:id="rId23"/>
    <sheet name="2009 data" sheetId="24" state="hidden" r:id="rId24"/>
    <sheet name="2010 data" sheetId="25" state="hidden" r:id="rId25"/>
    <sheet name="2009AS" sheetId="26" state="hidden" r:id="rId26"/>
    <sheet name="2010AS" sheetId="27" state="hidden" r:id="rId27"/>
    <sheet name="Sheet3" sheetId="28" state="hidden" r:id="rId28"/>
  </sheets>
  <definedNames>
    <definedName name="data1996">'1996data'!$B$41:$W$75</definedName>
    <definedName name="data1997">'1997data'!$B$41:$W$75</definedName>
    <definedName name="data1998">'1998data'!$B$41:$W$75</definedName>
    <definedName name="data1999">'1999data'!$B$41:$W$75</definedName>
    <definedName name="data2000">'2000data'!$B$41:$W$75</definedName>
    <definedName name="data2001">'2001data'!$B$41:$W$75</definedName>
    <definedName name="data2001as">'2001AS'!$B$48:$W$82</definedName>
    <definedName name="data2002">'2002data'!$B$41:$W$75</definedName>
    <definedName name="data2002as">'2002AS'!$B$48:$W$82</definedName>
    <definedName name="data2003">'2003data'!$B$41:$W$75</definedName>
    <definedName name="data2003as">'2003AS'!$B$48:$W$82</definedName>
    <definedName name="data2004" localSheetId="10">'1996data'!$B$41:$Z$75</definedName>
    <definedName name="data2004" localSheetId="11">'1997data'!$B$41:$Z$75</definedName>
    <definedName name="data2004" localSheetId="12">'1998data'!$B$41:$Z$75</definedName>
    <definedName name="data2004" localSheetId="13">'1999data'!$B$41:$Z$75</definedName>
    <definedName name="data2004" localSheetId="14">'2000data'!$B$41:$Z$75</definedName>
    <definedName name="data2004" localSheetId="15">'2001data'!$B$41:$Z$75</definedName>
    <definedName name="data2004" localSheetId="16">'2002data'!$B$41:$Z$75</definedName>
    <definedName name="data2004" localSheetId="17">'2003data'!$B$41:$Z$75</definedName>
    <definedName name="data2004" localSheetId="19">'2005data'!$B$41:$Y$75</definedName>
    <definedName name="data2004">'2004data'!$B$41:$Y$75</definedName>
    <definedName name="data2004as">'2004AS'!$B$48:$W$82</definedName>
    <definedName name="data2005">'2005data'!$B$41:$W$75</definedName>
    <definedName name="data2005as">'2005AS'!$B$10:$W$44</definedName>
    <definedName name="data2006">'2006 data'!$B$41:$W$75</definedName>
    <definedName name="data2006as">'2006AS'!$B$10:$W$44</definedName>
    <definedName name="data2007">'2007 data'!$B$41:$W$75</definedName>
    <definedName name="data2007AS">'2007AS'!$B$10:$W$44</definedName>
    <definedName name="data2008AS">'2008AS'!$B$10:$W$44</definedName>
    <definedName name="data2009AS" localSheetId="26">'2010AS'!$B$10:$W$44</definedName>
    <definedName name="data2009AS">'2009AS'!$B$10:$W$44</definedName>
    <definedName name="data2010AS">'2010AS'!$B$10:$W$44</definedName>
    <definedName name="_xlnm.Print_Area" localSheetId="1">'Table 10'!$E$1:$L$24</definedName>
    <definedName name="_xlnm.Print_Area" localSheetId="0">'Table 9'!$E$2:$M$20</definedName>
    <definedName name="selectedsex">'Table 9'!$F$2</definedName>
    <definedName name="selectedsubject">'Table 9'!$E$2</definedName>
    <definedName name="sexlist">'Sheet3'!$C$1:$C$3</definedName>
    <definedName name="subjects">'Sheet3'!$A$2:$A$36</definedName>
  </definedNames>
  <calcPr fullCalcOnLoad="1"/>
</workbook>
</file>

<file path=xl/comments11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Dave Spencer</author>
  </authors>
  <commentList>
    <comment ref="U5" authorId="0">
      <text>
        <r>
          <rPr>
            <b/>
            <sz val="8"/>
            <rFont val="Tahoma"/>
            <family val="0"/>
          </rPr>
          <t>Dave Spencer: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<sst xmlns="http://schemas.openxmlformats.org/spreadsheetml/2006/main" count="2952" uniqueCount="106">
  <si>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</si>
  <si>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</si>
  <si>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</si>
  <si>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</si>
  <si>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</si>
  <si>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</si>
  <si>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</si>
  <si>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</si>
  <si>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</si>
  <si>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</si>
  <si>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</si>
  <si>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</si>
  <si>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</si>
  <si>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</si>
  <si>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</si>
  <si>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</si>
  <si>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</si>
  <si>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</si>
  <si>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</si>
  <si>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</si>
  <si>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</si>
  <si>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</si>
  <si>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</si>
  <si>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</si>
  <si>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</si>
  <si>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</si>
  <si>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</si>
  <si>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</si>
  <si>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</si>
  <si>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</si>
  <si>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</si>
  <si>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</si>
  <si>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</si>
  <si>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</t>
  </si>
  <si>
    <t>B</t>
  </si>
  <si>
    <t>C</t>
  </si>
  <si>
    <t>D</t>
  </si>
  <si>
    <t>E</t>
  </si>
  <si>
    <t>other</t>
  </si>
  <si>
    <t>Males</t>
  </si>
  <si>
    <t>Females</t>
  </si>
  <si>
    <t>Males and Females</t>
  </si>
  <si>
    <t>total entries</t>
  </si>
  <si>
    <t>Male</t>
  </si>
  <si>
    <t>Female</t>
  </si>
  <si>
    <t>Male and Female</t>
  </si>
  <si>
    <t>total passes</t>
  </si>
  <si>
    <t>All subjects</t>
  </si>
  <si>
    <t>A-E</t>
  </si>
  <si>
    <t>Males and females</t>
  </si>
  <si>
    <t>Percentage achieving grade</t>
  </si>
  <si>
    <t>Total entries</t>
  </si>
  <si>
    <t>-</t>
  </si>
  <si>
    <t>Media/Film/TV Studies</t>
  </si>
  <si>
    <t>Subject Group</t>
  </si>
  <si>
    <t>X</t>
  </si>
  <si>
    <t>X - figures suppressed due to small numbers</t>
  </si>
  <si>
    <t>Academic year ending</t>
  </si>
  <si>
    <t>Coverage</t>
  </si>
  <si>
    <t>GCE A level examinations taken in each academic year.</t>
  </si>
  <si>
    <t xml:space="preserve">Students aged 16-18 at the beginning of the academic year in Schools </t>
  </si>
  <si>
    <t>and FE Sector Colleges in England.</t>
  </si>
  <si>
    <t>Total</t>
  </si>
  <si>
    <t>Other</t>
  </si>
  <si>
    <t>Total Entries</t>
  </si>
  <si>
    <t>Total Passes</t>
  </si>
  <si>
    <t>x</t>
  </si>
  <si>
    <t>Entries</t>
  </si>
  <si>
    <t>GCE AS level examinations taken in each academic year.</t>
  </si>
  <si>
    <t>14 Jun 2006 10:38  Elapsed Time =  Hr: 0 Min: 6 Sec: 8</t>
  </si>
  <si>
    <t>Tables 4 - 7 - GCE AS levels</t>
  </si>
  <si>
    <t>Sex</t>
  </si>
  <si>
    <t>Boys</t>
  </si>
  <si>
    <t>Girls</t>
  </si>
  <si>
    <t>Grade</t>
  </si>
  <si>
    <t>D (or A/GNVQ distinction)</t>
  </si>
  <si>
    <t>Major subject category</t>
  </si>
  <si>
    <t>cases</t>
  </si>
  <si>
    <t>Media/Film/Television Studies</t>
  </si>
  <si>
    <t>subtotal</t>
  </si>
  <si>
    <t>07 Jun 2006 16:32  Elapsed Time =  Hr: 0 Min: 0 Sec:58</t>
  </si>
  <si>
    <t>2002 AS levels</t>
  </si>
  <si>
    <t>07 Jun 2006 14:31  Elapsed Time =  Hr: 0 Min: 0 Sec:33</t>
  </si>
  <si>
    <t>Tables 8 - 11 - GCE AS levels</t>
  </si>
  <si>
    <t>06 Jun 2006 16:34  Elapsed Time =  Hr: 0 Min: 0 Sec:15</t>
  </si>
  <si>
    <t>Table2 GCE A levels</t>
  </si>
  <si>
    <t>11 Oct 2005 11:07  Elapsed Time =  Hr: 0 Min: 0 Sec:24</t>
  </si>
  <si>
    <t>All Subjects</t>
  </si>
  <si>
    <t>Table 9: GCE A level entries and percentages achieving each grade in each subject from 1995/96 to 2009/10</t>
  </si>
  <si>
    <t>Table 10: GCE AS level entries and percentages achieving each grade in each subject from 2000/01 to 2009/10</t>
  </si>
  <si>
    <t xml:space="preserve"> </t>
  </si>
  <si>
    <t>GENDER</t>
  </si>
  <si>
    <t>M</t>
  </si>
  <si>
    <t>F</t>
  </si>
  <si>
    <t>GRADE</t>
  </si>
  <si>
    <t>*</t>
  </si>
  <si>
    <t>2_A-E</t>
  </si>
  <si>
    <t>Count</t>
  </si>
  <si>
    <t>NEW_MAJ</t>
  </si>
  <si>
    <t>Other Social Studies</t>
  </si>
  <si>
    <t>Other Modern Languages</t>
  </si>
  <si>
    <t>A*</t>
  </si>
  <si>
    <t>x - figures suppressed due to small numbers</t>
  </si>
  <si>
    <t>A*-E</t>
  </si>
  <si>
    <t>2010*</t>
  </si>
  <si>
    <t>* - provisional figures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</si>
</sst>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.00"/>
    <numFmt numFmtId="165" formatCode="0.0"/>
    <numFmt numFmtId="166" formatCode="#,##0.0"/>
    <numFmt numFmtId="167" formatCode="#,##0_);\(#,##0\)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.0"/>
    <numFmt numFmtId="174" formatCode="###0"/>
    <numFmt numFmtId="175" formatCode="#,##0.0,"/>
    <numFmt numFmtId="176" formatCode="\(#,##0\)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00000"/>
    <numFmt numFmtId="182" formatCode="0.0%"/>
    <numFmt numFmtId="183" formatCode="#,##0_ ;\-#,##0\ "/>
    <numFmt numFmtId="184" formatCode="\ \ #,##0"/>
    <numFmt numFmtId="185" formatCode="\ \ \ \ #,##0"/>
    <numFmt numFmtId="186" formatCode="\ \ \ \ \ \ #,##0"/>
    <numFmt numFmtId="187" formatCode="\ \ \ \ \ \ \ \ #,##0"/>
    <numFmt numFmtId="188" formatCode="\ \ \ \ \ \ \ \ \ \ #,##0"/>
    <numFmt numFmtId="189" formatCode="\ \ 0.0"/>
    <numFmt numFmtId="190" formatCode="\ \ \ \ 0.0"/>
    <numFmt numFmtId="191" formatCode="_-* #,##0.0_-;\-* #,##0.0_-;_-* &quot;-&quot;??_-;_-@_-"/>
  </numFmts>
  <fonts count="17">
    <font>
      <sz val="10"/>
      <name val="Arial"/>
      <family val="0"/>
    </font>
    <font>
      <sz val="8"/>
      <color indexed="63"/>
      <name val="MS Sans Serif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3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sz val="10"/>
      <name val="Courier"/>
      <family val="0"/>
    </font>
    <font>
      <sz val="10"/>
      <color indexed="63"/>
      <name val="Arial"/>
      <family val="2"/>
    </font>
    <font>
      <sz val="8"/>
      <color indexed="63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Alignment="0">
      <protection locked="0"/>
    </xf>
    <xf numFmtId="0" fontId="12" fillId="0" borderId="0" applyAlignment="0">
      <protection locked="0"/>
    </xf>
    <xf numFmtId="0" fontId="0" fillId="0" borderId="0">
      <alignment/>
      <protection/>
    </xf>
    <xf numFmtId="0" fontId="12" fillId="0" borderId="0" applyAlignment="0">
      <protection locked="0"/>
    </xf>
    <xf numFmtId="0" fontId="12" fillId="0" borderId="0" applyAlignment="0">
      <protection locked="0"/>
    </xf>
    <xf numFmtId="168" fontId="1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165" fontId="6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1" fillId="0" borderId="0" xfId="0" applyNumberFormat="1" applyFont="1" applyAlignment="1" applyProtection="1" quotePrefix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top"/>
      <protection hidden="1"/>
    </xf>
    <xf numFmtId="3" fontId="2" fillId="0" borderId="0" xfId="0" applyNumberFormat="1" applyFont="1" applyAlignment="1" applyProtection="1">
      <alignment vertical="top"/>
      <protection hidden="1"/>
    </xf>
    <xf numFmtId="166" fontId="2" fillId="0" borderId="0" xfId="0" applyNumberFormat="1" applyFont="1" applyAlignment="1" applyProtection="1">
      <alignment vertical="top"/>
      <protection hidden="1"/>
    </xf>
    <xf numFmtId="166" fontId="0" fillId="0" borderId="0" xfId="0" applyNumberFormat="1" applyFont="1" applyAlignment="1" applyProtection="1">
      <alignment/>
      <protection hidden="1"/>
    </xf>
    <xf numFmtId="0" fontId="6" fillId="0" borderId="5" xfId="0" applyFont="1" applyBorder="1" applyAlignment="1">
      <alignment horizontal="center" vertical="center" wrapText="1"/>
    </xf>
    <xf numFmtId="3" fontId="0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Font="1" applyAlignment="1" applyProtection="1">
      <alignment/>
      <protection hidden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" fontId="1" fillId="0" borderId="0" xfId="0" applyNumberFormat="1" applyFont="1" applyAlignment="1" applyProtection="1">
      <alignment horizontal="right"/>
      <protection hidden="1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164" fontId="1" fillId="0" borderId="0" xfId="22" applyFont="1" applyAlignment="1">
      <alignment horizontal="right" vertical="top"/>
      <protection locked="0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left" vertical="top"/>
    </xf>
    <xf numFmtId="164" fontId="1" fillId="0" borderId="0" xfId="21" applyFont="1" applyAlignment="1">
      <alignment horizontal="right" vertical="top"/>
      <protection locked="0"/>
    </xf>
    <xf numFmtId="164" fontId="1" fillId="0" borderId="0" xfId="25" applyFont="1" applyAlignment="1">
      <alignment horizontal="right" vertical="top"/>
      <protection locked="0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24" applyFont="1" applyAlignment="1">
      <alignment vertical="top" wrapText="1"/>
      <protection locked="0"/>
    </xf>
    <xf numFmtId="164" fontId="14" fillId="0" borderId="0" xfId="24" applyFont="1" applyAlignment="1">
      <alignment horizontal="right" vertical="top"/>
      <protection locked="0"/>
    </xf>
    <xf numFmtId="0" fontId="2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2" fillId="0" borderId="0" xfId="24" applyFont="1" applyAlignment="1">
      <alignment vertical="top" wrapText="1"/>
      <protection locked="0"/>
    </xf>
    <xf numFmtId="166" fontId="2" fillId="0" borderId="0" xfId="23" applyNumberFormat="1" applyFont="1" applyBorder="1" applyAlignment="1">
      <alignment horizontal="right" vertical="center"/>
      <protection/>
    </xf>
    <xf numFmtId="3" fontId="2" fillId="0" borderId="0" xfId="23" applyNumberFormat="1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top"/>
    </xf>
    <xf numFmtId="0" fontId="0" fillId="0" borderId="0" xfId="24" applyFont="1" applyAlignment="1">
      <alignment horizontal="right" vertical="top" wrapText="1"/>
      <protection locked="0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8" fontId="2" fillId="2" borderId="0" xfId="26" applyNumberFormat="1" applyFont="1" applyFill="1" applyAlignment="1" applyProtection="1">
      <alignment horizontal="left" vertical="center"/>
      <protection/>
    </xf>
    <xf numFmtId="168" fontId="2" fillId="2" borderId="11" xfId="26" applyNumberFormat="1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8" fontId="2" fillId="2" borderId="0" xfId="26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AS" xfId="21"/>
    <cellStyle name="Normal_GCEAS_2001" xfId="22"/>
    <cellStyle name="Normal_SFR02_Finaltables" xfId="23"/>
    <cellStyle name="Normal_table5" xfId="24"/>
    <cellStyle name="Normal_TABLE5_GCEAS" xfId="25"/>
    <cellStyle name="Normal_TABLE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36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23</xdr:row>
      <xdr:rowOff>28575</xdr:rowOff>
    </xdr:from>
    <xdr:to>
      <xdr:col>4</xdr:col>
      <xdr:colOff>1047750</xdr:colOff>
      <xdr:row>27</xdr:row>
      <xdr:rowOff>104775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4781550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9525</xdr:rowOff>
    </xdr:from>
    <xdr:to>
      <xdr:col>3</xdr:col>
      <xdr:colOff>123825</xdr:colOff>
      <xdr:row>35</xdr:row>
      <xdr:rowOff>57150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580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228600</xdr:colOff>
      <xdr:row>18</xdr:row>
      <xdr:rowOff>66675</xdr:rowOff>
    </xdr:from>
    <xdr:to>
      <xdr:col>4</xdr:col>
      <xdr:colOff>1038225</xdr:colOff>
      <xdr:row>22</xdr:row>
      <xdr:rowOff>28575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924300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O28"/>
  <sheetViews>
    <sheetView showGridLines="0" tabSelected="1" workbookViewId="0" topLeftCell="A1">
      <selection activeCell="N1" sqref="N1"/>
    </sheetView>
  </sheetViews>
  <sheetFormatPr defaultColWidth="9.140625" defaultRowHeight="12.75"/>
  <cols>
    <col min="5" max="5" width="18.421875" style="0" customWidth="1"/>
    <col min="6" max="6" width="9.28125" style="0" bestFit="1" customWidth="1"/>
    <col min="7" max="9" width="9.28125" style="0" customWidth="1"/>
    <col min="10" max="12" width="9.28125" style="0" bestFit="1" customWidth="1"/>
    <col min="13" max="13" width="10.8515625" style="0" bestFit="1" customWidth="1"/>
  </cols>
  <sheetData>
    <row r="1" spans="5:13" ht="39.75" customHeight="1">
      <c r="E1" s="76" t="s">
        <v>88</v>
      </c>
      <c r="F1" s="77"/>
      <c r="G1" s="77"/>
      <c r="H1" s="77"/>
      <c r="I1" s="77"/>
      <c r="J1" s="77"/>
      <c r="K1" s="77"/>
      <c r="L1" s="77"/>
      <c r="M1" s="77"/>
    </row>
    <row r="2" spans="5:9" ht="13.5" thickBot="1">
      <c r="E2" s="1" t="s">
        <v>47</v>
      </c>
      <c r="F2" s="1" t="s">
        <v>49</v>
      </c>
      <c r="G2" s="1"/>
      <c r="H2" s="1">
        <f>IF(selectedsex="Males",2,IF(selectedsex="Females",9,16))</f>
        <v>16</v>
      </c>
      <c r="I2" s="1">
        <f>IF(selectedsex="Males",2,IF(selectedsex="Females",10,18))</f>
        <v>18</v>
      </c>
    </row>
    <row r="3" spans="5:13" ht="15">
      <c r="E3" s="86" t="str">
        <f>selectedsubject</f>
        <v>All subjects</v>
      </c>
      <c r="F3" s="81" t="str">
        <f>selectedsex</f>
        <v>Males and females</v>
      </c>
      <c r="G3" s="82"/>
      <c r="H3" s="82"/>
      <c r="I3" s="82"/>
      <c r="J3" s="82"/>
      <c r="K3" s="82"/>
      <c r="L3" s="82"/>
      <c r="M3" s="83"/>
    </row>
    <row r="4" spans="5:13" ht="15">
      <c r="E4" s="87"/>
      <c r="F4" s="78" t="s">
        <v>50</v>
      </c>
      <c r="G4" s="79"/>
      <c r="H4" s="79"/>
      <c r="I4" s="79"/>
      <c r="J4" s="79"/>
      <c r="K4" s="79"/>
      <c r="L4" s="80"/>
      <c r="M4" s="84" t="s">
        <v>51</v>
      </c>
    </row>
    <row r="5" spans="5:13" ht="25.5" customHeight="1">
      <c r="E5" s="7" t="s">
        <v>57</v>
      </c>
      <c r="F5" s="6" t="s">
        <v>101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103</v>
      </c>
      <c r="M5" s="85"/>
    </row>
    <row r="6" spans="5:13" ht="15">
      <c r="E6" s="31" t="s">
        <v>104</v>
      </c>
      <c r="F6" s="2">
        <f>VLOOKUP(selectedsubject,'2010 data'!$B$5:$Z$39,$I$2+0,FALSE)</f>
        <v>8</v>
      </c>
      <c r="G6" s="2">
        <f>VLOOKUP(selectedsubject,'2010 data'!$B$5:$Z$39,$I$2+1,FALSE)</f>
        <v>18.8</v>
      </c>
      <c r="H6" s="2">
        <f>VLOOKUP(selectedsubject,'2010 data'!$B$5:$Z$39,$I$2+2,FALSE)</f>
        <v>25.3</v>
      </c>
      <c r="I6" s="2">
        <f>VLOOKUP(selectedsubject,'2010 data'!$B$5:$Z$39,$I$2+3,FALSE)</f>
        <v>23.6</v>
      </c>
      <c r="J6" s="2">
        <f>VLOOKUP(selectedsubject,'2010 data'!$B$5:$Z$39,$I$2+4,FALSE)</f>
        <v>15.5</v>
      </c>
      <c r="K6" s="2">
        <f>VLOOKUP(selectedsubject,'2010 data'!$B$5:$Z$39,$I$2+5,FALSE)</f>
        <v>7.1</v>
      </c>
      <c r="L6" s="2">
        <f>VLOOKUP(selectedsubject,'2010 data'!$B$5:$Z$39,$I$2+6,FALSE)</f>
        <v>98.2</v>
      </c>
      <c r="M6" s="8">
        <f>VLOOKUP(selectedsubject,'2010 data'!$B$5:$Z$39,$I$2+7,FALSE)</f>
        <v>782511</v>
      </c>
    </row>
    <row r="7" spans="4:13" ht="15" customHeight="1">
      <c r="D7" s="13"/>
      <c r="E7" s="31">
        <v>2009</v>
      </c>
      <c r="F7" s="2" t="s">
        <v>52</v>
      </c>
      <c r="G7" s="2">
        <f>VLOOKUP(selectedsubject,'2009 data'!$B$5:$W$39,$H$2+0,FALSE)</f>
        <v>26.8</v>
      </c>
      <c r="H7" s="2">
        <f>VLOOKUP(selectedsubject,'2009 data'!$B$5:$W$39,$H$2+1,FALSE)</f>
        <v>25.1</v>
      </c>
      <c r="I7" s="2">
        <f>VLOOKUP(selectedsubject,'2009 data'!$B$5:$W$39,$H$2+2,FALSE)</f>
        <v>23.2</v>
      </c>
      <c r="J7" s="2">
        <f>VLOOKUP(selectedsubject,'2009 data'!$B$5:$W$39,$H$2+3,FALSE)</f>
        <v>15.5</v>
      </c>
      <c r="K7" s="2">
        <f>VLOOKUP(selectedsubject,'2009 data'!$B$5:$W$39,$H$2+4,FALSE)</f>
        <v>7.4</v>
      </c>
      <c r="L7" s="2">
        <f>VLOOKUP(selectedsubject,'2009 data'!$B$5:$W$39,$H$2+5,FALSE)</f>
        <v>98.1</v>
      </c>
      <c r="M7" s="8">
        <f>VLOOKUP(selectedsubject,'2009 data'!$B$5:$W$39,$H$2+6,FALSE)</f>
        <v>757696</v>
      </c>
    </row>
    <row r="8" spans="5:13" ht="15">
      <c r="E8" s="31">
        <v>2008</v>
      </c>
      <c r="F8" s="2" t="s">
        <v>52</v>
      </c>
      <c r="G8" s="2">
        <f>VLOOKUP(selectedsubject,'2008 data'!$B$5:$W$39,$H$2+0,FALSE)</f>
        <v>25.9</v>
      </c>
      <c r="H8" s="2">
        <f>VLOOKUP(selectedsubject,'2008 data'!$B$5:$W$39,$H$2+1,FALSE)</f>
        <v>24.7</v>
      </c>
      <c r="I8" s="2">
        <f>VLOOKUP(selectedsubject,'2008 data'!$B$5:$W$39,$H$2+2,FALSE)</f>
        <v>23.3</v>
      </c>
      <c r="J8" s="2">
        <f>VLOOKUP(selectedsubject,'2008 data'!$B$5:$W$39,$H$2+3,FALSE)</f>
        <v>16</v>
      </c>
      <c r="K8" s="2">
        <f>VLOOKUP(selectedsubject,'2008 data'!$B$5:$W$39,$H$2+4,FALSE)</f>
        <v>7.9</v>
      </c>
      <c r="L8" s="2">
        <f>VLOOKUP(selectedsubject,'2008 data'!$B$5:$W$39,$H$2+5,FALSE)</f>
        <v>97.8</v>
      </c>
      <c r="M8" s="8">
        <f>VLOOKUP(selectedsubject,'2008 data'!$B$5:$W$39,$H$2+6,FALSE)</f>
        <v>741356</v>
      </c>
    </row>
    <row r="9" spans="5:13" ht="15">
      <c r="E9" s="31">
        <v>2007</v>
      </c>
      <c r="F9" s="2" t="s">
        <v>52</v>
      </c>
      <c r="G9" s="2">
        <f>VLOOKUP(selectedsubject,data2007,$H$2+0,FALSE)</f>
        <v>25.31039740885641</v>
      </c>
      <c r="H9" s="2">
        <f>VLOOKUP(selectedsubject,data2007,$H$2+1,FALSE)</f>
        <v>24.224771688862422</v>
      </c>
      <c r="I9" s="2">
        <f>VLOOKUP(selectedsubject,data2007,$H$2+2,FALSE)</f>
        <v>23.10492016762295</v>
      </c>
      <c r="J9" s="2">
        <f>VLOOKUP(selectedsubject,data2007,$H$2+3,FALSE)</f>
        <v>16.369950303023558</v>
      </c>
      <c r="K9" s="2">
        <f>VLOOKUP(selectedsubject,data2007,$H$2+4,FALSE)</f>
        <v>8.384486529503754</v>
      </c>
      <c r="L9" s="2">
        <f>VLOOKUP(selectedsubject,data2007,$H$2+5,FALSE)</f>
        <v>97.39452609786909</v>
      </c>
      <c r="M9" s="8">
        <f>VLOOKUP(selectedsubject,data2007,$H$2+6,FALSE)</f>
        <v>718756</v>
      </c>
    </row>
    <row r="10" spans="5:15" ht="15">
      <c r="E10" s="9">
        <v>2006</v>
      </c>
      <c r="F10" s="2" t="s">
        <v>52</v>
      </c>
      <c r="G10" s="2">
        <f>VLOOKUP(selectedsubject,data2006,$H$2+0,FALSE)</f>
        <v>24</v>
      </c>
      <c r="H10" s="2">
        <f>VLOOKUP(selectedsubject,data2006,$H$2+1,FALSE)</f>
        <v>23.8</v>
      </c>
      <c r="I10" s="2">
        <f>VLOOKUP(selectedsubject,data2006,$H$2+2,FALSE)</f>
        <v>23.4</v>
      </c>
      <c r="J10" s="2">
        <f>VLOOKUP(selectedsubject,data2006,$H$2+3,FALSE)</f>
        <v>17</v>
      </c>
      <c r="K10" s="2">
        <f>VLOOKUP(selectedsubject,data2006,$H$2+4,FALSE)</f>
        <v>9</v>
      </c>
      <c r="L10" s="2">
        <f>VLOOKUP(selectedsubject,data2006,$H$2+5,FALSE)</f>
        <v>97.2</v>
      </c>
      <c r="M10" s="8">
        <f>VLOOKUP(selectedsubject,data2006,$H$2+6,FALSE)</f>
        <v>715203</v>
      </c>
      <c r="O10" s="3"/>
    </row>
    <row r="11" spans="5:15" ht="15">
      <c r="E11" s="9">
        <v>2005</v>
      </c>
      <c r="F11" s="2" t="s">
        <v>52</v>
      </c>
      <c r="G11" s="2">
        <f>VLOOKUP(selectedsubject,data2005,$H$2+0,FALSE)</f>
        <v>22.7</v>
      </c>
      <c r="H11" s="2">
        <f>VLOOKUP(selectedsubject,data2005,$H$2+1,FALSE)</f>
        <v>23.6</v>
      </c>
      <c r="I11" s="2">
        <f>VLOOKUP(selectedsubject,data2005,$H$2+2,FALSE)</f>
        <v>23.5</v>
      </c>
      <c r="J11" s="2">
        <f>VLOOKUP(selectedsubject,data2005,$H$2+3,FALSE)</f>
        <v>17.6</v>
      </c>
      <c r="K11" s="2">
        <f>VLOOKUP(selectedsubject,data2005,$H$2+4,FALSE)</f>
        <v>9.5</v>
      </c>
      <c r="L11" s="2">
        <f>VLOOKUP(selectedsubject,data2005,$H$2+5,FALSE)</f>
        <v>96.8</v>
      </c>
      <c r="M11" s="8">
        <f>VLOOKUP(selectedsubject,data2005,$H$2+6,FALSE)</f>
        <v>691371</v>
      </c>
      <c r="O11" s="3"/>
    </row>
    <row r="12" spans="5:15" ht="15">
      <c r="E12" s="9">
        <v>2004</v>
      </c>
      <c r="F12" s="2" t="s">
        <v>52</v>
      </c>
      <c r="G12" s="2">
        <f>VLOOKUP(selectedsubject,data2004,$H$2+0,FALSE)</f>
        <v>22.3</v>
      </c>
      <c r="H12" s="2">
        <f>VLOOKUP(selectedsubject,data2004,$H$2+1,FALSE)</f>
        <v>23.2</v>
      </c>
      <c r="I12" s="2">
        <f>VLOOKUP(selectedsubject,data2004,$H$2+2,FALSE)</f>
        <v>23.4</v>
      </c>
      <c r="J12" s="2">
        <f>VLOOKUP(selectedsubject,data2004,$H$2+3,FALSE)</f>
        <v>17.9</v>
      </c>
      <c r="K12" s="2">
        <f>VLOOKUP(selectedsubject,data2004,$H$2+4,FALSE)</f>
        <v>9.8</v>
      </c>
      <c r="L12" s="2">
        <f>VLOOKUP(selectedsubject,data2004,$H$2+5,FALSE)</f>
        <v>96.6</v>
      </c>
      <c r="M12" s="8">
        <f>VLOOKUP(selectedsubject,data2004,$H$2+6,FALSE)</f>
        <v>675924</v>
      </c>
      <c r="O12" s="3"/>
    </row>
    <row r="13" spans="5:15" ht="15">
      <c r="E13" s="9">
        <v>2003</v>
      </c>
      <c r="F13" s="2" t="s">
        <v>52</v>
      </c>
      <c r="G13" s="2">
        <f>VLOOKUP(selectedsubject,data2003,$H$2+0,FALSE)</f>
        <v>21.5</v>
      </c>
      <c r="H13" s="2">
        <f>VLOOKUP(selectedsubject,data2003,$H$2+1,FALSE)</f>
        <v>22.7</v>
      </c>
      <c r="I13" s="2">
        <f>VLOOKUP(selectedsubject,data2003,$H$2+2,FALSE)</f>
        <v>23.2</v>
      </c>
      <c r="J13" s="2">
        <f>VLOOKUP(selectedsubject,data2003,$H$2+3,FALSE)</f>
        <v>18.3</v>
      </c>
      <c r="K13" s="2">
        <f>VLOOKUP(selectedsubject,data2003,$H$2+4,FALSE)</f>
        <v>10.4</v>
      </c>
      <c r="L13" s="2">
        <f>VLOOKUP(selectedsubject,data2003,$H$2+5,FALSE)</f>
        <v>96.1</v>
      </c>
      <c r="M13" s="8">
        <f>VLOOKUP(selectedsubject,data2003,$H$2+6,FALSE)</f>
        <v>662670</v>
      </c>
      <c r="O13" s="3"/>
    </row>
    <row r="14" spans="5:15" ht="15">
      <c r="E14" s="9">
        <v>2002</v>
      </c>
      <c r="F14" s="2" t="s">
        <v>52</v>
      </c>
      <c r="G14" s="2">
        <f>VLOOKUP(selectedsubject,data2002,$H$2+0,FALSE)</f>
        <v>20.5</v>
      </c>
      <c r="H14" s="2">
        <f>VLOOKUP(selectedsubject,data2002,$H$2+1,FALSE)</f>
        <v>21.8</v>
      </c>
      <c r="I14" s="2">
        <f>VLOOKUP(selectedsubject,data2002,$H$2+2,FALSE)</f>
        <v>22.8</v>
      </c>
      <c r="J14" s="2">
        <f>VLOOKUP(selectedsubject,data2002,$H$2+3,FALSE)</f>
        <v>18.5</v>
      </c>
      <c r="K14" s="2">
        <f>VLOOKUP(selectedsubject,data2002,$H$2+4,FALSE)</f>
        <v>11.1</v>
      </c>
      <c r="L14" s="2">
        <f>VLOOKUP(selectedsubject,data2002,$H$2+5,FALSE)</f>
        <v>94.8</v>
      </c>
      <c r="M14" s="8">
        <f>VLOOKUP(selectedsubject,data2002,$H$2+6,FALSE)</f>
        <v>645033</v>
      </c>
      <c r="O14" s="3"/>
    </row>
    <row r="15" spans="5:15" ht="15">
      <c r="E15" s="9">
        <v>2001</v>
      </c>
      <c r="F15" s="2" t="s">
        <v>52</v>
      </c>
      <c r="G15" s="2">
        <f>VLOOKUP(selectedsubject,data2001,$H$2+0,FALSE)</f>
        <v>18.7</v>
      </c>
      <c r="H15" s="2">
        <f>VLOOKUP(selectedsubject,data2001,$H$2+1,FALSE)</f>
        <v>19.3</v>
      </c>
      <c r="I15" s="2">
        <f>VLOOKUP(selectedsubject,data2001,$H$2+2,FALSE)</f>
        <v>21.6</v>
      </c>
      <c r="J15" s="2">
        <f>VLOOKUP(selectedsubject,data2001,$H$2+3,FALSE)</f>
        <v>18.2</v>
      </c>
      <c r="K15" s="2">
        <f>VLOOKUP(selectedsubject,data2001,$H$2+4,FALSE)</f>
        <v>12.2</v>
      </c>
      <c r="L15" s="2">
        <f>VLOOKUP(selectedsubject,data2001,$H$2+5,FALSE)</f>
        <v>90</v>
      </c>
      <c r="M15" s="8">
        <f>VLOOKUP(selectedsubject,data2001,$H$2+6,FALSE)</f>
        <v>681553</v>
      </c>
      <c r="O15" s="3"/>
    </row>
    <row r="16" spans="5:15" ht="15">
      <c r="E16" s="9">
        <v>2000</v>
      </c>
      <c r="F16" s="2" t="s">
        <v>52</v>
      </c>
      <c r="G16" s="2">
        <f>VLOOKUP(selectedsubject,data2000,$H$2+0,FALSE)</f>
        <v>18</v>
      </c>
      <c r="H16" s="2">
        <f>VLOOKUP(selectedsubject,data2000,$H$2+1,FALSE)</f>
        <v>19.1</v>
      </c>
      <c r="I16" s="2">
        <f>VLOOKUP(selectedsubject,data2000,$H$2+2,FALSE)</f>
        <v>21.4</v>
      </c>
      <c r="J16" s="2">
        <f>VLOOKUP(selectedsubject,data2000,$H$2+3,FALSE)</f>
        <v>18.6</v>
      </c>
      <c r="K16" s="2">
        <f>VLOOKUP(selectedsubject,data2000,$H$2+4,FALSE)</f>
        <v>12.5</v>
      </c>
      <c r="L16" s="2">
        <f>VLOOKUP(selectedsubject,data2000,$H$2+5,FALSE)</f>
        <v>89.5</v>
      </c>
      <c r="M16" s="8">
        <f>VLOOKUP(selectedsubject,data2000,$H$2+6,FALSE)</f>
        <v>672362</v>
      </c>
      <c r="O16" s="3"/>
    </row>
    <row r="17" spans="5:15" ht="15">
      <c r="E17" s="9">
        <v>1999</v>
      </c>
      <c r="F17" s="2" t="s">
        <v>52</v>
      </c>
      <c r="G17" s="2">
        <f>VLOOKUP(selectedsubject,data1999,$H$2+0,FALSE)</f>
        <v>17.7</v>
      </c>
      <c r="H17" s="2">
        <f>VLOOKUP(selectedsubject,data1999,$H$2+1,FALSE)</f>
        <v>19.1</v>
      </c>
      <c r="I17" s="2">
        <f>VLOOKUP(selectedsubject,data1999,$H$2+2,FALSE)</f>
        <v>21.2</v>
      </c>
      <c r="J17" s="2">
        <f>VLOOKUP(selectedsubject,data1999,$H$2+3,FALSE)</f>
        <v>18.4</v>
      </c>
      <c r="K17" s="2">
        <f>VLOOKUP(selectedsubject,data1999,$H$2+4,FALSE)</f>
        <v>12.7</v>
      </c>
      <c r="L17" s="2">
        <f>VLOOKUP(selectedsubject,data1999,$H$2+5,FALSE)</f>
        <v>89</v>
      </c>
      <c r="M17" s="8">
        <f>VLOOKUP(selectedsubject,data1999,$H$2+6,FALSE)</f>
        <v>680048</v>
      </c>
      <c r="O17" s="3"/>
    </row>
    <row r="18" spans="5:15" ht="15">
      <c r="E18" s="9">
        <v>1998</v>
      </c>
      <c r="F18" s="2" t="s">
        <v>52</v>
      </c>
      <c r="G18" s="2">
        <f>VLOOKUP(selectedsubject,data1998,$H$2+0,FALSE)</f>
        <v>17.1</v>
      </c>
      <c r="H18" s="2">
        <f>VLOOKUP(selectedsubject,data1998,$H$2+1,FALSE)</f>
        <v>18.9</v>
      </c>
      <c r="I18" s="2">
        <f>VLOOKUP(selectedsubject,data1998,$H$2+2,FALSE)</f>
        <v>20.9</v>
      </c>
      <c r="J18" s="2">
        <f>VLOOKUP(selectedsubject,data1998,$H$2+3,FALSE)</f>
        <v>18.4</v>
      </c>
      <c r="K18" s="2">
        <f>VLOOKUP(selectedsubject,data1998,$H$2+4,FALSE)</f>
        <v>13</v>
      </c>
      <c r="L18" s="2">
        <f>VLOOKUP(selectedsubject,data1998,$H$2+5,FALSE)</f>
        <v>88.3</v>
      </c>
      <c r="M18" s="8">
        <f>VLOOKUP(selectedsubject,data1998,$H$2+6,FALSE)</f>
        <v>681082</v>
      </c>
      <c r="O18" s="3"/>
    </row>
    <row r="19" spans="5:15" ht="15">
      <c r="E19" s="9">
        <v>1997</v>
      </c>
      <c r="F19" s="2" t="s">
        <v>52</v>
      </c>
      <c r="G19" s="2">
        <f>VLOOKUP(selectedsubject,data1997,$H$2+0,FALSE)</f>
        <v>16.1</v>
      </c>
      <c r="H19" s="2">
        <f>VLOOKUP(selectedsubject,data1997,$H$2+1,FALSE)</f>
        <v>18.9</v>
      </c>
      <c r="I19" s="2">
        <f>VLOOKUP(selectedsubject,data1997,$H$2+2,FALSE)</f>
        <v>20.3</v>
      </c>
      <c r="J19" s="2">
        <f>VLOOKUP(selectedsubject,data1997,$H$2+3,FALSE)</f>
        <v>18.5</v>
      </c>
      <c r="K19" s="2">
        <f>VLOOKUP(selectedsubject,data1997,$H$2+4,FALSE)</f>
        <v>13.3</v>
      </c>
      <c r="L19" s="2">
        <f>VLOOKUP(selectedsubject,data1997,$H$2+5,FALSE)</f>
        <v>87.2</v>
      </c>
      <c r="M19" s="8">
        <f>VLOOKUP(selectedsubject,data1997,$H$2+6,FALSE)</f>
        <v>662163</v>
      </c>
      <c r="O19" s="3"/>
    </row>
    <row r="20" spans="5:15" ht="15" customHeight="1" thickBot="1">
      <c r="E20" s="10">
        <v>1996</v>
      </c>
      <c r="F20" s="11" t="s">
        <v>52</v>
      </c>
      <c r="G20" s="11">
        <f>VLOOKUP(selectedsubject,data1996,$H$2+0,FALSE)</f>
        <v>16.2</v>
      </c>
      <c r="H20" s="11">
        <f>VLOOKUP(selectedsubject,data1996,$H$2+1,FALSE)</f>
        <v>18</v>
      </c>
      <c r="I20" s="11">
        <f>VLOOKUP(selectedsubject,data1996,$H$2+2,FALSE)</f>
        <v>19.7</v>
      </c>
      <c r="J20" s="11">
        <f>VLOOKUP(selectedsubject,data1996,$H$2+3,FALSE)</f>
        <v>18.1</v>
      </c>
      <c r="K20" s="11">
        <f>VLOOKUP(selectedsubject,data1996,$H$2+4,FALSE)</f>
        <v>13.6</v>
      </c>
      <c r="L20" s="11">
        <f>VLOOKUP(selectedsubject,data1996,$H$2+5,FALSE)</f>
        <v>85.6</v>
      </c>
      <c r="M20" s="12">
        <f>VLOOKUP(selectedsubject,data1996,$H$2+6,FALSE)</f>
        <v>620164</v>
      </c>
      <c r="O20" s="3"/>
    </row>
    <row r="21" spans="5:15" ht="15">
      <c r="E21" s="36"/>
      <c r="F21" s="37"/>
      <c r="G21" s="37"/>
      <c r="H21" s="37"/>
      <c r="I21" s="37"/>
      <c r="J21" s="37"/>
      <c r="K21" s="37"/>
      <c r="L21" s="37"/>
      <c r="M21" s="38"/>
      <c r="O21" s="3"/>
    </row>
    <row r="22" spans="6:15" ht="12.75">
      <c r="F22" t="s">
        <v>102</v>
      </c>
      <c r="O22" s="4"/>
    </row>
    <row r="23" spans="6:15" ht="12.75">
      <c r="F23" s="70" t="s">
        <v>105</v>
      </c>
      <c r="O23" s="4"/>
    </row>
    <row r="25" spans="6:7" ht="12.75">
      <c r="F25" s="5" t="s">
        <v>58</v>
      </c>
      <c r="G25" s="5"/>
    </row>
    <row r="26" ht="12.75">
      <c r="F26" t="s">
        <v>60</v>
      </c>
    </row>
    <row r="27" ht="12.75">
      <c r="F27" t="s">
        <v>61</v>
      </c>
    </row>
    <row r="28" ht="12.75">
      <c r="F28" t="s">
        <v>59</v>
      </c>
    </row>
  </sheetData>
  <mergeCells count="5">
    <mergeCell ref="E1:M1"/>
    <mergeCell ref="F4:L4"/>
    <mergeCell ref="F3:M3"/>
    <mergeCell ref="M4:M5"/>
    <mergeCell ref="E3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5:W44"/>
  <sheetViews>
    <sheetView showGridLines="0" workbookViewId="0" topLeftCell="A1">
      <selection activeCell="O10" sqref="O10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8" t="s">
        <v>71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3:23" ht="12.75">
      <c r="C6" s="48" t="s">
        <v>72</v>
      </c>
      <c r="D6" s="53"/>
      <c r="E6" s="53"/>
      <c r="F6" s="53"/>
      <c r="G6" s="53"/>
      <c r="H6" s="53"/>
      <c r="I6" s="53"/>
      <c r="J6" s="48" t="s">
        <v>73</v>
      </c>
      <c r="K6" s="53"/>
      <c r="L6" s="53"/>
      <c r="M6" s="53"/>
      <c r="N6" s="53"/>
      <c r="O6" s="53"/>
      <c r="P6" s="53"/>
      <c r="Q6" s="48" t="s">
        <v>62</v>
      </c>
      <c r="R6" s="53"/>
      <c r="S6" s="53"/>
      <c r="T6" s="53"/>
      <c r="U6" s="53"/>
      <c r="V6" s="53"/>
      <c r="W6" s="53"/>
    </row>
    <row r="7" spans="3:23" ht="12.75">
      <c r="C7" s="48" t="s">
        <v>74</v>
      </c>
      <c r="D7" s="53"/>
      <c r="E7" s="53"/>
      <c r="F7" s="53"/>
      <c r="G7" s="53"/>
      <c r="H7" s="53"/>
      <c r="I7" s="53"/>
      <c r="J7" s="48" t="s">
        <v>74</v>
      </c>
      <c r="K7" s="53"/>
      <c r="L7" s="53"/>
      <c r="M7" s="53"/>
      <c r="N7" s="53"/>
      <c r="O7" s="53"/>
      <c r="P7" s="53"/>
      <c r="Q7" s="48" t="s">
        <v>74</v>
      </c>
      <c r="R7" s="53"/>
      <c r="S7" s="53"/>
      <c r="T7" s="53"/>
      <c r="U7" s="53"/>
      <c r="V7" s="53"/>
      <c r="W7" s="53"/>
    </row>
    <row r="8" spans="3:23" ht="12.75">
      <c r="C8" s="60" t="s">
        <v>33</v>
      </c>
      <c r="D8" s="60" t="s">
        <v>34</v>
      </c>
      <c r="E8" s="60" t="s">
        <v>35</v>
      </c>
      <c r="F8" s="60" t="s">
        <v>36</v>
      </c>
      <c r="G8" s="60" t="s">
        <v>37</v>
      </c>
      <c r="H8" s="60" t="s">
        <v>48</v>
      </c>
      <c r="I8" s="60" t="s">
        <v>67</v>
      </c>
      <c r="J8" s="60" t="s">
        <v>33</v>
      </c>
      <c r="K8" s="60" t="s">
        <v>34</v>
      </c>
      <c r="L8" s="60" t="s">
        <v>35</v>
      </c>
      <c r="M8" s="60" t="s">
        <v>36</v>
      </c>
      <c r="N8" s="60" t="s">
        <v>37</v>
      </c>
      <c r="O8" s="60" t="s">
        <v>48</v>
      </c>
      <c r="P8" s="60" t="s">
        <v>67</v>
      </c>
      <c r="Q8" s="60" t="s">
        <v>33</v>
      </c>
      <c r="R8" s="60" t="s">
        <v>34</v>
      </c>
      <c r="S8" s="60" t="s">
        <v>35</v>
      </c>
      <c r="T8" s="60" t="s">
        <v>36</v>
      </c>
      <c r="U8" s="60" t="s">
        <v>37</v>
      </c>
      <c r="V8" s="61" t="s">
        <v>48</v>
      </c>
      <c r="W8" s="61" t="s">
        <v>67</v>
      </c>
    </row>
    <row r="10" spans="1:23" ht="12.75">
      <c r="A10" s="48" t="s">
        <v>76</v>
      </c>
      <c r="B10" s="48" t="s">
        <v>0</v>
      </c>
      <c r="C10" s="63">
        <v>14.2</v>
      </c>
      <c r="D10" s="63">
        <v>13.9</v>
      </c>
      <c r="E10" s="63">
        <v>16.8</v>
      </c>
      <c r="F10" s="63">
        <v>17.4</v>
      </c>
      <c r="G10" s="63">
        <v>17</v>
      </c>
      <c r="H10" s="63">
        <v>79.3</v>
      </c>
      <c r="I10" s="41">
        <v>24993</v>
      </c>
      <c r="J10" s="63">
        <v>16.6</v>
      </c>
      <c r="K10" s="63">
        <v>15.5</v>
      </c>
      <c r="L10" s="63">
        <v>17.2</v>
      </c>
      <c r="M10" s="63">
        <v>17.1</v>
      </c>
      <c r="N10" s="63">
        <v>16</v>
      </c>
      <c r="O10" s="63">
        <v>82.4</v>
      </c>
      <c r="P10" s="41">
        <v>32712</v>
      </c>
      <c r="Q10" s="63">
        <v>15.5</v>
      </c>
      <c r="R10" s="63">
        <v>14.8</v>
      </c>
      <c r="S10" s="63">
        <v>17</v>
      </c>
      <c r="T10" s="63">
        <v>17.2</v>
      </c>
      <c r="U10" s="63">
        <v>16.4</v>
      </c>
      <c r="V10" s="63">
        <v>81</v>
      </c>
      <c r="W10" s="41">
        <v>57705</v>
      </c>
    </row>
    <row r="11" spans="2:23" ht="12.75">
      <c r="B11" s="48" t="s">
        <v>1</v>
      </c>
      <c r="C11" s="63">
        <v>17.3</v>
      </c>
      <c r="D11" s="63">
        <v>16.3</v>
      </c>
      <c r="E11" s="63">
        <v>17.1</v>
      </c>
      <c r="F11" s="63">
        <v>16.6</v>
      </c>
      <c r="G11" s="63">
        <v>15.1</v>
      </c>
      <c r="H11" s="63">
        <v>82.5</v>
      </c>
      <c r="I11" s="41">
        <v>22228</v>
      </c>
      <c r="J11" s="63">
        <v>18.1</v>
      </c>
      <c r="K11" s="63">
        <v>17.5</v>
      </c>
      <c r="L11" s="63">
        <v>17.9</v>
      </c>
      <c r="M11" s="63">
        <v>16.7</v>
      </c>
      <c r="N11" s="63">
        <v>14</v>
      </c>
      <c r="O11" s="63">
        <v>84.2</v>
      </c>
      <c r="P11" s="41">
        <v>21096</v>
      </c>
      <c r="Q11" s="63">
        <v>17.7</v>
      </c>
      <c r="R11" s="63">
        <v>16.9</v>
      </c>
      <c r="S11" s="63">
        <v>17.5</v>
      </c>
      <c r="T11" s="63">
        <v>16.6</v>
      </c>
      <c r="U11" s="63">
        <v>14.6</v>
      </c>
      <c r="V11" s="63">
        <v>83.3</v>
      </c>
      <c r="W11" s="41">
        <v>43324</v>
      </c>
    </row>
    <row r="12" spans="2:23" ht="12.75">
      <c r="B12" s="48" t="s">
        <v>2</v>
      </c>
      <c r="C12" s="63">
        <v>18.9</v>
      </c>
      <c r="D12" s="63">
        <v>15.7</v>
      </c>
      <c r="E12" s="63">
        <v>16.5</v>
      </c>
      <c r="F12" s="63">
        <v>16.3</v>
      </c>
      <c r="G12" s="63">
        <v>14.3</v>
      </c>
      <c r="H12" s="63">
        <v>81.7</v>
      </c>
      <c r="I12" s="41">
        <v>23658</v>
      </c>
      <c r="J12" s="63">
        <v>24.5</v>
      </c>
      <c r="K12" s="63">
        <v>18.5</v>
      </c>
      <c r="L12" s="63">
        <v>16.9</v>
      </c>
      <c r="M12" s="63">
        <v>15.7</v>
      </c>
      <c r="N12" s="63">
        <v>11.4</v>
      </c>
      <c r="O12" s="63">
        <v>87</v>
      </c>
      <c r="P12" s="41">
        <v>7446</v>
      </c>
      <c r="Q12" s="63">
        <v>20.3</v>
      </c>
      <c r="R12" s="63">
        <v>16.4</v>
      </c>
      <c r="S12" s="63">
        <v>16.6</v>
      </c>
      <c r="T12" s="63">
        <v>16.1</v>
      </c>
      <c r="U12" s="63">
        <v>13.6</v>
      </c>
      <c r="V12" s="63">
        <v>82.9</v>
      </c>
      <c r="W12" s="41">
        <v>31104</v>
      </c>
    </row>
    <row r="13" spans="2:23" ht="12.75">
      <c r="B13" s="48" t="s">
        <v>3</v>
      </c>
      <c r="C13" s="63">
        <v>16.7</v>
      </c>
      <c r="D13" s="63">
        <v>15.2</v>
      </c>
      <c r="E13" s="63">
        <v>17.9</v>
      </c>
      <c r="F13" s="63">
        <v>17.9</v>
      </c>
      <c r="G13" s="63">
        <v>15.6</v>
      </c>
      <c r="H13" s="63">
        <v>83.4</v>
      </c>
      <c r="I13" s="41">
        <v>4949</v>
      </c>
      <c r="J13" s="63">
        <v>16.7</v>
      </c>
      <c r="K13" s="63">
        <v>15.7</v>
      </c>
      <c r="L13" s="63">
        <v>18.1</v>
      </c>
      <c r="M13" s="63">
        <v>18.9</v>
      </c>
      <c r="N13" s="63">
        <v>14.5</v>
      </c>
      <c r="O13" s="63">
        <v>83.9</v>
      </c>
      <c r="P13" s="41">
        <v>2508</v>
      </c>
      <c r="Q13" s="63">
        <v>16.7</v>
      </c>
      <c r="R13" s="63">
        <v>15.4</v>
      </c>
      <c r="S13" s="63">
        <v>18</v>
      </c>
      <c r="T13" s="63">
        <v>18.3</v>
      </c>
      <c r="U13" s="63">
        <v>15.2</v>
      </c>
      <c r="V13" s="63">
        <v>83.5</v>
      </c>
      <c r="W13" s="41">
        <v>7457</v>
      </c>
    </row>
    <row r="14" spans="2:23" ht="12.75">
      <c r="B14" s="48" t="s">
        <v>4</v>
      </c>
      <c r="C14" s="63">
        <v>22.2</v>
      </c>
      <c r="D14" s="63">
        <v>14.9</v>
      </c>
      <c r="E14" s="63">
        <v>14.9</v>
      </c>
      <c r="F14" s="63">
        <v>14.4</v>
      </c>
      <c r="G14" s="63">
        <v>13.1</v>
      </c>
      <c r="H14" s="63">
        <v>79.6</v>
      </c>
      <c r="I14" s="41">
        <v>38325</v>
      </c>
      <c r="J14" s="63">
        <v>25.5</v>
      </c>
      <c r="K14" s="63">
        <v>16.9</v>
      </c>
      <c r="L14" s="63">
        <v>16</v>
      </c>
      <c r="M14" s="63">
        <v>14.3</v>
      </c>
      <c r="N14" s="63">
        <v>11.7</v>
      </c>
      <c r="O14" s="63">
        <v>84.4</v>
      </c>
      <c r="P14" s="41">
        <v>27883</v>
      </c>
      <c r="Q14" s="63">
        <v>23.6</v>
      </c>
      <c r="R14" s="63">
        <v>15.7</v>
      </c>
      <c r="S14" s="63">
        <v>15.4</v>
      </c>
      <c r="T14" s="63">
        <v>14.4</v>
      </c>
      <c r="U14" s="63">
        <v>12.5</v>
      </c>
      <c r="V14" s="63">
        <v>81.6</v>
      </c>
      <c r="W14" s="41">
        <v>66208</v>
      </c>
    </row>
    <row r="15" spans="2:23" ht="12.75">
      <c r="B15" s="48" t="s">
        <v>5</v>
      </c>
      <c r="C15" s="63">
        <v>35.8</v>
      </c>
      <c r="D15" s="63">
        <v>20</v>
      </c>
      <c r="E15" s="63">
        <v>16.2</v>
      </c>
      <c r="F15" s="63">
        <v>11.4</v>
      </c>
      <c r="G15" s="63">
        <v>7.8</v>
      </c>
      <c r="H15" s="63">
        <v>91.1</v>
      </c>
      <c r="I15" s="41">
        <v>3567</v>
      </c>
      <c r="J15" s="63">
        <v>40.7</v>
      </c>
      <c r="K15" s="63">
        <v>20.5</v>
      </c>
      <c r="L15" s="63">
        <v>15.5</v>
      </c>
      <c r="M15" s="63">
        <v>10.1</v>
      </c>
      <c r="N15" s="63">
        <v>6.8</v>
      </c>
      <c r="O15" s="63">
        <v>93.6</v>
      </c>
      <c r="P15" s="41">
        <v>2087</v>
      </c>
      <c r="Q15" s="63">
        <v>37.6</v>
      </c>
      <c r="R15" s="63">
        <v>20.2</v>
      </c>
      <c r="S15" s="63">
        <v>15.9</v>
      </c>
      <c r="T15" s="63">
        <v>10.9</v>
      </c>
      <c r="U15" s="63">
        <v>7.4</v>
      </c>
      <c r="V15" s="63">
        <v>92.1</v>
      </c>
      <c r="W15" s="41">
        <v>5654</v>
      </c>
    </row>
    <row r="16" spans="2:23" ht="12.75">
      <c r="B16" s="48" t="s">
        <v>6</v>
      </c>
      <c r="C16" s="63">
        <v>9.2</v>
      </c>
      <c r="D16" s="63">
        <v>14.6</v>
      </c>
      <c r="E16" s="63">
        <v>20.7</v>
      </c>
      <c r="F16" s="63">
        <v>22</v>
      </c>
      <c r="G16" s="63">
        <v>17.7</v>
      </c>
      <c r="H16" s="63">
        <v>84.1</v>
      </c>
      <c r="I16" s="41">
        <v>11287</v>
      </c>
      <c r="J16" s="63">
        <v>14.1</v>
      </c>
      <c r="K16" s="63">
        <v>18.6</v>
      </c>
      <c r="L16" s="63">
        <v>23</v>
      </c>
      <c r="M16" s="63">
        <v>20.4</v>
      </c>
      <c r="N16" s="63">
        <v>14.5</v>
      </c>
      <c r="O16" s="63">
        <v>90.6</v>
      </c>
      <c r="P16" s="41">
        <v>8280</v>
      </c>
      <c r="Q16" s="63">
        <v>11.2</v>
      </c>
      <c r="R16" s="63">
        <v>16.3</v>
      </c>
      <c r="S16" s="63">
        <v>21.6</v>
      </c>
      <c r="T16" s="63">
        <v>21.4</v>
      </c>
      <c r="U16" s="63">
        <v>16.3</v>
      </c>
      <c r="V16" s="63">
        <v>86.9</v>
      </c>
      <c r="W16" s="41">
        <v>19567</v>
      </c>
    </row>
    <row r="17" spans="2:23" ht="12.75">
      <c r="B17" s="48" t="s">
        <v>7</v>
      </c>
      <c r="C17" s="63">
        <v>9.7</v>
      </c>
      <c r="D17" s="63">
        <v>15.1</v>
      </c>
      <c r="E17" s="63">
        <v>18.5</v>
      </c>
      <c r="F17" s="63">
        <v>19</v>
      </c>
      <c r="G17" s="63">
        <v>17.1</v>
      </c>
      <c r="H17" s="63">
        <v>79.4</v>
      </c>
      <c r="I17" s="41">
        <v>5867</v>
      </c>
      <c r="J17" s="63">
        <v>11.1</v>
      </c>
      <c r="K17" s="63">
        <v>14.7</v>
      </c>
      <c r="L17" s="63">
        <v>16.7</v>
      </c>
      <c r="M17" s="63">
        <v>18.2</v>
      </c>
      <c r="N17" s="63">
        <v>18.7</v>
      </c>
      <c r="O17" s="63">
        <v>79.5</v>
      </c>
      <c r="P17" s="41">
        <v>604</v>
      </c>
      <c r="Q17" s="63">
        <v>9.8</v>
      </c>
      <c r="R17" s="63">
        <v>15.1</v>
      </c>
      <c r="S17" s="63">
        <v>18.3</v>
      </c>
      <c r="T17" s="63">
        <v>18.9</v>
      </c>
      <c r="U17" s="63">
        <v>17.2</v>
      </c>
      <c r="V17" s="63">
        <v>79.4</v>
      </c>
      <c r="W17" s="41">
        <v>6471</v>
      </c>
    </row>
    <row r="18" spans="2:23" ht="12.75">
      <c r="B18" s="48" t="s">
        <v>8</v>
      </c>
      <c r="C18" s="63">
        <v>3.7</v>
      </c>
      <c r="D18" s="63">
        <v>10.5</v>
      </c>
      <c r="E18" s="63">
        <v>18.3</v>
      </c>
      <c r="F18" s="63">
        <v>23.6</v>
      </c>
      <c r="G18" s="63">
        <v>22.4</v>
      </c>
      <c r="H18" s="63">
        <v>78.4</v>
      </c>
      <c r="I18" s="41">
        <v>9249</v>
      </c>
      <c r="J18" s="63">
        <v>6.4</v>
      </c>
      <c r="K18" s="63">
        <v>14.7</v>
      </c>
      <c r="L18" s="63">
        <v>20.9</v>
      </c>
      <c r="M18" s="63">
        <v>21.8</v>
      </c>
      <c r="N18" s="63">
        <v>19</v>
      </c>
      <c r="O18" s="63">
        <v>82.7</v>
      </c>
      <c r="P18" s="41">
        <v>5329</v>
      </c>
      <c r="Q18" s="63">
        <v>4.7</v>
      </c>
      <c r="R18" s="63">
        <v>12</v>
      </c>
      <c r="S18" s="63">
        <v>19.2</v>
      </c>
      <c r="T18" s="63">
        <v>22.9</v>
      </c>
      <c r="U18" s="63">
        <v>21.1</v>
      </c>
      <c r="V18" s="63">
        <v>80</v>
      </c>
      <c r="W18" s="41">
        <v>14578</v>
      </c>
    </row>
    <row r="19" spans="2:23" ht="12.75">
      <c r="B19" s="48" t="s">
        <v>9</v>
      </c>
      <c r="C19" s="63" t="s">
        <v>66</v>
      </c>
      <c r="D19" s="63">
        <v>6</v>
      </c>
      <c r="E19" s="63">
        <v>12</v>
      </c>
      <c r="F19" s="63">
        <v>24</v>
      </c>
      <c r="G19" s="63">
        <v>32</v>
      </c>
      <c r="H19" s="63">
        <v>76</v>
      </c>
      <c r="I19" s="41">
        <v>50</v>
      </c>
      <c r="J19" s="63">
        <v>15.2</v>
      </c>
      <c r="K19" s="63">
        <v>22.4</v>
      </c>
      <c r="L19" s="63">
        <v>20.9</v>
      </c>
      <c r="M19" s="63">
        <v>23.3</v>
      </c>
      <c r="N19" s="63">
        <v>10.7</v>
      </c>
      <c r="O19" s="63">
        <v>92.5</v>
      </c>
      <c r="P19" s="41">
        <v>335</v>
      </c>
      <c r="Q19" s="63">
        <v>13.5</v>
      </c>
      <c r="R19" s="63">
        <v>20.3</v>
      </c>
      <c r="S19" s="63">
        <v>19.7</v>
      </c>
      <c r="T19" s="63">
        <v>23.4</v>
      </c>
      <c r="U19" s="63">
        <v>13.5</v>
      </c>
      <c r="V19" s="63">
        <v>90.4</v>
      </c>
      <c r="W19" s="41">
        <v>385</v>
      </c>
    </row>
    <row r="20" spans="2:23" ht="12.75">
      <c r="B20" s="48" t="s">
        <v>10</v>
      </c>
      <c r="C20" s="63">
        <v>6.3</v>
      </c>
      <c r="D20" s="63">
        <v>11.1</v>
      </c>
      <c r="E20" s="63">
        <v>15.8</v>
      </c>
      <c r="F20" s="63">
        <v>18.7</v>
      </c>
      <c r="G20" s="63">
        <v>19</v>
      </c>
      <c r="H20" s="63">
        <v>70.8</v>
      </c>
      <c r="I20" s="41">
        <v>4358</v>
      </c>
      <c r="J20" s="63">
        <v>7.9</v>
      </c>
      <c r="K20" s="63">
        <v>11.2</v>
      </c>
      <c r="L20" s="63">
        <v>14.8</v>
      </c>
      <c r="M20" s="63">
        <v>17.8</v>
      </c>
      <c r="N20" s="63">
        <v>19.9</v>
      </c>
      <c r="O20" s="63">
        <v>71.6</v>
      </c>
      <c r="P20" s="41">
        <v>2873</v>
      </c>
      <c r="Q20" s="63">
        <v>6.9</v>
      </c>
      <c r="R20" s="63">
        <v>11.1</v>
      </c>
      <c r="S20" s="63">
        <v>15.4</v>
      </c>
      <c r="T20" s="63">
        <v>18.4</v>
      </c>
      <c r="U20" s="63">
        <v>19.3</v>
      </c>
      <c r="V20" s="63">
        <v>71.2</v>
      </c>
      <c r="W20" s="41">
        <v>7231</v>
      </c>
    </row>
    <row r="21" spans="2:23" ht="12.75">
      <c r="B21" s="48" t="s">
        <v>11</v>
      </c>
      <c r="C21" s="63">
        <v>10.1</v>
      </c>
      <c r="D21" s="63">
        <v>16.9</v>
      </c>
      <c r="E21" s="63">
        <v>22.8</v>
      </c>
      <c r="F21" s="63">
        <v>21.2</v>
      </c>
      <c r="G21" s="63">
        <v>14.9</v>
      </c>
      <c r="H21" s="63">
        <v>85.9</v>
      </c>
      <c r="I21" s="41">
        <v>21288</v>
      </c>
      <c r="J21" s="63">
        <v>12.7</v>
      </c>
      <c r="K21" s="63">
        <v>17.8</v>
      </c>
      <c r="L21" s="63">
        <v>21.1</v>
      </c>
      <c r="M21" s="63">
        <v>19.9</v>
      </c>
      <c r="N21" s="63">
        <v>14.5</v>
      </c>
      <c r="O21" s="63">
        <v>85.9</v>
      </c>
      <c r="P21" s="41">
        <v>15797</v>
      </c>
      <c r="Q21" s="63">
        <v>11.2</v>
      </c>
      <c r="R21" s="63">
        <v>17.3</v>
      </c>
      <c r="S21" s="63">
        <v>22.1</v>
      </c>
      <c r="T21" s="63">
        <v>20.7</v>
      </c>
      <c r="U21" s="63">
        <v>14.7</v>
      </c>
      <c r="V21" s="63">
        <v>85.9</v>
      </c>
      <c r="W21" s="41">
        <v>37085</v>
      </c>
    </row>
    <row r="22" spans="2:23" ht="12.75">
      <c r="B22" s="48" t="s">
        <v>12</v>
      </c>
      <c r="C22" s="63">
        <v>19.6</v>
      </c>
      <c r="D22" s="63">
        <v>18.9</v>
      </c>
      <c r="E22" s="63">
        <v>19.6</v>
      </c>
      <c r="F22" s="63">
        <v>16.8</v>
      </c>
      <c r="G22" s="63">
        <v>12.2</v>
      </c>
      <c r="H22" s="63">
        <v>87</v>
      </c>
      <c r="I22" s="41">
        <v>12506</v>
      </c>
      <c r="J22" s="63">
        <v>23.1</v>
      </c>
      <c r="K22" s="63">
        <v>19.1</v>
      </c>
      <c r="L22" s="63">
        <v>18.2</v>
      </c>
      <c r="M22" s="63">
        <v>15.5</v>
      </c>
      <c r="N22" s="63">
        <v>11.7</v>
      </c>
      <c r="O22" s="63">
        <v>87.5</v>
      </c>
      <c r="P22" s="41">
        <v>6000</v>
      </c>
      <c r="Q22" s="63">
        <v>20.7</v>
      </c>
      <c r="R22" s="63">
        <v>18.9</v>
      </c>
      <c r="S22" s="63">
        <v>19.1</v>
      </c>
      <c r="T22" s="63">
        <v>16.4</v>
      </c>
      <c r="U22" s="63">
        <v>12</v>
      </c>
      <c r="V22" s="63">
        <v>87.2</v>
      </c>
      <c r="W22" s="41">
        <v>18506</v>
      </c>
    </row>
    <row r="23" spans="2:23" ht="12.75">
      <c r="B23" s="48" t="s">
        <v>13</v>
      </c>
      <c r="C23" s="63">
        <v>17.8</v>
      </c>
      <c r="D23" s="63">
        <v>17.2</v>
      </c>
      <c r="E23" s="63">
        <v>20.4</v>
      </c>
      <c r="F23" s="63">
        <v>18.1</v>
      </c>
      <c r="G23" s="63">
        <v>14.5</v>
      </c>
      <c r="H23" s="63">
        <v>88</v>
      </c>
      <c r="I23" s="41">
        <v>16525</v>
      </c>
      <c r="J23" s="63">
        <v>25.5</v>
      </c>
      <c r="K23" s="63">
        <v>19</v>
      </c>
      <c r="L23" s="63">
        <v>19.2</v>
      </c>
      <c r="M23" s="63">
        <v>15.7</v>
      </c>
      <c r="N23" s="63">
        <v>11.3</v>
      </c>
      <c r="O23" s="63">
        <v>90.7</v>
      </c>
      <c r="P23" s="41">
        <v>13976</v>
      </c>
      <c r="Q23" s="63">
        <v>21.3</v>
      </c>
      <c r="R23" s="63">
        <v>18</v>
      </c>
      <c r="S23" s="63">
        <v>19.9</v>
      </c>
      <c r="T23" s="63">
        <v>17</v>
      </c>
      <c r="U23" s="63">
        <v>13</v>
      </c>
      <c r="V23" s="63">
        <v>89.2</v>
      </c>
      <c r="W23" s="41">
        <v>30501</v>
      </c>
    </row>
    <row r="24" spans="2:23" ht="12.75">
      <c r="B24" s="48" t="s">
        <v>14</v>
      </c>
      <c r="C24" s="63">
        <v>20.2</v>
      </c>
      <c r="D24" s="63">
        <v>20</v>
      </c>
      <c r="E24" s="63">
        <v>20.2</v>
      </c>
      <c r="F24" s="63">
        <v>16.8</v>
      </c>
      <c r="G24" s="63">
        <v>11.9</v>
      </c>
      <c r="H24" s="63">
        <v>89.1</v>
      </c>
      <c r="I24" s="41">
        <v>6830</v>
      </c>
      <c r="J24" s="63">
        <v>24.3</v>
      </c>
      <c r="K24" s="63">
        <v>19</v>
      </c>
      <c r="L24" s="63">
        <v>18.9</v>
      </c>
      <c r="M24" s="63">
        <v>15.2</v>
      </c>
      <c r="N24" s="63">
        <v>11.1</v>
      </c>
      <c r="O24" s="63">
        <v>88.5</v>
      </c>
      <c r="P24" s="41">
        <v>5740</v>
      </c>
      <c r="Q24" s="63">
        <v>22.1</v>
      </c>
      <c r="R24" s="63">
        <v>19.5</v>
      </c>
      <c r="S24" s="63">
        <v>19.6</v>
      </c>
      <c r="T24" s="63">
        <v>16.1</v>
      </c>
      <c r="U24" s="63">
        <v>11.5</v>
      </c>
      <c r="V24" s="63">
        <v>88.8</v>
      </c>
      <c r="W24" s="41">
        <v>12570</v>
      </c>
    </row>
    <row r="25" spans="2:23" ht="12.75">
      <c r="B25" s="48" t="s">
        <v>15</v>
      </c>
      <c r="C25" s="63">
        <v>15.3</v>
      </c>
      <c r="D25" s="63">
        <v>21.5</v>
      </c>
      <c r="E25" s="63">
        <v>23.5</v>
      </c>
      <c r="F25" s="63">
        <v>19.5</v>
      </c>
      <c r="G25" s="63">
        <v>12.4</v>
      </c>
      <c r="H25" s="63">
        <v>92.1</v>
      </c>
      <c r="I25" s="41">
        <v>21308</v>
      </c>
      <c r="J25" s="63">
        <v>17.7</v>
      </c>
      <c r="K25" s="63">
        <v>23</v>
      </c>
      <c r="L25" s="63">
        <v>23.8</v>
      </c>
      <c r="M25" s="63">
        <v>17.9</v>
      </c>
      <c r="N25" s="63">
        <v>10.5</v>
      </c>
      <c r="O25" s="63">
        <v>92.9</v>
      </c>
      <c r="P25" s="41">
        <v>23314</v>
      </c>
      <c r="Q25" s="63">
        <v>16.6</v>
      </c>
      <c r="R25" s="63">
        <v>22.3</v>
      </c>
      <c r="S25" s="63">
        <v>23.6</v>
      </c>
      <c r="T25" s="63">
        <v>18.7</v>
      </c>
      <c r="U25" s="63">
        <v>11.4</v>
      </c>
      <c r="V25" s="63">
        <v>92.6</v>
      </c>
      <c r="W25" s="41">
        <v>44622</v>
      </c>
    </row>
    <row r="26" spans="2:23" ht="12.75">
      <c r="B26" s="48" t="s">
        <v>16</v>
      </c>
      <c r="C26" s="63">
        <v>10.7</v>
      </c>
      <c r="D26" s="63">
        <v>13.2</v>
      </c>
      <c r="E26" s="63">
        <v>17.7</v>
      </c>
      <c r="F26" s="63">
        <v>19.1</v>
      </c>
      <c r="G26" s="63">
        <v>17.3</v>
      </c>
      <c r="H26" s="63">
        <v>77.9</v>
      </c>
      <c r="I26" s="41">
        <v>9408</v>
      </c>
      <c r="J26" s="63">
        <v>14</v>
      </c>
      <c r="K26" s="63">
        <v>15.1</v>
      </c>
      <c r="L26" s="63">
        <v>17.9</v>
      </c>
      <c r="M26" s="63">
        <v>17.1</v>
      </c>
      <c r="N26" s="63">
        <v>15.6</v>
      </c>
      <c r="O26" s="63">
        <v>79.6</v>
      </c>
      <c r="P26" s="41">
        <v>13190</v>
      </c>
      <c r="Q26" s="63">
        <v>12.6</v>
      </c>
      <c r="R26" s="63">
        <v>14.3</v>
      </c>
      <c r="S26" s="63">
        <v>17.8</v>
      </c>
      <c r="T26" s="63">
        <v>17.9</v>
      </c>
      <c r="U26" s="63">
        <v>16.3</v>
      </c>
      <c r="V26" s="63">
        <v>78.9</v>
      </c>
      <c r="W26" s="41">
        <v>22598</v>
      </c>
    </row>
    <row r="27" spans="2:23" ht="12.75">
      <c r="B27" s="48" t="s">
        <v>17</v>
      </c>
      <c r="C27" s="63">
        <v>6.8</v>
      </c>
      <c r="D27" s="63">
        <v>12.4</v>
      </c>
      <c r="E27" s="63">
        <v>18</v>
      </c>
      <c r="F27" s="63">
        <v>19.6</v>
      </c>
      <c r="G27" s="63">
        <v>17.8</v>
      </c>
      <c r="H27" s="63">
        <v>74.6</v>
      </c>
      <c r="I27" s="41">
        <v>21085</v>
      </c>
      <c r="J27" s="63">
        <v>13.9</v>
      </c>
      <c r="K27" s="63">
        <v>17.7</v>
      </c>
      <c r="L27" s="63">
        <v>20</v>
      </c>
      <c r="M27" s="63">
        <v>17.6</v>
      </c>
      <c r="N27" s="63">
        <v>14.1</v>
      </c>
      <c r="O27" s="63">
        <v>83.2</v>
      </c>
      <c r="P27" s="41">
        <v>49659</v>
      </c>
      <c r="Q27" s="63">
        <v>11.7</v>
      </c>
      <c r="R27" s="63">
        <v>16.1</v>
      </c>
      <c r="S27" s="63">
        <v>19.4</v>
      </c>
      <c r="T27" s="63">
        <v>18.2</v>
      </c>
      <c r="U27" s="63">
        <v>15.2</v>
      </c>
      <c r="V27" s="63">
        <v>80.6</v>
      </c>
      <c r="W27" s="41">
        <v>70744</v>
      </c>
    </row>
    <row r="28" spans="2:23" ht="12.75">
      <c r="B28" s="48" t="s">
        <v>18</v>
      </c>
      <c r="C28" s="63">
        <v>10.5</v>
      </c>
      <c r="D28" s="63">
        <v>15.1</v>
      </c>
      <c r="E28" s="63">
        <v>19.5</v>
      </c>
      <c r="F28" s="63">
        <v>19.5</v>
      </c>
      <c r="G28" s="63">
        <v>16.9</v>
      </c>
      <c r="H28" s="63">
        <v>81.5</v>
      </c>
      <c r="I28" s="41">
        <v>9534</v>
      </c>
      <c r="J28" s="63">
        <v>17.1</v>
      </c>
      <c r="K28" s="63">
        <v>19</v>
      </c>
      <c r="L28" s="63">
        <v>20.1</v>
      </c>
      <c r="M28" s="63">
        <v>17.5</v>
      </c>
      <c r="N28" s="63">
        <v>13.1</v>
      </c>
      <c r="O28" s="63">
        <v>86.8</v>
      </c>
      <c r="P28" s="41">
        <v>26698</v>
      </c>
      <c r="Q28" s="63">
        <v>15.4</v>
      </c>
      <c r="R28" s="63">
        <v>18</v>
      </c>
      <c r="S28" s="63">
        <v>19.9</v>
      </c>
      <c r="T28" s="63">
        <v>18.1</v>
      </c>
      <c r="U28" s="63">
        <v>14.1</v>
      </c>
      <c r="V28" s="63">
        <v>85.4</v>
      </c>
      <c r="W28" s="41">
        <v>36232</v>
      </c>
    </row>
    <row r="29" spans="2:23" ht="12.75">
      <c r="B29" s="48" t="s">
        <v>19</v>
      </c>
      <c r="C29" s="63">
        <v>10.3</v>
      </c>
      <c r="D29" s="63">
        <v>13.1</v>
      </c>
      <c r="E29" s="63">
        <v>19.1</v>
      </c>
      <c r="F29" s="63">
        <v>20.1</v>
      </c>
      <c r="G29" s="63">
        <v>17.1</v>
      </c>
      <c r="H29" s="63">
        <v>79.6</v>
      </c>
      <c r="I29" s="41">
        <v>4224</v>
      </c>
      <c r="J29" s="63">
        <v>11.6</v>
      </c>
      <c r="K29" s="63">
        <v>15.2</v>
      </c>
      <c r="L29" s="63">
        <v>19.2</v>
      </c>
      <c r="M29" s="63">
        <v>20.5</v>
      </c>
      <c r="N29" s="63">
        <v>15</v>
      </c>
      <c r="O29" s="63">
        <v>81.4</v>
      </c>
      <c r="P29" s="41">
        <v>5246</v>
      </c>
      <c r="Q29" s="63">
        <v>11</v>
      </c>
      <c r="R29" s="63">
        <v>14.3</v>
      </c>
      <c r="S29" s="63">
        <v>19.1</v>
      </c>
      <c r="T29" s="63">
        <v>20.3</v>
      </c>
      <c r="U29" s="63">
        <v>15.9</v>
      </c>
      <c r="V29" s="63">
        <v>80.6</v>
      </c>
      <c r="W29" s="41">
        <v>9470</v>
      </c>
    </row>
    <row r="30" spans="2:23" ht="12.75">
      <c r="B30" s="48" t="s">
        <v>20</v>
      </c>
      <c r="C30" s="63">
        <v>15.7</v>
      </c>
      <c r="D30" s="63">
        <v>18.1</v>
      </c>
      <c r="E30" s="63">
        <v>22.3</v>
      </c>
      <c r="F30" s="63">
        <v>19.4</v>
      </c>
      <c r="G30" s="63">
        <v>12.5</v>
      </c>
      <c r="H30" s="63">
        <v>88</v>
      </c>
      <c r="I30" s="41">
        <v>16170</v>
      </c>
      <c r="J30" s="63">
        <v>22.7</v>
      </c>
      <c r="K30" s="63">
        <v>23.1</v>
      </c>
      <c r="L30" s="63">
        <v>23.5</v>
      </c>
      <c r="M30" s="63">
        <v>15.6</v>
      </c>
      <c r="N30" s="63">
        <v>8.6</v>
      </c>
      <c r="O30" s="63">
        <v>93.4</v>
      </c>
      <c r="P30" s="41">
        <v>36807</v>
      </c>
      <c r="Q30" s="63">
        <v>20.5</v>
      </c>
      <c r="R30" s="63">
        <v>21.6</v>
      </c>
      <c r="S30" s="63">
        <v>23.1</v>
      </c>
      <c r="T30" s="63">
        <v>16.8</v>
      </c>
      <c r="U30" s="63">
        <v>9.8</v>
      </c>
      <c r="V30" s="63">
        <v>91.8</v>
      </c>
      <c r="W30" s="41">
        <v>52977</v>
      </c>
    </row>
    <row r="31" spans="2:23" ht="12.75">
      <c r="B31" s="48" t="s">
        <v>21</v>
      </c>
      <c r="C31" s="63">
        <v>12.3</v>
      </c>
      <c r="D31" s="63">
        <v>23.4</v>
      </c>
      <c r="E31" s="63">
        <v>28.4</v>
      </c>
      <c r="F31" s="63">
        <v>21.7</v>
      </c>
      <c r="G31" s="63">
        <v>10.1</v>
      </c>
      <c r="H31" s="63">
        <v>96</v>
      </c>
      <c r="I31" s="41">
        <v>5106</v>
      </c>
      <c r="J31" s="63">
        <v>17.4</v>
      </c>
      <c r="K31" s="63">
        <v>27.8</v>
      </c>
      <c r="L31" s="63">
        <v>28.9</v>
      </c>
      <c r="M31" s="63">
        <v>16.4</v>
      </c>
      <c r="N31" s="63">
        <v>6.7</v>
      </c>
      <c r="O31" s="63">
        <v>97.2</v>
      </c>
      <c r="P31" s="41">
        <v>11096</v>
      </c>
      <c r="Q31" s="63">
        <v>15.8</v>
      </c>
      <c r="R31" s="63">
        <v>26.4</v>
      </c>
      <c r="S31" s="63">
        <v>28.7</v>
      </c>
      <c r="T31" s="63">
        <v>18.1</v>
      </c>
      <c r="U31" s="63">
        <v>7.8</v>
      </c>
      <c r="V31" s="63">
        <v>96.8</v>
      </c>
      <c r="W31" s="41">
        <v>16202</v>
      </c>
    </row>
    <row r="32" spans="2:23" ht="12.75">
      <c r="B32" s="48" t="s">
        <v>22</v>
      </c>
      <c r="C32" s="63">
        <v>13.5</v>
      </c>
      <c r="D32" s="63">
        <v>19.9</v>
      </c>
      <c r="E32" s="63">
        <v>26.3</v>
      </c>
      <c r="F32" s="63">
        <v>22.4</v>
      </c>
      <c r="G32" s="63">
        <v>12</v>
      </c>
      <c r="H32" s="63">
        <v>94.2</v>
      </c>
      <c r="I32" s="41">
        <v>27811</v>
      </c>
      <c r="J32" s="63">
        <v>15</v>
      </c>
      <c r="K32" s="63">
        <v>21.7</v>
      </c>
      <c r="L32" s="63">
        <v>27.9</v>
      </c>
      <c r="M32" s="63">
        <v>21.6</v>
      </c>
      <c r="N32" s="63">
        <v>10</v>
      </c>
      <c r="O32" s="63">
        <v>96.2</v>
      </c>
      <c r="P32" s="41">
        <v>61800</v>
      </c>
      <c r="Q32" s="63">
        <v>14.6</v>
      </c>
      <c r="R32" s="63">
        <v>21.1</v>
      </c>
      <c r="S32" s="63">
        <v>27.4</v>
      </c>
      <c r="T32" s="63">
        <v>21.8</v>
      </c>
      <c r="U32" s="63">
        <v>10.6</v>
      </c>
      <c r="V32" s="63">
        <v>95.5</v>
      </c>
      <c r="W32" s="41">
        <v>89611</v>
      </c>
    </row>
    <row r="33" spans="2:23" ht="12.75">
      <c r="B33" s="48" t="s">
        <v>53</v>
      </c>
      <c r="C33" s="63">
        <v>9.6</v>
      </c>
      <c r="D33" s="63">
        <v>20.1</v>
      </c>
      <c r="E33" s="63">
        <v>26.5</v>
      </c>
      <c r="F33" s="63">
        <v>23</v>
      </c>
      <c r="G33" s="63">
        <v>12.7</v>
      </c>
      <c r="H33" s="63">
        <v>91.9</v>
      </c>
      <c r="I33" s="41">
        <v>14165</v>
      </c>
      <c r="J33" s="63">
        <v>13.6</v>
      </c>
      <c r="K33" s="63">
        <v>25.1</v>
      </c>
      <c r="L33" s="63">
        <v>28.1</v>
      </c>
      <c r="M33" s="63">
        <v>19</v>
      </c>
      <c r="N33" s="63">
        <v>9.2</v>
      </c>
      <c r="O33" s="63">
        <v>95</v>
      </c>
      <c r="P33" s="41">
        <v>17364</v>
      </c>
      <c r="Q33" s="63">
        <v>11.8</v>
      </c>
      <c r="R33" s="63">
        <v>22.8</v>
      </c>
      <c r="S33" s="63">
        <v>27.4</v>
      </c>
      <c r="T33" s="63">
        <v>20.8</v>
      </c>
      <c r="U33" s="63">
        <v>10.7</v>
      </c>
      <c r="V33" s="63">
        <v>93.6</v>
      </c>
      <c r="W33" s="41">
        <v>31529</v>
      </c>
    </row>
    <row r="34" spans="2:23" ht="12.75">
      <c r="B34" s="48" t="s">
        <v>23</v>
      </c>
      <c r="C34" s="63">
        <v>7.9</v>
      </c>
      <c r="D34" s="63">
        <v>25.4</v>
      </c>
      <c r="E34" s="63">
        <v>34.2</v>
      </c>
      <c r="F34" s="63">
        <v>19.2</v>
      </c>
      <c r="G34" s="63">
        <v>7.5</v>
      </c>
      <c r="H34" s="63">
        <v>94.2</v>
      </c>
      <c r="I34" s="41">
        <v>6266</v>
      </c>
      <c r="J34" s="63">
        <v>12.4</v>
      </c>
      <c r="K34" s="63">
        <v>28.2</v>
      </c>
      <c r="L34" s="63">
        <v>31.6</v>
      </c>
      <c r="M34" s="63">
        <v>17.2</v>
      </c>
      <c r="N34" s="63">
        <v>6.3</v>
      </c>
      <c r="O34" s="63">
        <v>95.7</v>
      </c>
      <c r="P34" s="41">
        <v>8000</v>
      </c>
      <c r="Q34" s="63">
        <v>10.4</v>
      </c>
      <c r="R34" s="63">
        <v>27</v>
      </c>
      <c r="S34" s="63">
        <v>32.7</v>
      </c>
      <c r="T34" s="63">
        <v>18.1</v>
      </c>
      <c r="U34" s="63">
        <v>6.9</v>
      </c>
      <c r="V34" s="63">
        <v>95.1</v>
      </c>
      <c r="W34" s="41">
        <v>14266</v>
      </c>
    </row>
    <row r="35" spans="2:23" ht="12.75">
      <c r="B35" s="48" t="s">
        <v>24</v>
      </c>
      <c r="C35" s="63">
        <v>26.9</v>
      </c>
      <c r="D35" s="63">
        <v>20.7</v>
      </c>
      <c r="E35" s="63">
        <v>19</v>
      </c>
      <c r="F35" s="63">
        <v>14.8</v>
      </c>
      <c r="G35" s="63">
        <v>9.8</v>
      </c>
      <c r="H35" s="63">
        <v>91.3</v>
      </c>
      <c r="I35" s="41">
        <v>4172</v>
      </c>
      <c r="J35" s="63">
        <v>24.4</v>
      </c>
      <c r="K35" s="63">
        <v>19.7</v>
      </c>
      <c r="L35" s="63">
        <v>18.4</v>
      </c>
      <c r="M35" s="63">
        <v>15.6</v>
      </c>
      <c r="N35" s="63">
        <v>12.3</v>
      </c>
      <c r="O35" s="63">
        <v>90.4</v>
      </c>
      <c r="P35" s="41">
        <v>10152</v>
      </c>
      <c r="Q35" s="63">
        <v>25.2</v>
      </c>
      <c r="R35" s="63">
        <v>20</v>
      </c>
      <c r="S35" s="63">
        <v>18.6</v>
      </c>
      <c r="T35" s="63">
        <v>15.4</v>
      </c>
      <c r="U35" s="63">
        <v>11.6</v>
      </c>
      <c r="V35" s="63">
        <v>90.7</v>
      </c>
      <c r="W35" s="41">
        <v>14324</v>
      </c>
    </row>
    <row r="36" spans="2:23" ht="12.75">
      <c r="B36" s="48" t="s">
        <v>25</v>
      </c>
      <c r="C36" s="63">
        <v>22.7</v>
      </c>
      <c r="D36" s="63">
        <v>20.9</v>
      </c>
      <c r="E36" s="63">
        <v>18.7</v>
      </c>
      <c r="F36" s="63">
        <v>17.2</v>
      </c>
      <c r="G36" s="63">
        <v>11.9</v>
      </c>
      <c r="H36" s="63">
        <v>91.4</v>
      </c>
      <c r="I36" s="41">
        <v>2235</v>
      </c>
      <c r="J36" s="63">
        <v>23.9</v>
      </c>
      <c r="K36" s="63">
        <v>20.1</v>
      </c>
      <c r="L36" s="63">
        <v>19.4</v>
      </c>
      <c r="M36" s="63">
        <v>17.4</v>
      </c>
      <c r="N36" s="63">
        <v>11.5</v>
      </c>
      <c r="O36" s="63">
        <v>92.3</v>
      </c>
      <c r="P36" s="41">
        <v>3620</v>
      </c>
      <c r="Q36" s="63">
        <v>23.4</v>
      </c>
      <c r="R36" s="63">
        <v>20.4</v>
      </c>
      <c r="S36" s="63">
        <v>19.2</v>
      </c>
      <c r="T36" s="63">
        <v>17.3</v>
      </c>
      <c r="U36" s="63">
        <v>11.6</v>
      </c>
      <c r="V36" s="63">
        <v>92</v>
      </c>
      <c r="W36" s="41">
        <v>5855</v>
      </c>
    </row>
    <row r="37" spans="2:23" ht="12.75">
      <c r="B37" s="48" t="s">
        <v>26</v>
      </c>
      <c r="C37" s="63">
        <v>24.1</v>
      </c>
      <c r="D37" s="63">
        <v>21.3</v>
      </c>
      <c r="E37" s="63">
        <v>19.7</v>
      </c>
      <c r="F37" s="63">
        <v>15.6</v>
      </c>
      <c r="G37" s="63">
        <v>11</v>
      </c>
      <c r="H37" s="63">
        <v>91.7</v>
      </c>
      <c r="I37" s="41">
        <v>1912</v>
      </c>
      <c r="J37" s="63">
        <v>21.1</v>
      </c>
      <c r="K37" s="63">
        <v>19.3</v>
      </c>
      <c r="L37" s="63">
        <v>20.1</v>
      </c>
      <c r="M37" s="63">
        <v>18.2</v>
      </c>
      <c r="N37" s="63">
        <v>11.9</v>
      </c>
      <c r="O37" s="63">
        <v>90.6</v>
      </c>
      <c r="P37" s="41">
        <v>4645</v>
      </c>
      <c r="Q37" s="63">
        <v>22</v>
      </c>
      <c r="R37" s="63">
        <v>19.9</v>
      </c>
      <c r="S37" s="63">
        <v>20</v>
      </c>
      <c r="T37" s="63">
        <v>17.4</v>
      </c>
      <c r="U37" s="63">
        <v>11.6</v>
      </c>
      <c r="V37" s="63">
        <v>90.9</v>
      </c>
      <c r="W37" s="41">
        <v>6557</v>
      </c>
    </row>
    <row r="38" spans="2:23" ht="12.75">
      <c r="B38" s="48" t="s">
        <v>27</v>
      </c>
      <c r="C38" s="63">
        <v>50.2</v>
      </c>
      <c r="D38" s="63">
        <v>22.1</v>
      </c>
      <c r="E38" s="63">
        <v>9.8</v>
      </c>
      <c r="F38" s="63">
        <v>5.9</v>
      </c>
      <c r="G38" s="63">
        <v>4.7</v>
      </c>
      <c r="H38" s="63">
        <v>92.7</v>
      </c>
      <c r="I38" s="41">
        <v>1500</v>
      </c>
      <c r="J38" s="63">
        <v>51.3</v>
      </c>
      <c r="K38" s="63">
        <v>18.8</v>
      </c>
      <c r="L38" s="63">
        <v>11.7</v>
      </c>
      <c r="M38" s="63">
        <v>7.3</v>
      </c>
      <c r="N38" s="63">
        <v>5.1</v>
      </c>
      <c r="O38" s="63">
        <v>94.3</v>
      </c>
      <c r="P38" s="41">
        <v>1975</v>
      </c>
      <c r="Q38" s="63">
        <v>50.8</v>
      </c>
      <c r="R38" s="63">
        <v>20.3</v>
      </c>
      <c r="S38" s="63">
        <v>10.9</v>
      </c>
      <c r="T38" s="63">
        <v>6.7</v>
      </c>
      <c r="U38" s="63">
        <v>4.9</v>
      </c>
      <c r="V38" s="63">
        <v>93.6</v>
      </c>
      <c r="W38" s="41">
        <v>3475</v>
      </c>
    </row>
    <row r="39" spans="2:23" ht="12.75">
      <c r="B39" s="48" t="s">
        <v>28</v>
      </c>
      <c r="C39" s="63">
        <v>25.8</v>
      </c>
      <c r="D39" s="63">
        <v>21.4</v>
      </c>
      <c r="E39" s="63">
        <v>20.8</v>
      </c>
      <c r="F39" s="63">
        <v>15.9</v>
      </c>
      <c r="G39" s="63">
        <v>9.8</v>
      </c>
      <c r="H39" s="63">
        <v>93.6</v>
      </c>
      <c r="I39" s="41">
        <v>2584</v>
      </c>
      <c r="J39" s="63">
        <v>32.2</v>
      </c>
      <c r="K39" s="63">
        <v>23.4</v>
      </c>
      <c r="L39" s="63">
        <v>19.6</v>
      </c>
      <c r="M39" s="63">
        <v>12.3</v>
      </c>
      <c r="N39" s="63">
        <v>7.4</v>
      </c>
      <c r="O39" s="63">
        <v>94.9</v>
      </c>
      <c r="P39" s="41">
        <v>2990</v>
      </c>
      <c r="Q39" s="63">
        <v>29.2</v>
      </c>
      <c r="R39" s="63">
        <v>22.5</v>
      </c>
      <c r="S39" s="63">
        <v>20.2</v>
      </c>
      <c r="T39" s="63">
        <v>14</v>
      </c>
      <c r="U39" s="63">
        <v>8.5</v>
      </c>
      <c r="V39" s="63">
        <v>94.3</v>
      </c>
      <c r="W39" s="41">
        <v>5574</v>
      </c>
    </row>
    <row r="40" spans="2:23" ht="12.75">
      <c r="B40" s="48" t="s">
        <v>29</v>
      </c>
      <c r="C40" s="63">
        <v>18.4</v>
      </c>
      <c r="D40" s="63">
        <v>20.9</v>
      </c>
      <c r="E40" s="63">
        <v>22.1</v>
      </c>
      <c r="F40" s="63">
        <v>17.5</v>
      </c>
      <c r="G40" s="63">
        <v>11.1</v>
      </c>
      <c r="H40" s="63">
        <v>89.9</v>
      </c>
      <c r="I40" s="41">
        <v>6318</v>
      </c>
      <c r="J40" s="63">
        <v>20.9</v>
      </c>
      <c r="K40" s="63">
        <v>23.7</v>
      </c>
      <c r="L40" s="63">
        <v>22.4</v>
      </c>
      <c r="M40" s="63">
        <v>15.9</v>
      </c>
      <c r="N40" s="63">
        <v>9.8</v>
      </c>
      <c r="O40" s="63">
        <v>92.6</v>
      </c>
      <c r="P40" s="41">
        <v>12807</v>
      </c>
      <c r="Q40" s="63">
        <v>20</v>
      </c>
      <c r="R40" s="63">
        <v>22.7</v>
      </c>
      <c r="S40" s="63">
        <v>22.3</v>
      </c>
      <c r="T40" s="63">
        <v>16.4</v>
      </c>
      <c r="U40" s="63">
        <v>10.2</v>
      </c>
      <c r="V40" s="63">
        <v>91.7</v>
      </c>
      <c r="W40" s="41">
        <v>19125</v>
      </c>
    </row>
    <row r="41" spans="2:23" ht="12.75">
      <c r="B41" s="48" t="s">
        <v>30</v>
      </c>
      <c r="C41" s="63">
        <v>11.7</v>
      </c>
      <c r="D41" s="63">
        <v>16.3</v>
      </c>
      <c r="E41" s="63">
        <v>23.1</v>
      </c>
      <c r="F41" s="63">
        <v>23.2</v>
      </c>
      <c r="G41" s="63">
        <v>15.3</v>
      </c>
      <c r="H41" s="63">
        <v>89.7</v>
      </c>
      <c r="I41" s="41">
        <v>6985</v>
      </c>
      <c r="J41" s="63">
        <v>16.8</v>
      </c>
      <c r="K41" s="63">
        <v>20.1</v>
      </c>
      <c r="L41" s="63">
        <v>23.5</v>
      </c>
      <c r="M41" s="63">
        <v>20.1</v>
      </c>
      <c r="N41" s="63">
        <v>13.4</v>
      </c>
      <c r="O41" s="63">
        <v>93.9</v>
      </c>
      <c r="P41" s="41">
        <v>4204</v>
      </c>
      <c r="Q41" s="63">
        <v>13.6</v>
      </c>
      <c r="R41" s="63">
        <v>17.7</v>
      </c>
      <c r="S41" s="63">
        <v>23.3</v>
      </c>
      <c r="T41" s="63">
        <v>22.1</v>
      </c>
      <c r="U41" s="63">
        <v>14.6</v>
      </c>
      <c r="V41" s="63">
        <v>91.3</v>
      </c>
      <c r="W41" s="41">
        <v>11189</v>
      </c>
    </row>
    <row r="42" spans="2:23" ht="12.75">
      <c r="B42" s="48" t="s">
        <v>31</v>
      </c>
      <c r="C42" s="63">
        <v>8.7</v>
      </c>
      <c r="D42" s="63">
        <v>13.1</v>
      </c>
      <c r="E42" s="63">
        <v>18.7</v>
      </c>
      <c r="F42" s="63">
        <v>22.1</v>
      </c>
      <c r="G42" s="63">
        <v>21.3</v>
      </c>
      <c r="H42" s="63">
        <v>83.9</v>
      </c>
      <c r="I42" s="41">
        <v>15471</v>
      </c>
      <c r="J42" s="63">
        <v>17.3</v>
      </c>
      <c r="K42" s="63">
        <v>18.5</v>
      </c>
      <c r="L42" s="63">
        <v>20.1</v>
      </c>
      <c r="M42" s="63">
        <v>19.7</v>
      </c>
      <c r="N42" s="63">
        <v>14.7</v>
      </c>
      <c r="O42" s="63">
        <v>90.3</v>
      </c>
      <c r="P42" s="41">
        <v>10783</v>
      </c>
      <c r="Q42" s="63">
        <v>12.2</v>
      </c>
      <c r="R42" s="63">
        <v>15.3</v>
      </c>
      <c r="S42" s="63">
        <v>19.3</v>
      </c>
      <c r="T42" s="63">
        <v>21.1</v>
      </c>
      <c r="U42" s="63">
        <v>18.6</v>
      </c>
      <c r="V42" s="63">
        <v>86.5</v>
      </c>
      <c r="W42" s="41">
        <v>26254</v>
      </c>
    </row>
    <row r="43" spans="2:23" ht="12.75">
      <c r="B43" s="48" t="s">
        <v>32</v>
      </c>
      <c r="C43" s="63">
        <v>7.7</v>
      </c>
      <c r="D43" s="63">
        <v>12.2</v>
      </c>
      <c r="E43" s="63">
        <v>17.5</v>
      </c>
      <c r="F43" s="63">
        <v>20.3</v>
      </c>
      <c r="G43" s="63">
        <v>19.3</v>
      </c>
      <c r="H43" s="63">
        <v>77</v>
      </c>
      <c r="I43" s="41">
        <v>45129</v>
      </c>
      <c r="J43" s="63">
        <v>9.3</v>
      </c>
      <c r="K43" s="63">
        <v>14.2</v>
      </c>
      <c r="L43" s="63">
        <v>19.1</v>
      </c>
      <c r="M43" s="63">
        <v>20.1</v>
      </c>
      <c r="N43" s="63">
        <v>18.8</v>
      </c>
      <c r="O43" s="63">
        <v>81.5</v>
      </c>
      <c r="P43" s="41">
        <v>53258</v>
      </c>
      <c r="Q43" s="63">
        <v>8.6</v>
      </c>
      <c r="R43" s="63">
        <v>13.3</v>
      </c>
      <c r="S43" s="63">
        <v>18.3</v>
      </c>
      <c r="T43" s="63">
        <v>20.2</v>
      </c>
      <c r="U43" s="63">
        <v>19</v>
      </c>
      <c r="V43" s="63">
        <v>79.4</v>
      </c>
      <c r="W43" s="41">
        <v>98387</v>
      </c>
    </row>
    <row r="44" spans="2:23" ht="12.75">
      <c r="B44" s="48" t="s">
        <v>87</v>
      </c>
      <c r="C44" s="63">
        <v>14</v>
      </c>
      <c r="D44" s="63">
        <v>16.2</v>
      </c>
      <c r="E44" s="63">
        <v>19.8</v>
      </c>
      <c r="F44" s="63">
        <v>18.9</v>
      </c>
      <c r="G44" s="63">
        <v>15.1</v>
      </c>
      <c r="H44" s="63">
        <v>84</v>
      </c>
      <c r="I44" s="41">
        <v>427063</v>
      </c>
      <c r="J44" s="63">
        <v>17.1</v>
      </c>
      <c r="K44" s="63">
        <v>19.2</v>
      </c>
      <c r="L44" s="63">
        <v>21.3</v>
      </c>
      <c r="M44" s="63">
        <v>17.9</v>
      </c>
      <c r="N44" s="63">
        <v>12.7</v>
      </c>
      <c r="O44" s="63">
        <v>88.2</v>
      </c>
      <c r="P44" s="41">
        <v>510274</v>
      </c>
      <c r="Q44" s="63">
        <v>15.7</v>
      </c>
      <c r="R44" s="63">
        <v>17.8</v>
      </c>
      <c r="S44" s="63">
        <v>20.6</v>
      </c>
      <c r="T44" s="63">
        <v>18.4</v>
      </c>
      <c r="U44" s="63">
        <v>13.8</v>
      </c>
      <c r="V44" s="63">
        <v>86.3</v>
      </c>
      <c r="W44" s="41">
        <v>937337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B3:Z75"/>
  <sheetViews>
    <sheetView workbookViewId="0" topLeftCell="A46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2260</v>
      </c>
      <c r="D5" s="15">
        <v>3179</v>
      </c>
      <c r="E5" s="15">
        <v>3344</v>
      </c>
      <c r="F5" s="15">
        <v>3296</v>
      </c>
      <c r="G5" s="15">
        <v>2750</v>
      </c>
      <c r="H5" s="15">
        <v>2926</v>
      </c>
      <c r="I5" s="15">
        <v>3739</v>
      </c>
      <c r="J5" s="15">
        <v>5097</v>
      </c>
      <c r="K5" s="15">
        <v>4997</v>
      </c>
      <c r="L5" s="15">
        <v>4446</v>
      </c>
      <c r="M5" s="15">
        <v>3661</v>
      </c>
      <c r="N5" s="15">
        <v>3703</v>
      </c>
      <c r="O5" s="15">
        <v>5999</v>
      </c>
      <c r="P5" s="15">
        <v>8276</v>
      </c>
      <c r="Q5" s="15">
        <v>8341</v>
      </c>
      <c r="R5" s="15">
        <v>7742</v>
      </c>
      <c r="S5" s="15">
        <v>6411</v>
      </c>
      <c r="T5" s="15">
        <v>6629</v>
      </c>
      <c r="U5" s="14">
        <f aca="true" t="shared" si="0" ref="U5:U39">SUM(C5:H5)</f>
        <v>17755</v>
      </c>
      <c r="V5" s="14">
        <f aca="true" t="shared" si="1" ref="V5:V39">SUM(I5:N5)</f>
        <v>25643</v>
      </c>
      <c r="W5" s="14">
        <f aca="true" t="shared" si="2" ref="W5:W39">SUM(O5:T5)</f>
        <v>43398</v>
      </c>
      <c r="X5" s="14">
        <f aca="true" t="shared" si="3" ref="X5:X39">SUM(C5:G5)</f>
        <v>14829</v>
      </c>
      <c r="Y5" s="14">
        <f aca="true" t="shared" si="4" ref="Y5:Y39">SUM(I5:M5)</f>
        <v>21940</v>
      </c>
      <c r="Z5" s="14">
        <f aca="true" t="shared" si="5" ref="Z5:Z39">SUM(O5:S5)</f>
        <v>36769</v>
      </c>
    </row>
    <row r="6" spans="2:26" ht="12.75">
      <c r="B6" s="15" t="s">
        <v>1</v>
      </c>
      <c r="C6" s="15">
        <v>3915</v>
      </c>
      <c r="D6" s="15">
        <v>4032</v>
      </c>
      <c r="E6" s="15">
        <v>3522</v>
      </c>
      <c r="F6" s="15">
        <v>2897</v>
      </c>
      <c r="G6" s="15">
        <v>2372</v>
      </c>
      <c r="H6" s="15">
        <v>2812</v>
      </c>
      <c r="I6" s="15">
        <v>3123</v>
      </c>
      <c r="J6" s="15">
        <v>3246</v>
      </c>
      <c r="K6" s="15">
        <v>2892</v>
      </c>
      <c r="L6" s="15">
        <v>2261</v>
      </c>
      <c r="M6" s="15">
        <v>1704</v>
      </c>
      <c r="N6" s="15">
        <v>1901</v>
      </c>
      <c r="O6" s="15">
        <v>7038</v>
      </c>
      <c r="P6" s="15">
        <v>7278</v>
      </c>
      <c r="Q6" s="15">
        <v>6414</v>
      </c>
      <c r="R6" s="15">
        <v>5158</v>
      </c>
      <c r="S6" s="15">
        <v>4076</v>
      </c>
      <c r="T6" s="15">
        <v>4713</v>
      </c>
      <c r="U6" s="14">
        <f t="shared" si="0"/>
        <v>19550</v>
      </c>
      <c r="V6" s="14">
        <f t="shared" si="1"/>
        <v>15127</v>
      </c>
      <c r="W6" s="14">
        <f t="shared" si="2"/>
        <v>34677</v>
      </c>
      <c r="X6" s="14">
        <f t="shared" si="3"/>
        <v>16738</v>
      </c>
      <c r="Y6" s="14">
        <f t="shared" si="4"/>
        <v>13226</v>
      </c>
      <c r="Z6" s="14">
        <f t="shared" si="5"/>
        <v>29964</v>
      </c>
    </row>
    <row r="7" spans="2:26" ht="12.75">
      <c r="B7" s="15" t="s">
        <v>2</v>
      </c>
      <c r="C7" s="15">
        <v>4626</v>
      </c>
      <c r="D7" s="15">
        <v>4157</v>
      </c>
      <c r="E7" s="15">
        <v>3988</v>
      </c>
      <c r="F7" s="15">
        <v>3560</v>
      </c>
      <c r="G7" s="15">
        <v>2977</v>
      </c>
      <c r="H7" s="15">
        <v>3135</v>
      </c>
      <c r="I7" s="15">
        <v>1262</v>
      </c>
      <c r="J7" s="15">
        <v>1291</v>
      </c>
      <c r="K7" s="15">
        <v>1102</v>
      </c>
      <c r="L7" s="15">
        <v>869</v>
      </c>
      <c r="M7" s="15">
        <v>674</v>
      </c>
      <c r="N7" s="15">
        <v>759</v>
      </c>
      <c r="O7" s="15">
        <v>5888</v>
      </c>
      <c r="P7" s="15">
        <v>5448</v>
      </c>
      <c r="Q7" s="15">
        <v>5090</v>
      </c>
      <c r="R7" s="15">
        <v>4429</v>
      </c>
      <c r="S7" s="15">
        <v>3651</v>
      </c>
      <c r="T7" s="15">
        <v>3894</v>
      </c>
      <c r="U7" s="14">
        <f t="shared" si="0"/>
        <v>22443</v>
      </c>
      <c r="V7" s="14">
        <f t="shared" si="1"/>
        <v>5957</v>
      </c>
      <c r="W7" s="14">
        <f t="shared" si="2"/>
        <v>28400</v>
      </c>
      <c r="X7" s="14">
        <f t="shared" si="3"/>
        <v>19308</v>
      </c>
      <c r="Y7" s="14">
        <f t="shared" si="4"/>
        <v>5198</v>
      </c>
      <c r="Z7" s="14">
        <f t="shared" si="5"/>
        <v>24506</v>
      </c>
    </row>
    <row r="8" spans="2:26" ht="12.75">
      <c r="B8" s="15" t="s">
        <v>3</v>
      </c>
      <c r="C8" s="15">
        <v>276</v>
      </c>
      <c r="D8" s="15">
        <v>373</v>
      </c>
      <c r="E8" s="15">
        <v>521</v>
      </c>
      <c r="F8" s="15">
        <v>554</v>
      </c>
      <c r="G8" s="15">
        <v>453</v>
      </c>
      <c r="H8" s="15">
        <v>480</v>
      </c>
      <c r="I8" s="15">
        <v>152</v>
      </c>
      <c r="J8" s="15">
        <v>248</v>
      </c>
      <c r="K8" s="15">
        <v>331</v>
      </c>
      <c r="L8" s="15">
        <v>331</v>
      </c>
      <c r="M8" s="15">
        <v>247</v>
      </c>
      <c r="N8" s="15">
        <v>228</v>
      </c>
      <c r="O8" s="15">
        <v>428</v>
      </c>
      <c r="P8" s="15">
        <v>621</v>
      </c>
      <c r="Q8" s="15">
        <v>852</v>
      </c>
      <c r="R8" s="15">
        <v>885</v>
      </c>
      <c r="S8" s="15">
        <v>700</v>
      </c>
      <c r="T8" s="15">
        <v>708</v>
      </c>
      <c r="U8" s="14">
        <f t="shared" si="0"/>
        <v>2657</v>
      </c>
      <c r="V8" s="14">
        <f t="shared" si="1"/>
        <v>1537</v>
      </c>
      <c r="W8" s="14">
        <f t="shared" si="2"/>
        <v>4194</v>
      </c>
      <c r="X8" s="14">
        <f t="shared" si="3"/>
        <v>2177</v>
      </c>
      <c r="Y8" s="14">
        <f t="shared" si="4"/>
        <v>1309</v>
      </c>
      <c r="Z8" s="14">
        <f t="shared" si="5"/>
        <v>3486</v>
      </c>
    </row>
    <row r="9" spans="2:26" ht="12.75">
      <c r="B9" s="15" t="s">
        <v>4</v>
      </c>
      <c r="C9" s="15">
        <v>8847</v>
      </c>
      <c r="D9" s="15">
        <v>6446</v>
      </c>
      <c r="E9" s="15">
        <v>5939</v>
      </c>
      <c r="F9" s="15">
        <v>5071</v>
      </c>
      <c r="G9" s="15">
        <v>4055</v>
      </c>
      <c r="H9" s="15">
        <v>4649</v>
      </c>
      <c r="I9" s="15">
        <v>4819</v>
      </c>
      <c r="J9" s="15">
        <v>4018</v>
      </c>
      <c r="K9" s="15">
        <v>3408</v>
      </c>
      <c r="L9" s="15">
        <v>2808</v>
      </c>
      <c r="M9" s="15">
        <v>2044</v>
      </c>
      <c r="N9" s="15">
        <v>2021</v>
      </c>
      <c r="O9" s="15">
        <v>13666</v>
      </c>
      <c r="P9" s="15">
        <v>10464</v>
      </c>
      <c r="Q9" s="15">
        <v>9347</v>
      </c>
      <c r="R9" s="15">
        <v>7879</v>
      </c>
      <c r="S9" s="15">
        <v>6099</v>
      </c>
      <c r="T9" s="15">
        <v>6670</v>
      </c>
      <c r="U9" s="14">
        <f t="shared" si="0"/>
        <v>35007</v>
      </c>
      <c r="V9" s="14">
        <f t="shared" si="1"/>
        <v>19118</v>
      </c>
      <c r="W9" s="14">
        <f t="shared" si="2"/>
        <v>54125</v>
      </c>
      <c r="X9" s="14">
        <f t="shared" si="3"/>
        <v>30358</v>
      </c>
      <c r="Y9" s="14">
        <f t="shared" si="4"/>
        <v>17097</v>
      </c>
      <c r="Z9" s="14">
        <f t="shared" si="5"/>
        <v>47455</v>
      </c>
    </row>
    <row r="10" spans="2:26" ht="12.75">
      <c r="B10" s="15" t="s">
        <v>5</v>
      </c>
      <c r="C10" s="15">
        <v>1689</v>
      </c>
      <c r="D10" s="15">
        <v>764</v>
      </c>
      <c r="E10" s="15">
        <v>484</v>
      </c>
      <c r="F10" s="15">
        <v>337</v>
      </c>
      <c r="G10" s="15">
        <v>211</v>
      </c>
      <c r="H10" s="15">
        <v>197</v>
      </c>
      <c r="I10" s="15">
        <v>575</v>
      </c>
      <c r="J10" s="15">
        <v>262</v>
      </c>
      <c r="K10" s="15">
        <v>182</v>
      </c>
      <c r="L10" s="15">
        <v>100</v>
      </c>
      <c r="M10" s="15">
        <v>62</v>
      </c>
      <c r="N10" s="15">
        <v>50</v>
      </c>
      <c r="O10" s="15">
        <v>2264</v>
      </c>
      <c r="P10" s="15">
        <v>1026</v>
      </c>
      <c r="Q10" s="15">
        <v>666</v>
      </c>
      <c r="R10" s="15">
        <v>437</v>
      </c>
      <c r="S10" s="15">
        <v>273</v>
      </c>
      <c r="T10" s="15">
        <v>247</v>
      </c>
      <c r="U10" s="14">
        <f t="shared" si="0"/>
        <v>3682</v>
      </c>
      <c r="V10" s="14">
        <f t="shared" si="1"/>
        <v>1231</v>
      </c>
      <c r="W10" s="14">
        <f t="shared" si="2"/>
        <v>4913</v>
      </c>
      <c r="X10" s="14">
        <f t="shared" si="3"/>
        <v>3485</v>
      </c>
      <c r="Y10" s="14">
        <f t="shared" si="4"/>
        <v>1181</v>
      </c>
      <c r="Z10" s="14">
        <f t="shared" si="5"/>
        <v>4666</v>
      </c>
    </row>
    <row r="11" spans="2:26" ht="12.75">
      <c r="B11" s="15" t="s">
        <v>6</v>
      </c>
      <c r="C11" s="15">
        <v>846</v>
      </c>
      <c r="D11" s="15">
        <v>964</v>
      </c>
      <c r="E11" s="15">
        <v>1668</v>
      </c>
      <c r="F11" s="15">
        <v>1632</v>
      </c>
      <c r="G11" s="15">
        <v>1085</v>
      </c>
      <c r="H11" s="15">
        <v>994</v>
      </c>
      <c r="I11" s="15">
        <v>270</v>
      </c>
      <c r="J11" s="15">
        <v>314</v>
      </c>
      <c r="K11" s="15">
        <v>450</v>
      </c>
      <c r="L11" s="15">
        <v>388</v>
      </c>
      <c r="M11" s="15">
        <v>236</v>
      </c>
      <c r="N11" s="15">
        <v>139</v>
      </c>
      <c r="O11" s="15">
        <v>1116</v>
      </c>
      <c r="P11" s="15">
        <v>1278</v>
      </c>
      <c r="Q11" s="15">
        <v>2118</v>
      </c>
      <c r="R11" s="15">
        <v>2020</v>
      </c>
      <c r="S11" s="15">
        <v>1321</v>
      </c>
      <c r="T11" s="15">
        <v>1133</v>
      </c>
      <c r="U11" s="14">
        <f t="shared" si="0"/>
        <v>7189</v>
      </c>
      <c r="V11" s="14">
        <f t="shared" si="1"/>
        <v>1797</v>
      </c>
      <c r="W11" s="14">
        <f t="shared" si="2"/>
        <v>8986</v>
      </c>
      <c r="X11" s="14">
        <f t="shared" si="3"/>
        <v>6195</v>
      </c>
      <c r="Y11" s="14">
        <f t="shared" si="4"/>
        <v>1658</v>
      </c>
      <c r="Z11" s="14">
        <f t="shared" si="5"/>
        <v>7853</v>
      </c>
    </row>
    <row r="12" spans="2:26" ht="12.75">
      <c r="B12" s="15" t="s">
        <v>7</v>
      </c>
      <c r="C12" s="15">
        <v>821</v>
      </c>
      <c r="D12" s="15">
        <v>896</v>
      </c>
      <c r="E12" s="15">
        <v>1289</v>
      </c>
      <c r="F12" s="15">
        <v>1328</v>
      </c>
      <c r="G12" s="15">
        <v>1193</v>
      </c>
      <c r="H12" s="15">
        <v>1757</v>
      </c>
      <c r="I12" s="15">
        <v>70</v>
      </c>
      <c r="J12" s="15">
        <v>148</v>
      </c>
      <c r="K12" s="15">
        <v>191</v>
      </c>
      <c r="L12" s="15">
        <v>272</v>
      </c>
      <c r="M12" s="15">
        <v>250</v>
      </c>
      <c r="N12" s="15">
        <v>335</v>
      </c>
      <c r="O12" s="15">
        <v>891</v>
      </c>
      <c r="P12" s="15">
        <v>1044</v>
      </c>
      <c r="Q12" s="15">
        <v>1480</v>
      </c>
      <c r="R12" s="15">
        <v>1600</v>
      </c>
      <c r="S12" s="15">
        <v>1443</v>
      </c>
      <c r="T12" s="15">
        <v>2092</v>
      </c>
      <c r="U12" s="14">
        <f t="shared" si="0"/>
        <v>7284</v>
      </c>
      <c r="V12" s="14">
        <f t="shared" si="1"/>
        <v>1266</v>
      </c>
      <c r="W12" s="14">
        <f t="shared" si="2"/>
        <v>8550</v>
      </c>
      <c r="X12" s="14">
        <f t="shared" si="3"/>
        <v>5527</v>
      </c>
      <c r="Y12" s="14">
        <f t="shared" si="4"/>
        <v>931</v>
      </c>
      <c r="Z12" s="14">
        <f t="shared" si="5"/>
        <v>6458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0"/>
        <v>0</v>
      </c>
      <c r="V13" s="14">
        <f t="shared" si="1"/>
        <v>0</v>
      </c>
      <c r="W13" s="14">
        <f t="shared" si="2"/>
        <v>0</v>
      </c>
      <c r="X13" s="14">
        <f t="shared" si="3"/>
        <v>0</v>
      </c>
      <c r="Y13" s="14">
        <f t="shared" si="4"/>
        <v>0</v>
      </c>
      <c r="Z13" s="14">
        <f t="shared" si="5"/>
        <v>0</v>
      </c>
    </row>
    <row r="14" spans="2:26" ht="12.75">
      <c r="B14" s="15" t="s">
        <v>9</v>
      </c>
      <c r="C14" s="15">
        <v>7</v>
      </c>
      <c r="D14" s="15">
        <v>12</v>
      </c>
      <c r="E14" s="15">
        <v>23</v>
      </c>
      <c r="F14" s="15">
        <v>18</v>
      </c>
      <c r="G14" s="15">
        <v>27</v>
      </c>
      <c r="H14" s="15">
        <v>31</v>
      </c>
      <c r="I14" s="15">
        <v>237</v>
      </c>
      <c r="J14" s="15">
        <v>307</v>
      </c>
      <c r="K14" s="15">
        <v>399</v>
      </c>
      <c r="L14" s="15">
        <v>394</v>
      </c>
      <c r="M14" s="15">
        <v>278</v>
      </c>
      <c r="N14" s="15">
        <v>290</v>
      </c>
      <c r="O14" s="15">
        <v>244</v>
      </c>
      <c r="P14" s="15">
        <v>319</v>
      </c>
      <c r="Q14" s="15">
        <v>422</v>
      </c>
      <c r="R14" s="15">
        <v>412</v>
      </c>
      <c r="S14" s="15">
        <v>305</v>
      </c>
      <c r="T14" s="15">
        <v>321</v>
      </c>
      <c r="U14" s="14">
        <f t="shared" si="0"/>
        <v>118</v>
      </c>
      <c r="V14" s="14">
        <f t="shared" si="1"/>
        <v>1905</v>
      </c>
      <c r="W14" s="14">
        <f t="shared" si="2"/>
        <v>2023</v>
      </c>
      <c r="X14" s="14">
        <f t="shared" si="3"/>
        <v>87</v>
      </c>
      <c r="Y14" s="14">
        <f t="shared" si="4"/>
        <v>1615</v>
      </c>
      <c r="Z14" s="14">
        <f t="shared" si="5"/>
        <v>1702</v>
      </c>
    </row>
    <row r="15" spans="2:26" ht="12.75">
      <c r="B15" s="15" t="s">
        <v>10</v>
      </c>
      <c r="C15" s="15">
        <v>120</v>
      </c>
      <c r="D15" s="15">
        <v>197</v>
      </c>
      <c r="E15" s="15">
        <v>144</v>
      </c>
      <c r="F15" s="15">
        <v>176</v>
      </c>
      <c r="G15" s="15">
        <v>143</v>
      </c>
      <c r="H15" s="15">
        <v>476</v>
      </c>
      <c r="I15" s="15">
        <v>72</v>
      </c>
      <c r="J15" s="15">
        <v>116</v>
      </c>
      <c r="K15" s="15">
        <v>94</v>
      </c>
      <c r="L15" s="15">
        <v>106</v>
      </c>
      <c r="M15" s="15">
        <v>105</v>
      </c>
      <c r="N15" s="15">
        <v>293</v>
      </c>
      <c r="O15" s="15">
        <v>192</v>
      </c>
      <c r="P15" s="15">
        <v>313</v>
      </c>
      <c r="Q15" s="15">
        <v>238</v>
      </c>
      <c r="R15" s="15">
        <v>282</v>
      </c>
      <c r="S15" s="15">
        <v>248</v>
      </c>
      <c r="T15" s="15">
        <v>769</v>
      </c>
      <c r="U15" s="14">
        <f t="shared" si="0"/>
        <v>1256</v>
      </c>
      <c r="V15" s="14">
        <f t="shared" si="1"/>
        <v>786</v>
      </c>
      <c r="W15" s="14">
        <f t="shared" si="2"/>
        <v>2042</v>
      </c>
      <c r="X15" s="14">
        <f t="shared" si="3"/>
        <v>780</v>
      </c>
      <c r="Y15" s="14">
        <f t="shared" si="4"/>
        <v>493</v>
      </c>
      <c r="Z15" s="14">
        <f t="shared" si="5"/>
        <v>1273</v>
      </c>
    </row>
    <row r="16" spans="2:26" ht="12.75">
      <c r="B16" s="15" t="s">
        <v>11</v>
      </c>
      <c r="C16" s="15">
        <v>1000</v>
      </c>
      <c r="D16" s="15">
        <v>2102</v>
      </c>
      <c r="E16" s="15">
        <v>2922</v>
      </c>
      <c r="F16" s="15">
        <v>2847</v>
      </c>
      <c r="G16" s="15">
        <v>2159</v>
      </c>
      <c r="H16" s="15">
        <v>2246</v>
      </c>
      <c r="I16" s="15">
        <v>860</v>
      </c>
      <c r="J16" s="15">
        <v>1805</v>
      </c>
      <c r="K16" s="15">
        <v>2454</v>
      </c>
      <c r="L16" s="15">
        <v>2390</v>
      </c>
      <c r="M16" s="15">
        <v>1842</v>
      </c>
      <c r="N16" s="15">
        <v>2094</v>
      </c>
      <c r="O16" s="15">
        <v>1860</v>
      </c>
      <c r="P16" s="15">
        <v>3907</v>
      </c>
      <c r="Q16" s="15">
        <v>5376</v>
      </c>
      <c r="R16" s="15">
        <v>5237</v>
      </c>
      <c r="S16" s="15">
        <v>4001</v>
      </c>
      <c r="T16" s="15">
        <v>4340</v>
      </c>
      <c r="U16" s="14">
        <f t="shared" si="0"/>
        <v>13276</v>
      </c>
      <c r="V16" s="14">
        <f t="shared" si="1"/>
        <v>11445</v>
      </c>
      <c r="W16" s="14">
        <f t="shared" si="2"/>
        <v>24721</v>
      </c>
      <c r="X16" s="14">
        <f t="shared" si="3"/>
        <v>11030</v>
      </c>
      <c r="Y16" s="14">
        <f t="shared" si="4"/>
        <v>9351</v>
      </c>
      <c r="Z16" s="14">
        <f t="shared" si="5"/>
        <v>20381</v>
      </c>
    </row>
    <row r="17" spans="2:26" ht="12.75">
      <c r="B17" s="15" t="s">
        <v>12</v>
      </c>
      <c r="C17" s="15">
        <v>2249</v>
      </c>
      <c r="D17" s="15">
        <v>2221</v>
      </c>
      <c r="E17" s="15">
        <v>2457</v>
      </c>
      <c r="F17" s="15">
        <v>2376</v>
      </c>
      <c r="G17" s="15">
        <v>1967</v>
      </c>
      <c r="H17" s="15">
        <v>2411</v>
      </c>
      <c r="I17" s="15">
        <v>1015</v>
      </c>
      <c r="J17" s="15">
        <v>1091</v>
      </c>
      <c r="K17" s="15">
        <v>1277</v>
      </c>
      <c r="L17" s="15">
        <v>1219</v>
      </c>
      <c r="M17" s="15">
        <v>1059</v>
      </c>
      <c r="N17" s="15">
        <v>1409</v>
      </c>
      <c r="O17" s="15">
        <v>3264</v>
      </c>
      <c r="P17" s="15">
        <v>3312</v>
      </c>
      <c r="Q17" s="15">
        <v>3734</v>
      </c>
      <c r="R17" s="15">
        <v>3595</v>
      </c>
      <c r="S17" s="15">
        <v>3026</v>
      </c>
      <c r="T17" s="15">
        <v>3820</v>
      </c>
      <c r="U17" s="14">
        <f t="shared" si="0"/>
        <v>13681</v>
      </c>
      <c r="V17" s="14">
        <f t="shared" si="1"/>
        <v>7070</v>
      </c>
      <c r="W17" s="14">
        <f t="shared" si="2"/>
        <v>20751</v>
      </c>
      <c r="X17" s="14">
        <f t="shared" si="3"/>
        <v>11270</v>
      </c>
      <c r="Y17" s="14">
        <f t="shared" si="4"/>
        <v>5661</v>
      </c>
      <c r="Z17" s="14">
        <f t="shared" si="5"/>
        <v>16931</v>
      </c>
    </row>
    <row r="18" spans="2:26" ht="12.75">
      <c r="B18" s="15" t="s">
        <v>13</v>
      </c>
      <c r="C18" s="15">
        <v>2509</v>
      </c>
      <c r="D18" s="15">
        <v>3347</v>
      </c>
      <c r="E18" s="15">
        <v>3902</v>
      </c>
      <c r="F18" s="15">
        <v>3998</v>
      </c>
      <c r="G18" s="15">
        <v>3011</v>
      </c>
      <c r="H18" s="15">
        <v>3731</v>
      </c>
      <c r="I18" s="15">
        <v>2682</v>
      </c>
      <c r="J18" s="15">
        <v>3221</v>
      </c>
      <c r="K18" s="15">
        <v>3058</v>
      </c>
      <c r="L18" s="15">
        <v>2911</v>
      </c>
      <c r="M18" s="15">
        <v>2121</v>
      </c>
      <c r="N18" s="15">
        <v>2671</v>
      </c>
      <c r="O18" s="15">
        <v>5191</v>
      </c>
      <c r="P18" s="15">
        <v>6568</v>
      </c>
      <c r="Q18" s="15">
        <v>6960</v>
      </c>
      <c r="R18" s="15">
        <v>6909</v>
      </c>
      <c r="S18" s="15">
        <v>5132</v>
      </c>
      <c r="T18" s="15">
        <v>6402</v>
      </c>
      <c r="U18" s="14">
        <f t="shared" si="0"/>
        <v>20498</v>
      </c>
      <c r="V18" s="14">
        <f t="shared" si="1"/>
        <v>16664</v>
      </c>
      <c r="W18" s="14">
        <f t="shared" si="2"/>
        <v>37162</v>
      </c>
      <c r="X18" s="14">
        <f t="shared" si="3"/>
        <v>16767</v>
      </c>
      <c r="Y18" s="14">
        <f t="shared" si="4"/>
        <v>13993</v>
      </c>
      <c r="Z18" s="14">
        <f t="shared" si="5"/>
        <v>30760</v>
      </c>
    </row>
    <row r="19" spans="2:26" ht="12.75">
      <c r="B19" s="15" t="s">
        <v>14</v>
      </c>
      <c r="C19" s="15">
        <v>767</v>
      </c>
      <c r="D19" s="15">
        <v>1092</v>
      </c>
      <c r="E19" s="15">
        <v>1019</v>
      </c>
      <c r="F19" s="15">
        <v>921</v>
      </c>
      <c r="G19" s="15">
        <v>647</v>
      </c>
      <c r="H19" s="15">
        <v>645</v>
      </c>
      <c r="I19" s="15">
        <v>585</v>
      </c>
      <c r="J19" s="15">
        <v>783</v>
      </c>
      <c r="K19" s="15">
        <v>715</v>
      </c>
      <c r="L19" s="15">
        <v>611</v>
      </c>
      <c r="M19" s="15">
        <v>439</v>
      </c>
      <c r="N19" s="15">
        <v>447</v>
      </c>
      <c r="O19" s="15">
        <v>1352</v>
      </c>
      <c r="P19" s="15">
        <v>1875</v>
      </c>
      <c r="Q19" s="15">
        <v>1734</v>
      </c>
      <c r="R19" s="15">
        <v>1532</v>
      </c>
      <c r="S19" s="15">
        <v>1086</v>
      </c>
      <c r="T19" s="15">
        <v>1092</v>
      </c>
      <c r="U19" s="14">
        <f t="shared" si="0"/>
        <v>5091</v>
      </c>
      <c r="V19" s="14">
        <f t="shared" si="1"/>
        <v>3580</v>
      </c>
      <c r="W19" s="14">
        <f t="shared" si="2"/>
        <v>8671</v>
      </c>
      <c r="X19" s="14">
        <f t="shared" si="3"/>
        <v>4446</v>
      </c>
      <c r="Y19" s="14">
        <f t="shared" si="4"/>
        <v>3133</v>
      </c>
      <c r="Z19" s="14">
        <f t="shared" si="5"/>
        <v>7579</v>
      </c>
    </row>
    <row r="20" spans="2:26" ht="12.75">
      <c r="B20" s="15" t="s">
        <v>15</v>
      </c>
      <c r="C20" s="15">
        <v>2469</v>
      </c>
      <c r="D20" s="15">
        <v>2853</v>
      </c>
      <c r="E20" s="15">
        <v>3462</v>
      </c>
      <c r="F20" s="15">
        <v>3143</v>
      </c>
      <c r="G20" s="15">
        <v>2227</v>
      </c>
      <c r="H20" s="15">
        <v>2165</v>
      </c>
      <c r="I20" s="15">
        <v>2979</v>
      </c>
      <c r="J20" s="15">
        <v>3375</v>
      </c>
      <c r="K20" s="15">
        <v>4069</v>
      </c>
      <c r="L20" s="15">
        <v>3777</v>
      </c>
      <c r="M20" s="15">
        <v>2839</v>
      </c>
      <c r="N20" s="15">
        <v>2936</v>
      </c>
      <c r="O20" s="15">
        <v>5448</v>
      </c>
      <c r="P20" s="15">
        <v>6228</v>
      </c>
      <c r="Q20" s="15">
        <v>7531</v>
      </c>
      <c r="R20" s="15">
        <v>6920</v>
      </c>
      <c r="S20" s="15">
        <v>5066</v>
      </c>
      <c r="T20" s="15">
        <v>5101</v>
      </c>
      <c r="U20" s="14">
        <f t="shared" si="0"/>
        <v>16319</v>
      </c>
      <c r="V20" s="14">
        <f t="shared" si="1"/>
        <v>19975</v>
      </c>
      <c r="W20" s="14">
        <f t="shared" si="2"/>
        <v>36294</v>
      </c>
      <c r="X20" s="14">
        <f t="shared" si="3"/>
        <v>14154</v>
      </c>
      <c r="Y20" s="14">
        <f t="shared" si="4"/>
        <v>17039</v>
      </c>
      <c r="Z20" s="14">
        <f t="shared" si="5"/>
        <v>31193</v>
      </c>
    </row>
    <row r="21" spans="2:26" ht="12.75">
      <c r="B21" s="15" t="s">
        <v>16</v>
      </c>
      <c r="C21" s="15">
        <v>267</v>
      </c>
      <c r="D21" s="15">
        <v>329</v>
      </c>
      <c r="E21" s="15">
        <v>400</v>
      </c>
      <c r="F21" s="15">
        <v>509</v>
      </c>
      <c r="G21" s="15">
        <v>447</v>
      </c>
      <c r="H21" s="15">
        <v>947</v>
      </c>
      <c r="I21" s="15">
        <v>477</v>
      </c>
      <c r="J21" s="15">
        <v>495</v>
      </c>
      <c r="K21" s="15">
        <v>686</v>
      </c>
      <c r="L21" s="15">
        <v>723</v>
      </c>
      <c r="M21" s="15">
        <v>608</v>
      </c>
      <c r="N21" s="15">
        <v>1129</v>
      </c>
      <c r="O21" s="15">
        <v>744</v>
      </c>
      <c r="P21" s="15">
        <v>824</v>
      </c>
      <c r="Q21" s="15">
        <v>1086</v>
      </c>
      <c r="R21" s="15">
        <v>1232</v>
      </c>
      <c r="S21" s="15">
        <v>1055</v>
      </c>
      <c r="T21" s="15">
        <v>2076</v>
      </c>
      <c r="U21" s="14">
        <f t="shared" si="0"/>
        <v>2899</v>
      </c>
      <c r="V21" s="14">
        <f t="shared" si="1"/>
        <v>4118</v>
      </c>
      <c r="W21" s="14">
        <f t="shared" si="2"/>
        <v>7017</v>
      </c>
      <c r="X21" s="14">
        <f t="shared" si="3"/>
        <v>1952</v>
      </c>
      <c r="Y21" s="14">
        <f t="shared" si="4"/>
        <v>2989</v>
      </c>
      <c r="Z21" s="14">
        <f t="shared" si="5"/>
        <v>4941</v>
      </c>
    </row>
    <row r="22" spans="2:26" ht="12.75">
      <c r="B22" s="15" t="s">
        <v>17</v>
      </c>
      <c r="C22" s="15">
        <v>354</v>
      </c>
      <c r="D22" s="15">
        <v>600</v>
      </c>
      <c r="E22" s="15">
        <v>733</v>
      </c>
      <c r="F22" s="15">
        <v>729</v>
      </c>
      <c r="G22" s="15">
        <v>740</v>
      </c>
      <c r="H22" s="15">
        <v>1333</v>
      </c>
      <c r="I22" s="15">
        <v>1703</v>
      </c>
      <c r="J22" s="15">
        <v>2452</v>
      </c>
      <c r="K22" s="15">
        <v>2588</v>
      </c>
      <c r="L22" s="15">
        <v>2402</v>
      </c>
      <c r="M22" s="15">
        <v>1901</v>
      </c>
      <c r="N22" s="15">
        <v>2522</v>
      </c>
      <c r="O22" s="15">
        <v>2057</v>
      </c>
      <c r="P22" s="15">
        <v>3052</v>
      </c>
      <c r="Q22" s="15">
        <v>3321</v>
      </c>
      <c r="R22" s="15">
        <v>3131</v>
      </c>
      <c r="S22" s="15">
        <v>2641</v>
      </c>
      <c r="T22" s="15">
        <v>3855</v>
      </c>
      <c r="U22" s="14">
        <f t="shared" si="0"/>
        <v>4489</v>
      </c>
      <c r="V22" s="14">
        <f t="shared" si="1"/>
        <v>13568</v>
      </c>
      <c r="W22" s="14">
        <f t="shared" si="2"/>
        <v>18057</v>
      </c>
      <c r="X22" s="14">
        <f t="shared" si="3"/>
        <v>3156</v>
      </c>
      <c r="Y22" s="14">
        <f t="shared" si="4"/>
        <v>11046</v>
      </c>
      <c r="Z22" s="14">
        <f t="shared" si="5"/>
        <v>14202</v>
      </c>
    </row>
    <row r="23" spans="2:26" ht="12.75">
      <c r="B23" s="15" t="s">
        <v>18</v>
      </c>
      <c r="C23" s="15">
        <v>496</v>
      </c>
      <c r="D23" s="15">
        <v>727</v>
      </c>
      <c r="E23" s="15">
        <v>760</v>
      </c>
      <c r="F23" s="15">
        <v>904</v>
      </c>
      <c r="G23" s="15">
        <v>756</v>
      </c>
      <c r="H23" s="15">
        <v>1640</v>
      </c>
      <c r="I23" s="15">
        <v>1962</v>
      </c>
      <c r="J23" s="15">
        <v>2684</v>
      </c>
      <c r="K23" s="15">
        <v>2701</v>
      </c>
      <c r="L23" s="15">
        <v>2706</v>
      </c>
      <c r="M23" s="15">
        <v>2188</v>
      </c>
      <c r="N23" s="15">
        <v>3837</v>
      </c>
      <c r="O23" s="15">
        <v>2458</v>
      </c>
      <c r="P23" s="15">
        <v>3411</v>
      </c>
      <c r="Q23" s="15">
        <v>3461</v>
      </c>
      <c r="R23" s="15">
        <v>3610</v>
      </c>
      <c r="S23" s="15">
        <v>2944</v>
      </c>
      <c r="T23" s="15">
        <v>5477</v>
      </c>
      <c r="U23" s="14">
        <f t="shared" si="0"/>
        <v>5283</v>
      </c>
      <c r="V23" s="14">
        <f t="shared" si="1"/>
        <v>16078</v>
      </c>
      <c r="W23" s="14">
        <f t="shared" si="2"/>
        <v>21361</v>
      </c>
      <c r="X23" s="14">
        <f t="shared" si="3"/>
        <v>3643</v>
      </c>
      <c r="Y23" s="14">
        <f t="shared" si="4"/>
        <v>12241</v>
      </c>
      <c r="Z23" s="14">
        <f t="shared" si="5"/>
        <v>15884</v>
      </c>
    </row>
    <row r="24" spans="2:26" ht="12.75">
      <c r="B24" s="15" t="s">
        <v>19</v>
      </c>
      <c r="C24" s="15">
        <v>108</v>
      </c>
      <c r="D24" s="15">
        <v>158</v>
      </c>
      <c r="E24" s="15">
        <v>164</v>
      </c>
      <c r="F24" s="15">
        <v>148</v>
      </c>
      <c r="G24" s="15">
        <v>141</v>
      </c>
      <c r="H24" s="15">
        <v>216</v>
      </c>
      <c r="I24" s="15">
        <v>97</v>
      </c>
      <c r="J24" s="15">
        <v>133</v>
      </c>
      <c r="K24" s="15">
        <v>151</v>
      </c>
      <c r="L24" s="15">
        <v>145</v>
      </c>
      <c r="M24" s="15">
        <v>108</v>
      </c>
      <c r="N24" s="15">
        <v>214</v>
      </c>
      <c r="O24" s="15">
        <v>205</v>
      </c>
      <c r="P24" s="15">
        <v>291</v>
      </c>
      <c r="Q24" s="15">
        <v>315</v>
      </c>
      <c r="R24" s="15">
        <v>293</v>
      </c>
      <c r="S24" s="15">
        <v>249</v>
      </c>
      <c r="T24" s="15">
        <v>430</v>
      </c>
      <c r="U24" s="14">
        <f t="shared" si="0"/>
        <v>935</v>
      </c>
      <c r="V24" s="14">
        <f t="shared" si="1"/>
        <v>848</v>
      </c>
      <c r="W24" s="14">
        <f t="shared" si="2"/>
        <v>1783</v>
      </c>
      <c r="X24" s="14">
        <f t="shared" si="3"/>
        <v>719</v>
      </c>
      <c r="Y24" s="14">
        <f t="shared" si="4"/>
        <v>634</v>
      </c>
      <c r="Z24" s="14">
        <f t="shared" si="5"/>
        <v>1353</v>
      </c>
    </row>
    <row r="25" spans="2:26" ht="12.75">
      <c r="B25" s="15" t="s">
        <v>20</v>
      </c>
      <c r="C25" s="15">
        <v>2015</v>
      </c>
      <c r="D25" s="15">
        <v>2093</v>
      </c>
      <c r="E25" s="15">
        <v>2648</v>
      </c>
      <c r="F25" s="15">
        <v>2233</v>
      </c>
      <c r="G25" s="15">
        <v>1503</v>
      </c>
      <c r="H25" s="15">
        <v>1252</v>
      </c>
      <c r="I25" s="15">
        <v>3639</v>
      </c>
      <c r="J25" s="15">
        <v>3691</v>
      </c>
      <c r="K25" s="15">
        <v>4283</v>
      </c>
      <c r="L25" s="15">
        <v>3269</v>
      </c>
      <c r="M25" s="15">
        <v>1924</v>
      </c>
      <c r="N25" s="15">
        <v>1246</v>
      </c>
      <c r="O25" s="15">
        <v>5654</v>
      </c>
      <c r="P25" s="15">
        <v>5784</v>
      </c>
      <c r="Q25" s="15">
        <v>6931</v>
      </c>
      <c r="R25" s="15">
        <v>5502</v>
      </c>
      <c r="S25" s="15">
        <v>3427</v>
      </c>
      <c r="T25" s="15">
        <v>2498</v>
      </c>
      <c r="U25" s="14">
        <f t="shared" si="0"/>
        <v>11744</v>
      </c>
      <c r="V25" s="14">
        <f t="shared" si="1"/>
        <v>18052</v>
      </c>
      <c r="W25" s="14">
        <f t="shared" si="2"/>
        <v>29796</v>
      </c>
      <c r="X25" s="14">
        <f t="shared" si="3"/>
        <v>10492</v>
      </c>
      <c r="Y25" s="14">
        <f t="shared" si="4"/>
        <v>16806</v>
      </c>
      <c r="Z25" s="14">
        <f t="shared" si="5"/>
        <v>27298</v>
      </c>
    </row>
    <row r="26" spans="2:26" ht="12.75">
      <c r="B26" s="15" t="s">
        <v>21</v>
      </c>
      <c r="C26" s="15">
        <v>185</v>
      </c>
      <c r="D26" s="15">
        <v>270</v>
      </c>
      <c r="E26" s="15">
        <v>376</v>
      </c>
      <c r="F26" s="15">
        <v>405</v>
      </c>
      <c r="G26" s="15">
        <v>388</v>
      </c>
      <c r="H26" s="15">
        <v>453</v>
      </c>
      <c r="I26" s="15">
        <v>701</v>
      </c>
      <c r="J26" s="15">
        <v>933</v>
      </c>
      <c r="K26" s="15">
        <v>1213</v>
      </c>
      <c r="L26" s="15">
        <v>1187</v>
      </c>
      <c r="M26" s="15">
        <v>949</v>
      </c>
      <c r="N26" s="15">
        <v>837</v>
      </c>
      <c r="O26" s="15">
        <v>886</v>
      </c>
      <c r="P26" s="15">
        <v>1203</v>
      </c>
      <c r="Q26" s="15">
        <v>1589</v>
      </c>
      <c r="R26" s="15">
        <v>1592</v>
      </c>
      <c r="S26" s="15">
        <v>1337</v>
      </c>
      <c r="T26" s="15">
        <v>1290</v>
      </c>
      <c r="U26" s="14">
        <f t="shared" si="0"/>
        <v>2077</v>
      </c>
      <c r="V26" s="14">
        <f t="shared" si="1"/>
        <v>5820</v>
      </c>
      <c r="W26" s="14">
        <f t="shared" si="2"/>
        <v>7897</v>
      </c>
      <c r="X26" s="14">
        <f t="shared" si="3"/>
        <v>1624</v>
      </c>
      <c r="Y26" s="14">
        <f t="shared" si="4"/>
        <v>4983</v>
      </c>
      <c r="Z26" s="14">
        <f t="shared" si="5"/>
        <v>6607</v>
      </c>
    </row>
    <row r="27" spans="2:26" ht="12.75">
      <c r="B27" s="15" t="s">
        <v>22</v>
      </c>
      <c r="C27" s="15">
        <v>3492</v>
      </c>
      <c r="D27" s="15">
        <v>4524</v>
      </c>
      <c r="E27" s="15">
        <v>4690</v>
      </c>
      <c r="F27" s="15">
        <v>4386</v>
      </c>
      <c r="G27" s="15">
        <v>3081</v>
      </c>
      <c r="H27" s="15">
        <v>2256</v>
      </c>
      <c r="I27" s="15">
        <v>7224</v>
      </c>
      <c r="J27" s="15">
        <v>9699</v>
      </c>
      <c r="K27" s="15">
        <v>11249</v>
      </c>
      <c r="L27" s="15">
        <v>10724</v>
      </c>
      <c r="M27" s="15">
        <v>7062</v>
      </c>
      <c r="N27" s="15">
        <v>4157</v>
      </c>
      <c r="O27" s="15">
        <v>10716</v>
      </c>
      <c r="P27" s="15">
        <v>14223</v>
      </c>
      <c r="Q27" s="15">
        <v>15939</v>
      </c>
      <c r="R27" s="15">
        <v>15110</v>
      </c>
      <c r="S27" s="15">
        <v>10143</v>
      </c>
      <c r="T27" s="15">
        <v>6413</v>
      </c>
      <c r="U27" s="14">
        <f t="shared" si="0"/>
        <v>22429</v>
      </c>
      <c r="V27" s="14">
        <f t="shared" si="1"/>
        <v>50115</v>
      </c>
      <c r="W27" s="14">
        <f t="shared" si="2"/>
        <v>72544</v>
      </c>
      <c r="X27" s="14">
        <f t="shared" si="3"/>
        <v>20173</v>
      </c>
      <c r="Y27" s="14">
        <f t="shared" si="4"/>
        <v>45958</v>
      </c>
      <c r="Z27" s="14">
        <f t="shared" si="5"/>
        <v>66131</v>
      </c>
    </row>
    <row r="28" spans="2:26" ht="12.75">
      <c r="B28" s="15" t="s">
        <v>53</v>
      </c>
      <c r="C28" s="15">
        <v>286</v>
      </c>
      <c r="D28" s="15">
        <v>467</v>
      </c>
      <c r="E28" s="15">
        <v>894</v>
      </c>
      <c r="F28" s="15">
        <v>766</v>
      </c>
      <c r="G28" s="15">
        <v>367</v>
      </c>
      <c r="H28" s="15">
        <v>247</v>
      </c>
      <c r="I28" s="15">
        <v>380</v>
      </c>
      <c r="J28" s="15">
        <v>709</v>
      </c>
      <c r="K28" s="15">
        <v>1162</v>
      </c>
      <c r="L28" s="15">
        <v>920</v>
      </c>
      <c r="M28" s="15">
        <v>414</v>
      </c>
      <c r="N28" s="15">
        <v>229</v>
      </c>
      <c r="O28" s="15">
        <v>666</v>
      </c>
      <c r="P28" s="15">
        <v>1176</v>
      </c>
      <c r="Q28" s="15">
        <v>2056</v>
      </c>
      <c r="R28" s="15">
        <v>1686</v>
      </c>
      <c r="S28" s="15">
        <v>781</v>
      </c>
      <c r="T28" s="15">
        <v>476</v>
      </c>
      <c r="U28" s="14">
        <f t="shared" si="0"/>
        <v>3027</v>
      </c>
      <c r="V28" s="14">
        <f t="shared" si="1"/>
        <v>3814</v>
      </c>
      <c r="W28" s="14">
        <f t="shared" si="2"/>
        <v>6841</v>
      </c>
      <c r="X28" s="14">
        <f t="shared" si="3"/>
        <v>2780</v>
      </c>
      <c r="Y28" s="14">
        <f t="shared" si="4"/>
        <v>3585</v>
      </c>
      <c r="Z28" s="14">
        <f t="shared" si="5"/>
        <v>6365</v>
      </c>
    </row>
    <row r="29" spans="2:26" ht="12.75">
      <c r="B29" s="15" t="s">
        <v>23</v>
      </c>
      <c r="C29" s="15">
        <v>189</v>
      </c>
      <c r="D29" s="15">
        <v>317</v>
      </c>
      <c r="E29" s="15">
        <v>442</v>
      </c>
      <c r="F29" s="15">
        <v>416</v>
      </c>
      <c r="G29" s="15">
        <v>348</v>
      </c>
      <c r="H29" s="15">
        <v>629</v>
      </c>
      <c r="I29" s="15">
        <v>446</v>
      </c>
      <c r="J29" s="15">
        <v>890</v>
      </c>
      <c r="K29" s="15">
        <v>1123</v>
      </c>
      <c r="L29" s="15">
        <v>828</v>
      </c>
      <c r="M29" s="15">
        <v>537</v>
      </c>
      <c r="N29" s="15">
        <v>641</v>
      </c>
      <c r="O29" s="15">
        <v>635</v>
      </c>
      <c r="P29" s="15">
        <v>1207</v>
      </c>
      <c r="Q29" s="15">
        <v>1565</v>
      </c>
      <c r="R29" s="15">
        <v>1244</v>
      </c>
      <c r="S29" s="15">
        <v>885</v>
      </c>
      <c r="T29" s="15">
        <v>1270</v>
      </c>
      <c r="U29" s="14">
        <f t="shared" si="0"/>
        <v>2341</v>
      </c>
      <c r="V29" s="14">
        <f t="shared" si="1"/>
        <v>4465</v>
      </c>
      <c r="W29" s="14">
        <f t="shared" si="2"/>
        <v>6806</v>
      </c>
      <c r="X29" s="14">
        <f t="shared" si="3"/>
        <v>1712</v>
      </c>
      <c r="Y29" s="14">
        <f t="shared" si="4"/>
        <v>3824</v>
      </c>
      <c r="Z29" s="14">
        <f t="shared" si="5"/>
        <v>5536</v>
      </c>
    </row>
    <row r="30" spans="2:26" ht="12.75">
      <c r="B30" s="15" t="s">
        <v>24</v>
      </c>
      <c r="C30" s="15">
        <v>1509</v>
      </c>
      <c r="D30" s="15">
        <v>1237</v>
      </c>
      <c r="E30" s="15">
        <v>1389</v>
      </c>
      <c r="F30" s="15">
        <v>1181</v>
      </c>
      <c r="G30" s="15">
        <v>838</v>
      </c>
      <c r="H30" s="15">
        <v>705</v>
      </c>
      <c r="I30" s="15">
        <v>3169</v>
      </c>
      <c r="J30" s="15">
        <v>2759</v>
      </c>
      <c r="K30" s="15">
        <v>3165</v>
      </c>
      <c r="L30" s="15">
        <v>2707</v>
      </c>
      <c r="M30" s="15">
        <v>2065</v>
      </c>
      <c r="N30" s="15">
        <v>1994</v>
      </c>
      <c r="O30" s="15">
        <v>4678</v>
      </c>
      <c r="P30" s="15">
        <v>3996</v>
      </c>
      <c r="Q30" s="15">
        <v>4554</v>
      </c>
      <c r="R30" s="15">
        <v>3888</v>
      </c>
      <c r="S30" s="15">
        <v>2903</v>
      </c>
      <c r="T30" s="15">
        <v>2699</v>
      </c>
      <c r="U30" s="14">
        <f t="shared" si="0"/>
        <v>6859</v>
      </c>
      <c r="V30" s="14">
        <f t="shared" si="1"/>
        <v>15859</v>
      </c>
      <c r="W30" s="14">
        <f t="shared" si="2"/>
        <v>22718</v>
      </c>
      <c r="X30" s="14">
        <f t="shared" si="3"/>
        <v>6154</v>
      </c>
      <c r="Y30" s="14">
        <f t="shared" si="4"/>
        <v>13865</v>
      </c>
      <c r="Z30" s="14">
        <f t="shared" si="5"/>
        <v>20019</v>
      </c>
    </row>
    <row r="31" spans="2:26" ht="12.75">
      <c r="B31" s="15" t="s">
        <v>25</v>
      </c>
      <c r="C31" s="15">
        <v>741</v>
      </c>
      <c r="D31" s="15">
        <v>506</v>
      </c>
      <c r="E31" s="15">
        <v>516</v>
      </c>
      <c r="F31" s="15">
        <v>449</v>
      </c>
      <c r="G31" s="15">
        <v>339</v>
      </c>
      <c r="H31" s="15">
        <v>304</v>
      </c>
      <c r="I31" s="15">
        <v>1385</v>
      </c>
      <c r="J31" s="15">
        <v>1166</v>
      </c>
      <c r="K31" s="15">
        <v>1213</v>
      </c>
      <c r="L31" s="15">
        <v>1130</v>
      </c>
      <c r="M31" s="15">
        <v>843</v>
      </c>
      <c r="N31" s="15">
        <v>714</v>
      </c>
      <c r="O31" s="15">
        <v>2126</v>
      </c>
      <c r="P31" s="15">
        <v>1672</v>
      </c>
      <c r="Q31" s="15">
        <v>1729</v>
      </c>
      <c r="R31" s="15">
        <v>1579</v>
      </c>
      <c r="S31" s="15">
        <v>1182</v>
      </c>
      <c r="T31" s="15">
        <v>1018</v>
      </c>
      <c r="U31" s="14">
        <f t="shared" si="0"/>
        <v>2855</v>
      </c>
      <c r="V31" s="14">
        <f t="shared" si="1"/>
        <v>6451</v>
      </c>
      <c r="W31" s="14">
        <f t="shared" si="2"/>
        <v>9306</v>
      </c>
      <c r="X31" s="14">
        <f t="shared" si="3"/>
        <v>2551</v>
      </c>
      <c r="Y31" s="14">
        <f t="shared" si="4"/>
        <v>5737</v>
      </c>
      <c r="Z31" s="14">
        <f t="shared" si="5"/>
        <v>8288</v>
      </c>
    </row>
    <row r="32" spans="2:26" ht="12.75">
      <c r="B32" s="15" t="s">
        <v>26</v>
      </c>
      <c r="C32" s="15">
        <v>292</v>
      </c>
      <c r="D32" s="15">
        <v>260</v>
      </c>
      <c r="E32" s="15">
        <v>236</v>
      </c>
      <c r="F32" s="15">
        <v>161</v>
      </c>
      <c r="G32" s="15">
        <v>106</v>
      </c>
      <c r="H32" s="15">
        <v>114</v>
      </c>
      <c r="I32" s="15">
        <v>634</v>
      </c>
      <c r="J32" s="15">
        <v>605</v>
      </c>
      <c r="K32" s="15">
        <v>542</v>
      </c>
      <c r="L32" s="15">
        <v>465</v>
      </c>
      <c r="M32" s="15">
        <v>338</v>
      </c>
      <c r="N32" s="15">
        <v>342</v>
      </c>
      <c r="O32" s="15">
        <v>926</v>
      </c>
      <c r="P32" s="15">
        <v>865</v>
      </c>
      <c r="Q32" s="15">
        <v>778</v>
      </c>
      <c r="R32" s="15">
        <v>626</v>
      </c>
      <c r="S32" s="15">
        <v>444</v>
      </c>
      <c r="T32" s="15">
        <v>456</v>
      </c>
      <c r="U32" s="14">
        <f t="shared" si="0"/>
        <v>1169</v>
      </c>
      <c r="V32" s="14">
        <f t="shared" si="1"/>
        <v>2926</v>
      </c>
      <c r="W32" s="14">
        <f t="shared" si="2"/>
        <v>4095</v>
      </c>
      <c r="X32" s="14">
        <f t="shared" si="3"/>
        <v>1055</v>
      </c>
      <c r="Y32" s="14">
        <f t="shared" si="4"/>
        <v>2584</v>
      </c>
      <c r="Z32" s="14">
        <f t="shared" si="5"/>
        <v>3639</v>
      </c>
    </row>
    <row r="33" spans="2:26" ht="12.75">
      <c r="B33" s="15" t="s">
        <v>27</v>
      </c>
      <c r="C33" s="15">
        <v>415</v>
      </c>
      <c r="D33" s="15">
        <v>304</v>
      </c>
      <c r="E33" s="15">
        <v>235</v>
      </c>
      <c r="F33" s="15">
        <v>192</v>
      </c>
      <c r="G33" s="15">
        <v>142</v>
      </c>
      <c r="H33" s="15">
        <v>210</v>
      </c>
      <c r="I33" s="15">
        <v>549</v>
      </c>
      <c r="J33" s="15">
        <v>460</v>
      </c>
      <c r="K33" s="15">
        <v>395</v>
      </c>
      <c r="L33" s="15">
        <v>238</v>
      </c>
      <c r="M33" s="15">
        <v>141</v>
      </c>
      <c r="N33" s="15">
        <v>154</v>
      </c>
      <c r="O33" s="15">
        <v>964</v>
      </c>
      <c r="P33" s="15">
        <v>764</v>
      </c>
      <c r="Q33" s="15">
        <v>630</v>
      </c>
      <c r="R33" s="15">
        <v>430</v>
      </c>
      <c r="S33" s="15">
        <v>283</v>
      </c>
      <c r="T33" s="15">
        <v>364</v>
      </c>
      <c r="U33" s="14">
        <f t="shared" si="0"/>
        <v>1498</v>
      </c>
      <c r="V33" s="14">
        <f t="shared" si="1"/>
        <v>1937</v>
      </c>
      <c r="W33" s="14">
        <f t="shared" si="2"/>
        <v>3435</v>
      </c>
      <c r="X33" s="14">
        <f t="shared" si="3"/>
        <v>1288</v>
      </c>
      <c r="Y33" s="14">
        <f t="shared" si="4"/>
        <v>1783</v>
      </c>
      <c r="Z33" s="14">
        <f t="shared" si="5"/>
        <v>3071</v>
      </c>
    </row>
    <row r="34" spans="2:26" ht="12.75">
      <c r="B34" s="15" t="s">
        <v>28</v>
      </c>
      <c r="C34" s="15">
        <v>750</v>
      </c>
      <c r="D34" s="15">
        <v>565</v>
      </c>
      <c r="E34" s="15">
        <v>522</v>
      </c>
      <c r="F34" s="15">
        <v>424</v>
      </c>
      <c r="G34" s="15">
        <v>267</v>
      </c>
      <c r="H34" s="15">
        <v>242</v>
      </c>
      <c r="I34" s="15">
        <v>898</v>
      </c>
      <c r="J34" s="15">
        <v>811</v>
      </c>
      <c r="K34" s="15">
        <v>793</v>
      </c>
      <c r="L34" s="15">
        <v>575</v>
      </c>
      <c r="M34" s="15">
        <v>310</v>
      </c>
      <c r="N34" s="15">
        <v>252</v>
      </c>
      <c r="O34" s="15">
        <v>1648</v>
      </c>
      <c r="P34" s="15">
        <v>1376</v>
      </c>
      <c r="Q34" s="15">
        <v>1315</v>
      </c>
      <c r="R34" s="15">
        <v>999</v>
      </c>
      <c r="S34" s="15">
        <v>577</v>
      </c>
      <c r="T34" s="15">
        <v>494</v>
      </c>
      <c r="U34" s="14">
        <f t="shared" si="0"/>
        <v>2770</v>
      </c>
      <c r="V34" s="14">
        <f t="shared" si="1"/>
        <v>3639</v>
      </c>
      <c r="W34" s="14">
        <f t="shared" si="2"/>
        <v>6409</v>
      </c>
      <c r="X34" s="14">
        <f t="shared" si="3"/>
        <v>2528</v>
      </c>
      <c r="Y34" s="14">
        <f t="shared" si="4"/>
        <v>3387</v>
      </c>
      <c r="Z34" s="14">
        <f t="shared" si="5"/>
        <v>5915</v>
      </c>
    </row>
    <row r="35" spans="2:26" ht="12.75">
      <c r="B35" s="15" t="s">
        <v>29</v>
      </c>
      <c r="C35" s="15">
        <v>269</v>
      </c>
      <c r="D35" s="15">
        <v>359</v>
      </c>
      <c r="E35" s="15">
        <v>400</v>
      </c>
      <c r="F35" s="15">
        <v>357</v>
      </c>
      <c r="G35" s="15">
        <v>184</v>
      </c>
      <c r="H35" s="15">
        <v>178</v>
      </c>
      <c r="I35" s="15">
        <v>702</v>
      </c>
      <c r="J35" s="15">
        <v>988</v>
      </c>
      <c r="K35" s="15">
        <v>1206</v>
      </c>
      <c r="L35" s="15">
        <v>991</v>
      </c>
      <c r="M35" s="15">
        <v>616</v>
      </c>
      <c r="N35" s="15">
        <v>478</v>
      </c>
      <c r="O35" s="15">
        <v>971</v>
      </c>
      <c r="P35" s="15">
        <v>1347</v>
      </c>
      <c r="Q35" s="15">
        <v>1606</v>
      </c>
      <c r="R35" s="15">
        <v>1348</v>
      </c>
      <c r="S35" s="15">
        <v>800</v>
      </c>
      <c r="T35" s="15">
        <v>656</v>
      </c>
      <c r="U35" s="14">
        <f t="shared" si="0"/>
        <v>1747</v>
      </c>
      <c r="V35" s="14">
        <f t="shared" si="1"/>
        <v>4981</v>
      </c>
      <c r="W35" s="14">
        <f t="shared" si="2"/>
        <v>6728</v>
      </c>
      <c r="X35" s="14">
        <f t="shared" si="3"/>
        <v>1569</v>
      </c>
      <c r="Y35" s="14">
        <f t="shared" si="4"/>
        <v>4503</v>
      </c>
      <c r="Z35" s="14">
        <f t="shared" si="5"/>
        <v>6072</v>
      </c>
    </row>
    <row r="36" spans="2:26" ht="12.75">
      <c r="B36" s="15" t="s">
        <v>30</v>
      </c>
      <c r="C36" s="15">
        <v>455</v>
      </c>
      <c r="D36" s="15">
        <v>409</v>
      </c>
      <c r="E36" s="15">
        <v>443</v>
      </c>
      <c r="F36" s="15">
        <v>355</v>
      </c>
      <c r="G36" s="15">
        <v>221</v>
      </c>
      <c r="H36" s="15">
        <v>156</v>
      </c>
      <c r="I36" s="15">
        <v>638</v>
      </c>
      <c r="J36" s="15">
        <v>697</v>
      </c>
      <c r="K36" s="15">
        <v>803</v>
      </c>
      <c r="L36" s="15">
        <v>625</v>
      </c>
      <c r="M36" s="15">
        <v>369</v>
      </c>
      <c r="N36" s="15">
        <v>231</v>
      </c>
      <c r="O36" s="15">
        <v>1093</v>
      </c>
      <c r="P36" s="15">
        <v>1106</v>
      </c>
      <c r="Q36" s="15">
        <v>1246</v>
      </c>
      <c r="R36" s="15">
        <v>980</v>
      </c>
      <c r="S36" s="15">
        <v>590</v>
      </c>
      <c r="T36" s="15">
        <v>387</v>
      </c>
      <c r="U36" s="14">
        <f t="shared" si="0"/>
        <v>2039</v>
      </c>
      <c r="V36" s="14">
        <f t="shared" si="1"/>
        <v>3363</v>
      </c>
      <c r="W36" s="14">
        <f t="shared" si="2"/>
        <v>5402</v>
      </c>
      <c r="X36" s="14">
        <f t="shared" si="3"/>
        <v>1883</v>
      </c>
      <c r="Y36" s="14">
        <f t="shared" si="4"/>
        <v>3132</v>
      </c>
      <c r="Z36" s="14">
        <f t="shared" si="5"/>
        <v>5015</v>
      </c>
    </row>
    <row r="37" spans="2:26" ht="12.75">
      <c r="B37" s="15" t="s">
        <v>31</v>
      </c>
      <c r="C37" s="15">
        <v>293</v>
      </c>
      <c r="D37" s="15">
        <v>659</v>
      </c>
      <c r="E37" s="15">
        <v>1208</v>
      </c>
      <c r="F37" s="15">
        <v>1537</v>
      </c>
      <c r="G37" s="15">
        <v>1157</v>
      </c>
      <c r="H37" s="15">
        <v>657</v>
      </c>
      <c r="I37" s="15">
        <v>419</v>
      </c>
      <c r="J37" s="15">
        <v>602</v>
      </c>
      <c r="K37" s="15">
        <v>831</v>
      </c>
      <c r="L37" s="15">
        <v>752</v>
      </c>
      <c r="M37" s="15">
        <v>552</v>
      </c>
      <c r="N37" s="15">
        <v>375</v>
      </c>
      <c r="O37" s="15">
        <v>712</v>
      </c>
      <c r="P37" s="15">
        <v>1261</v>
      </c>
      <c r="Q37" s="15">
        <v>2039</v>
      </c>
      <c r="R37" s="15">
        <v>2289</v>
      </c>
      <c r="S37" s="15">
        <v>1709</v>
      </c>
      <c r="T37" s="15">
        <v>1032</v>
      </c>
      <c r="U37" s="14">
        <f t="shared" si="0"/>
        <v>5511</v>
      </c>
      <c r="V37" s="14">
        <f t="shared" si="1"/>
        <v>3531</v>
      </c>
      <c r="W37" s="14">
        <f t="shared" si="2"/>
        <v>9042</v>
      </c>
      <c r="X37" s="14">
        <f t="shared" si="3"/>
        <v>4854</v>
      </c>
      <c r="Y37" s="14">
        <f t="shared" si="4"/>
        <v>3156</v>
      </c>
      <c r="Z37" s="14">
        <f t="shared" si="5"/>
        <v>8010</v>
      </c>
    </row>
    <row r="38" spans="2:26" ht="12.75">
      <c r="B38" s="15" t="s">
        <v>32</v>
      </c>
      <c r="C38" s="15">
        <v>4682</v>
      </c>
      <c r="D38" s="15">
        <v>5229</v>
      </c>
      <c r="E38" s="15">
        <v>5926</v>
      </c>
      <c r="F38" s="15">
        <v>5868</v>
      </c>
      <c r="G38" s="15">
        <v>4419</v>
      </c>
      <c r="H38" s="15">
        <v>4570</v>
      </c>
      <c r="I38" s="15">
        <v>3956</v>
      </c>
      <c r="J38" s="15">
        <v>4799</v>
      </c>
      <c r="K38" s="15">
        <v>5909</v>
      </c>
      <c r="L38" s="15">
        <v>6104</v>
      </c>
      <c r="M38" s="15">
        <v>4888</v>
      </c>
      <c r="N38" s="15">
        <v>5670</v>
      </c>
      <c r="O38" s="15">
        <v>8638</v>
      </c>
      <c r="P38" s="15">
        <v>10028</v>
      </c>
      <c r="Q38" s="15">
        <v>11835</v>
      </c>
      <c r="R38" s="15">
        <v>11972</v>
      </c>
      <c r="S38" s="15">
        <v>9307</v>
      </c>
      <c r="T38" s="15">
        <v>10240</v>
      </c>
      <c r="U38" s="14">
        <f t="shared" si="0"/>
        <v>30694</v>
      </c>
      <c r="V38" s="14">
        <f t="shared" si="1"/>
        <v>31326</v>
      </c>
      <c r="W38" s="14">
        <f t="shared" si="2"/>
        <v>62020</v>
      </c>
      <c r="X38" s="14">
        <f t="shared" si="3"/>
        <v>26124</v>
      </c>
      <c r="Y38" s="14">
        <f t="shared" si="4"/>
        <v>25656</v>
      </c>
      <c r="Z38" s="14">
        <f t="shared" si="5"/>
        <v>51780</v>
      </c>
    </row>
    <row r="39" spans="2:26" ht="12.75">
      <c r="B39" s="15" t="s">
        <v>47</v>
      </c>
      <c r="C39" s="15">
        <v>49199</v>
      </c>
      <c r="D39" s="15">
        <v>51648</v>
      </c>
      <c r="E39" s="15">
        <v>56666</v>
      </c>
      <c r="F39" s="15">
        <v>53174</v>
      </c>
      <c r="G39" s="15">
        <v>40721</v>
      </c>
      <c r="H39" s="15">
        <v>44764</v>
      </c>
      <c r="I39" s="15">
        <v>51419</v>
      </c>
      <c r="J39" s="15">
        <v>59895</v>
      </c>
      <c r="K39" s="15">
        <v>65632</v>
      </c>
      <c r="L39" s="15">
        <v>59374</v>
      </c>
      <c r="M39" s="15">
        <v>43374</v>
      </c>
      <c r="N39" s="15">
        <v>44298</v>
      </c>
      <c r="O39" s="15">
        <v>100618</v>
      </c>
      <c r="P39" s="15">
        <v>111543</v>
      </c>
      <c r="Q39" s="15">
        <v>122298</v>
      </c>
      <c r="R39" s="15">
        <v>112548</v>
      </c>
      <c r="S39" s="15">
        <v>84095</v>
      </c>
      <c r="T39" s="15">
        <v>89062</v>
      </c>
      <c r="U39" s="14">
        <f t="shared" si="0"/>
        <v>296172</v>
      </c>
      <c r="V39" s="14">
        <f t="shared" si="1"/>
        <v>323992</v>
      </c>
      <c r="W39" s="14">
        <f t="shared" si="2"/>
        <v>620164</v>
      </c>
      <c r="X39" s="14">
        <f t="shared" si="3"/>
        <v>251408</v>
      </c>
      <c r="Y39" s="14">
        <f t="shared" si="4"/>
        <v>279694</v>
      </c>
      <c r="Z39" s="14">
        <f t="shared" si="5"/>
        <v>531102</v>
      </c>
    </row>
    <row r="41" spans="2:26" ht="12.75">
      <c r="B41" s="15" t="s">
        <v>0</v>
      </c>
      <c r="C41" s="16">
        <f>ROUND(100*C5/$U5,1)</f>
        <v>12.7</v>
      </c>
      <c r="D41" s="16">
        <f>ROUND(100*D5/$U5,1)</f>
        <v>17.9</v>
      </c>
      <c r="E41" s="16">
        <f>ROUND(100*E5/$U5,1)</f>
        <v>18.8</v>
      </c>
      <c r="F41" s="16">
        <f>ROUND(100*F5/$U5,1)</f>
        <v>18.6</v>
      </c>
      <c r="G41" s="16">
        <f>ROUND(100*G5/$U5,1)</f>
        <v>15.5</v>
      </c>
      <c r="H41" s="16">
        <f>ROUND(100*$X5/$U5,1)</f>
        <v>83.5</v>
      </c>
      <c r="I41" s="17">
        <f>$U5</f>
        <v>17755</v>
      </c>
      <c r="J41" s="16">
        <f aca="true" t="shared" si="6" ref="J41:N56">ROUND(100*I5/$V5,1)</f>
        <v>14.6</v>
      </c>
      <c r="K41" s="16">
        <f t="shared" si="6"/>
        <v>19.9</v>
      </c>
      <c r="L41" s="16">
        <f t="shared" si="6"/>
        <v>19.5</v>
      </c>
      <c r="M41" s="16">
        <f t="shared" si="6"/>
        <v>17.3</v>
      </c>
      <c r="N41" s="16">
        <f t="shared" si="6"/>
        <v>14.3</v>
      </c>
      <c r="O41" s="16">
        <f aca="true" t="shared" si="7" ref="O41:O75">ROUND(100*$Y5/$V5,1)</f>
        <v>85.6</v>
      </c>
      <c r="P41" s="17">
        <f aca="true" t="shared" si="8" ref="P41:P75">$V5</f>
        <v>25643</v>
      </c>
      <c r="Q41" s="16">
        <f aca="true" t="shared" si="9" ref="Q41:Q48">ROUND(100*O5/$W5,1)</f>
        <v>13.8</v>
      </c>
      <c r="R41" s="16">
        <f aca="true" t="shared" si="10" ref="R41:U56">ROUND(100*P5/$W5,1)</f>
        <v>19.1</v>
      </c>
      <c r="S41" s="16">
        <f t="shared" si="10"/>
        <v>19.2</v>
      </c>
      <c r="T41" s="16">
        <f t="shared" si="10"/>
        <v>17.8</v>
      </c>
      <c r="U41" s="16">
        <f t="shared" si="10"/>
        <v>14.8</v>
      </c>
      <c r="V41" s="16">
        <f>ROUND(100*$Z5/$W5,1)</f>
        <v>84.7</v>
      </c>
      <c r="W41" s="17">
        <f>$W5</f>
        <v>43398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20</v>
      </c>
      <c r="D42" s="16">
        <f t="shared" si="11"/>
        <v>20.6</v>
      </c>
      <c r="E42" s="16">
        <f t="shared" si="11"/>
        <v>18</v>
      </c>
      <c r="F42" s="16">
        <f t="shared" si="11"/>
        <v>14.8</v>
      </c>
      <c r="G42" s="16">
        <f t="shared" si="11"/>
        <v>12.1</v>
      </c>
      <c r="H42" s="16">
        <f aca="true" t="shared" si="12" ref="H42:H75">ROUND(100*$X6/$U6,1)</f>
        <v>85.6</v>
      </c>
      <c r="I42" s="17">
        <f aca="true" t="shared" si="13" ref="I42:I75">$U6</f>
        <v>19550</v>
      </c>
      <c r="J42" s="16">
        <f t="shared" si="6"/>
        <v>20.6</v>
      </c>
      <c r="K42" s="16">
        <f t="shared" si="6"/>
        <v>21.5</v>
      </c>
      <c r="L42" s="16">
        <f t="shared" si="6"/>
        <v>19.1</v>
      </c>
      <c r="M42" s="16">
        <f t="shared" si="6"/>
        <v>14.9</v>
      </c>
      <c r="N42" s="16">
        <f t="shared" si="6"/>
        <v>11.3</v>
      </c>
      <c r="O42" s="16">
        <f t="shared" si="7"/>
        <v>87.4</v>
      </c>
      <c r="P42" s="17">
        <f t="shared" si="8"/>
        <v>15127</v>
      </c>
      <c r="Q42" s="16">
        <f t="shared" si="9"/>
        <v>20.3</v>
      </c>
      <c r="R42" s="16">
        <f t="shared" si="10"/>
        <v>21</v>
      </c>
      <c r="S42" s="16">
        <f t="shared" si="10"/>
        <v>18.5</v>
      </c>
      <c r="T42" s="16">
        <f t="shared" si="10"/>
        <v>14.9</v>
      </c>
      <c r="U42" s="16">
        <f t="shared" si="10"/>
        <v>11.8</v>
      </c>
      <c r="V42" s="16">
        <f aca="true" t="shared" si="14" ref="V42:V75">ROUND(100*$Z6/$W6,1)</f>
        <v>86.4</v>
      </c>
      <c r="W42" s="17">
        <f aca="true" t="shared" si="15" ref="W42:W75">$W6</f>
        <v>34677</v>
      </c>
      <c r="X42" s="18"/>
      <c r="Y42" s="18"/>
      <c r="Z42" s="18"/>
    </row>
    <row r="43" spans="2:26" ht="12.75">
      <c r="B43" s="15" t="s">
        <v>2</v>
      </c>
      <c r="C43" s="16">
        <f t="shared" si="11"/>
        <v>20.6</v>
      </c>
      <c r="D43" s="16">
        <f t="shared" si="11"/>
        <v>18.5</v>
      </c>
      <c r="E43" s="16">
        <f t="shared" si="11"/>
        <v>17.8</v>
      </c>
      <c r="F43" s="16">
        <f t="shared" si="11"/>
        <v>15.9</v>
      </c>
      <c r="G43" s="16">
        <f t="shared" si="11"/>
        <v>13.3</v>
      </c>
      <c r="H43" s="16">
        <f t="shared" si="12"/>
        <v>86</v>
      </c>
      <c r="I43" s="17">
        <f t="shared" si="13"/>
        <v>22443</v>
      </c>
      <c r="J43" s="16">
        <f t="shared" si="6"/>
        <v>21.2</v>
      </c>
      <c r="K43" s="16">
        <f t="shared" si="6"/>
        <v>21.7</v>
      </c>
      <c r="L43" s="16">
        <f t="shared" si="6"/>
        <v>18.5</v>
      </c>
      <c r="M43" s="16">
        <f t="shared" si="6"/>
        <v>14.6</v>
      </c>
      <c r="N43" s="16">
        <f t="shared" si="6"/>
        <v>11.3</v>
      </c>
      <c r="O43" s="16">
        <f t="shared" si="7"/>
        <v>87.3</v>
      </c>
      <c r="P43" s="17">
        <f t="shared" si="8"/>
        <v>5957</v>
      </c>
      <c r="Q43" s="16">
        <f t="shared" si="9"/>
        <v>20.7</v>
      </c>
      <c r="R43" s="16">
        <f t="shared" si="10"/>
        <v>19.2</v>
      </c>
      <c r="S43" s="16">
        <f t="shared" si="10"/>
        <v>17.9</v>
      </c>
      <c r="T43" s="16">
        <f t="shared" si="10"/>
        <v>15.6</v>
      </c>
      <c r="U43" s="16">
        <f t="shared" si="10"/>
        <v>12.9</v>
      </c>
      <c r="V43" s="16">
        <f t="shared" si="14"/>
        <v>86.3</v>
      </c>
      <c r="W43" s="17">
        <f t="shared" si="15"/>
        <v>28400</v>
      </c>
      <c r="X43" s="18"/>
      <c r="Y43" s="18"/>
      <c r="Z43" s="18"/>
    </row>
    <row r="44" spans="2:26" ht="12.75">
      <c r="B44" s="15" t="s">
        <v>3</v>
      </c>
      <c r="C44" s="16">
        <f t="shared" si="11"/>
        <v>10.4</v>
      </c>
      <c r="D44" s="16">
        <f t="shared" si="11"/>
        <v>14</v>
      </c>
      <c r="E44" s="16">
        <f t="shared" si="11"/>
        <v>19.6</v>
      </c>
      <c r="F44" s="16">
        <f t="shared" si="11"/>
        <v>20.9</v>
      </c>
      <c r="G44" s="16">
        <f t="shared" si="11"/>
        <v>17</v>
      </c>
      <c r="H44" s="16">
        <f t="shared" si="12"/>
        <v>81.9</v>
      </c>
      <c r="I44" s="17">
        <f t="shared" si="13"/>
        <v>2657</v>
      </c>
      <c r="J44" s="16">
        <f t="shared" si="6"/>
        <v>9.9</v>
      </c>
      <c r="K44" s="16">
        <f t="shared" si="6"/>
        <v>16.1</v>
      </c>
      <c r="L44" s="16">
        <f t="shared" si="6"/>
        <v>21.5</v>
      </c>
      <c r="M44" s="16">
        <f t="shared" si="6"/>
        <v>21.5</v>
      </c>
      <c r="N44" s="16">
        <f t="shared" si="6"/>
        <v>16.1</v>
      </c>
      <c r="O44" s="16">
        <f t="shared" si="7"/>
        <v>85.2</v>
      </c>
      <c r="P44" s="17">
        <f t="shared" si="8"/>
        <v>1537</v>
      </c>
      <c r="Q44" s="16">
        <f t="shared" si="9"/>
        <v>10.2</v>
      </c>
      <c r="R44" s="16">
        <f t="shared" si="10"/>
        <v>14.8</v>
      </c>
      <c r="S44" s="16">
        <f t="shared" si="10"/>
        <v>20.3</v>
      </c>
      <c r="T44" s="16">
        <f t="shared" si="10"/>
        <v>21.1</v>
      </c>
      <c r="U44" s="16">
        <f t="shared" si="10"/>
        <v>16.7</v>
      </c>
      <c r="V44" s="16">
        <f t="shared" si="14"/>
        <v>83.1</v>
      </c>
      <c r="W44" s="17">
        <f t="shared" si="15"/>
        <v>4194</v>
      </c>
      <c r="X44" s="18"/>
      <c r="Y44" s="18"/>
      <c r="Z44" s="18"/>
    </row>
    <row r="45" spans="2:26" ht="12.75">
      <c r="B45" s="15" t="s">
        <v>4</v>
      </c>
      <c r="C45" s="16">
        <f t="shared" si="11"/>
        <v>25.3</v>
      </c>
      <c r="D45" s="16">
        <f t="shared" si="11"/>
        <v>18.4</v>
      </c>
      <c r="E45" s="16">
        <f t="shared" si="11"/>
        <v>17</v>
      </c>
      <c r="F45" s="16">
        <f t="shared" si="11"/>
        <v>14.5</v>
      </c>
      <c r="G45" s="16">
        <f t="shared" si="11"/>
        <v>11.6</v>
      </c>
      <c r="H45" s="16">
        <f t="shared" si="12"/>
        <v>86.7</v>
      </c>
      <c r="I45" s="17">
        <f t="shared" si="13"/>
        <v>35007</v>
      </c>
      <c r="J45" s="16">
        <f t="shared" si="6"/>
        <v>25.2</v>
      </c>
      <c r="K45" s="16">
        <f t="shared" si="6"/>
        <v>21</v>
      </c>
      <c r="L45" s="16">
        <f t="shared" si="6"/>
        <v>17.8</v>
      </c>
      <c r="M45" s="16">
        <f t="shared" si="6"/>
        <v>14.7</v>
      </c>
      <c r="N45" s="16">
        <f t="shared" si="6"/>
        <v>10.7</v>
      </c>
      <c r="O45" s="16">
        <f t="shared" si="7"/>
        <v>89.4</v>
      </c>
      <c r="P45" s="17">
        <f t="shared" si="8"/>
        <v>19118</v>
      </c>
      <c r="Q45" s="16">
        <f t="shared" si="9"/>
        <v>25.2</v>
      </c>
      <c r="R45" s="16">
        <f t="shared" si="10"/>
        <v>19.3</v>
      </c>
      <c r="S45" s="16">
        <f t="shared" si="10"/>
        <v>17.3</v>
      </c>
      <c r="T45" s="16">
        <f t="shared" si="10"/>
        <v>14.6</v>
      </c>
      <c r="U45" s="16">
        <f t="shared" si="10"/>
        <v>11.3</v>
      </c>
      <c r="V45" s="16">
        <f t="shared" si="14"/>
        <v>87.7</v>
      </c>
      <c r="W45" s="17">
        <f t="shared" si="15"/>
        <v>54125</v>
      </c>
      <c r="X45" s="18"/>
      <c r="Y45" s="18"/>
      <c r="Z45" s="18"/>
    </row>
    <row r="46" spans="2:26" ht="12.75">
      <c r="B46" s="15" t="s">
        <v>5</v>
      </c>
      <c r="C46" s="16">
        <f t="shared" si="11"/>
        <v>45.9</v>
      </c>
      <c r="D46" s="16">
        <f t="shared" si="11"/>
        <v>20.7</v>
      </c>
      <c r="E46" s="16">
        <f t="shared" si="11"/>
        <v>13.1</v>
      </c>
      <c r="F46" s="16">
        <f t="shared" si="11"/>
        <v>9.2</v>
      </c>
      <c r="G46" s="16">
        <f t="shared" si="11"/>
        <v>5.7</v>
      </c>
      <c r="H46" s="16">
        <f t="shared" si="12"/>
        <v>94.6</v>
      </c>
      <c r="I46" s="17">
        <f t="shared" si="13"/>
        <v>3682</v>
      </c>
      <c r="J46" s="16">
        <f t="shared" si="6"/>
        <v>46.7</v>
      </c>
      <c r="K46" s="16">
        <f t="shared" si="6"/>
        <v>21.3</v>
      </c>
      <c r="L46" s="16">
        <f t="shared" si="6"/>
        <v>14.8</v>
      </c>
      <c r="M46" s="16">
        <f t="shared" si="6"/>
        <v>8.1</v>
      </c>
      <c r="N46" s="16">
        <f t="shared" si="6"/>
        <v>5</v>
      </c>
      <c r="O46" s="16">
        <f t="shared" si="7"/>
        <v>95.9</v>
      </c>
      <c r="P46" s="17">
        <f t="shared" si="8"/>
        <v>1231</v>
      </c>
      <c r="Q46" s="16">
        <f t="shared" si="9"/>
        <v>46.1</v>
      </c>
      <c r="R46" s="16">
        <f t="shared" si="10"/>
        <v>20.9</v>
      </c>
      <c r="S46" s="16">
        <f t="shared" si="10"/>
        <v>13.6</v>
      </c>
      <c r="T46" s="16">
        <f t="shared" si="10"/>
        <v>8.9</v>
      </c>
      <c r="U46" s="16">
        <f t="shared" si="10"/>
        <v>5.6</v>
      </c>
      <c r="V46" s="16">
        <f t="shared" si="14"/>
        <v>95</v>
      </c>
      <c r="W46" s="17">
        <f t="shared" si="15"/>
        <v>4913</v>
      </c>
      <c r="X46" s="18"/>
      <c r="Y46" s="18"/>
      <c r="Z46" s="18"/>
    </row>
    <row r="47" spans="2:26" ht="12.75">
      <c r="B47" s="15" t="s">
        <v>6</v>
      </c>
      <c r="C47" s="16">
        <f t="shared" si="11"/>
        <v>11.8</v>
      </c>
      <c r="D47" s="16">
        <f t="shared" si="11"/>
        <v>13.4</v>
      </c>
      <c r="E47" s="16">
        <f t="shared" si="11"/>
        <v>23.2</v>
      </c>
      <c r="F47" s="16">
        <f t="shared" si="11"/>
        <v>22.7</v>
      </c>
      <c r="G47" s="16">
        <f t="shared" si="11"/>
        <v>15.1</v>
      </c>
      <c r="H47" s="16">
        <f t="shared" si="12"/>
        <v>86.2</v>
      </c>
      <c r="I47" s="17">
        <f t="shared" si="13"/>
        <v>7189</v>
      </c>
      <c r="J47" s="16">
        <f t="shared" si="6"/>
        <v>15</v>
      </c>
      <c r="K47" s="16">
        <f t="shared" si="6"/>
        <v>17.5</v>
      </c>
      <c r="L47" s="16">
        <f t="shared" si="6"/>
        <v>25</v>
      </c>
      <c r="M47" s="16">
        <f t="shared" si="6"/>
        <v>21.6</v>
      </c>
      <c r="N47" s="16">
        <f t="shared" si="6"/>
        <v>13.1</v>
      </c>
      <c r="O47" s="16">
        <f t="shared" si="7"/>
        <v>92.3</v>
      </c>
      <c r="P47" s="17">
        <f t="shared" si="8"/>
        <v>1797</v>
      </c>
      <c r="Q47" s="16">
        <f t="shared" si="9"/>
        <v>12.4</v>
      </c>
      <c r="R47" s="16">
        <f t="shared" si="10"/>
        <v>14.2</v>
      </c>
      <c r="S47" s="16">
        <f t="shared" si="10"/>
        <v>23.6</v>
      </c>
      <c r="T47" s="16">
        <f t="shared" si="10"/>
        <v>22.5</v>
      </c>
      <c r="U47" s="16">
        <f t="shared" si="10"/>
        <v>14.7</v>
      </c>
      <c r="V47" s="16">
        <f t="shared" si="14"/>
        <v>87.4</v>
      </c>
      <c r="W47" s="17">
        <f t="shared" si="15"/>
        <v>8986</v>
      </c>
      <c r="X47" s="18"/>
      <c r="Y47" s="18"/>
      <c r="Z47" s="18"/>
    </row>
    <row r="48" spans="2:26" ht="12.75">
      <c r="B48" s="15" t="s">
        <v>7</v>
      </c>
      <c r="C48" s="16">
        <f t="shared" si="11"/>
        <v>11.3</v>
      </c>
      <c r="D48" s="16">
        <f t="shared" si="11"/>
        <v>12.3</v>
      </c>
      <c r="E48" s="16">
        <f t="shared" si="11"/>
        <v>17.7</v>
      </c>
      <c r="F48" s="16">
        <f t="shared" si="11"/>
        <v>18.2</v>
      </c>
      <c r="G48" s="16">
        <f t="shared" si="11"/>
        <v>16.4</v>
      </c>
      <c r="H48" s="16">
        <f t="shared" si="12"/>
        <v>75.9</v>
      </c>
      <c r="I48" s="17">
        <f t="shared" si="13"/>
        <v>7284</v>
      </c>
      <c r="J48" s="16">
        <f t="shared" si="6"/>
        <v>5.5</v>
      </c>
      <c r="K48" s="16">
        <f t="shared" si="6"/>
        <v>11.7</v>
      </c>
      <c r="L48" s="16">
        <f t="shared" si="6"/>
        <v>15.1</v>
      </c>
      <c r="M48" s="16">
        <f t="shared" si="6"/>
        <v>21.5</v>
      </c>
      <c r="N48" s="16">
        <f t="shared" si="6"/>
        <v>19.7</v>
      </c>
      <c r="O48" s="16">
        <f t="shared" si="7"/>
        <v>73.5</v>
      </c>
      <c r="P48" s="17">
        <f t="shared" si="8"/>
        <v>1266</v>
      </c>
      <c r="Q48" s="16">
        <f t="shared" si="9"/>
        <v>10.4</v>
      </c>
      <c r="R48" s="16">
        <f t="shared" si="10"/>
        <v>12.2</v>
      </c>
      <c r="S48" s="16">
        <f t="shared" si="10"/>
        <v>17.3</v>
      </c>
      <c r="T48" s="16">
        <f t="shared" si="10"/>
        <v>18.7</v>
      </c>
      <c r="U48" s="16">
        <f t="shared" si="10"/>
        <v>16.9</v>
      </c>
      <c r="V48" s="16">
        <f t="shared" si="14"/>
        <v>75.5</v>
      </c>
      <c r="W48" s="17">
        <f t="shared" si="15"/>
        <v>8550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f t="shared" si="13"/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f t="shared" si="8"/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f t="shared" si="15"/>
        <v>0</v>
      </c>
      <c r="X49" s="18"/>
      <c r="Y49" s="18"/>
      <c r="Z49" s="18"/>
    </row>
    <row r="50" spans="2:26" ht="12.75">
      <c r="B50" s="15" t="s">
        <v>9</v>
      </c>
      <c r="C50" s="16">
        <f t="shared" si="11"/>
        <v>5.9</v>
      </c>
      <c r="D50" s="16">
        <f t="shared" si="11"/>
        <v>10.2</v>
      </c>
      <c r="E50" s="16">
        <f t="shared" si="11"/>
        <v>19.5</v>
      </c>
      <c r="F50" s="16">
        <f t="shared" si="11"/>
        <v>15.3</v>
      </c>
      <c r="G50" s="16">
        <f t="shared" si="11"/>
        <v>22.9</v>
      </c>
      <c r="H50" s="16">
        <f t="shared" si="12"/>
        <v>73.7</v>
      </c>
      <c r="I50" s="17">
        <f t="shared" si="13"/>
        <v>118</v>
      </c>
      <c r="J50" s="16">
        <f t="shared" si="6"/>
        <v>12.4</v>
      </c>
      <c r="K50" s="16">
        <f t="shared" si="6"/>
        <v>16.1</v>
      </c>
      <c r="L50" s="16">
        <f t="shared" si="6"/>
        <v>20.9</v>
      </c>
      <c r="M50" s="16">
        <f t="shared" si="6"/>
        <v>20.7</v>
      </c>
      <c r="N50" s="16">
        <f t="shared" si="6"/>
        <v>14.6</v>
      </c>
      <c r="O50" s="16">
        <f t="shared" si="7"/>
        <v>84.8</v>
      </c>
      <c r="P50" s="17">
        <f t="shared" si="8"/>
        <v>1905</v>
      </c>
      <c r="Q50" s="16">
        <f aca="true" t="shared" si="16" ref="Q50:Q57">ROUND(100*O14/$W14,1)</f>
        <v>12.1</v>
      </c>
      <c r="R50" s="16">
        <f t="shared" si="10"/>
        <v>15.8</v>
      </c>
      <c r="S50" s="16">
        <f t="shared" si="10"/>
        <v>20.9</v>
      </c>
      <c r="T50" s="16">
        <f t="shared" si="10"/>
        <v>20.4</v>
      </c>
      <c r="U50" s="16">
        <f t="shared" si="10"/>
        <v>15.1</v>
      </c>
      <c r="V50" s="16">
        <f t="shared" si="14"/>
        <v>84.1</v>
      </c>
      <c r="W50" s="17">
        <f t="shared" si="15"/>
        <v>2023</v>
      </c>
      <c r="X50" s="18"/>
      <c r="Y50" s="18"/>
      <c r="Z50" s="18"/>
    </row>
    <row r="51" spans="2:26" ht="12.75">
      <c r="B51" s="15" t="s">
        <v>10</v>
      </c>
      <c r="C51" s="16">
        <f t="shared" si="11"/>
        <v>9.6</v>
      </c>
      <c r="D51" s="16">
        <f t="shared" si="11"/>
        <v>15.7</v>
      </c>
      <c r="E51" s="16">
        <f t="shared" si="11"/>
        <v>11.5</v>
      </c>
      <c r="F51" s="16">
        <f t="shared" si="11"/>
        <v>14</v>
      </c>
      <c r="G51" s="16">
        <f t="shared" si="11"/>
        <v>11.4</v>
      </c>
      <c r="H51" s="16">
        <f t="shared" si="12"/>
        <v>62.1</v>
      </c>
      <c r="I51" s="17">
        <f t="shared" si="13"/>
        <v>1256</v>
      </c>
      <c r="J51" s="16">
        <f t="shared" si="6"/>
        <v>9.2</v>
      </c>
      <c r="K51" s="16">
        <f t="shared" si="6"/>
        <v>14.8</v>
      </c>
      <c r="L51" s="16">
        <f t="shared" si="6"/>
        <v>12</v>
      </c>
      <c r="M51" s="16">
        <f t="shared" si="6"/>
        <v>13.5</v>
      </c>
      <c r="N51" s="16">
        <f t="shared" si="6"/>
        <v>13.4</v>
      </c>
      <c r="O51" s="16">
        <f t="shared" si="7"/>
        <v>62.7</v>
      </c>
      <c r="P51" s="17">
        <f t="shared" si="8"/>
        <v>786</v>
      </c>
      <c r="Q51" s="16">
        <f t="shared" si="16"/>
        <v>9.4</v>
      </c>
      <c r="R51" s="16">
        <f t="shared" si="10"/>
        <v>15.3</v>
      </c>
      <c r="S51" s="16">
        <f t="shared" si="10"/>
        <v>11.7</v>
      </c>
      <c r="T51" s="16">
        <f t="shared" si="10"/>
        <v>13.8</v>
      </c>
      <c r="U51" s="16">
        <f t="shared" si="10"/>
        <v>12.1</v>
      </c>
      <c r="V51" s="16">
        <f t="shared" si="14"/>
        <v>62.3</v>
      </c>
      <c r="W51" s="17">
        <f t="shared" si="15"/>
        <v>2042</v>
      </c>
      <c r="X51" s="18"/>
      <c r="Y51" s="18"/>
      <c r="Z51" s="18"/>
    </row>
    <row r="52" spans="2:26" ht="12.75">
      <c r="B52" s="15" t="s">
        <v>11</v>
      </c>
      <c r="C52" s="16">
        <f t="shared" si="11"/>
        <v>7.5</v>
      </c>
      <c r="D52" s="16">
        <f t="shared" si="11"/>
        <v>15.8</v>
      </c>
      <c r="E52" s="16">
        <f t="shared" si="11"/>
        <v>22</v>
      </c>
      <c r="F52" s="16">
        <f t="shared" si="11"/>
        <v>21.4</v>
      </c>
      <c r="G52" s="16">
        <f t="shared" si="11"/>
        <v>16.3</v>
      </c>
      <c r="H52" s="16">
        <f t="shared" si="12"/>
        <v>83.1</v>
      </c>
      <c r="I52" s="17">
        <f t="shared" si="13"/>
        <v>13276</v>
      </c>
      <c r="J52" s="16">
        <f t="shared" si="6"/>
        <v>7.5</v>
      </c>
      <c r="K52" s="16">
        <f t="shared" si="6"/>
        <v>15.8</v>
      </c>
      <c r="L52" s="16">
        <f t="shared" si="6"/>
        <v>21.4</v>
      </c>
      <c r="M52" s="16">
        <f t="shared" si="6"/>
        <v>20.9</v>
      </c>
      <c r="N52" s="16">
        <f t="shared" si="6"/>
        <v>16.1</v>
      </c>
      <c r="O52" s="16">
        <f t="shared" si="7"/>
        <v>81.7</v>
      </c>
      <c r="P52" s="17">
        <f t="shared" si="8"/>
        <v>11445</v>
      </c>
      <c r="Q52" s="16">
        <f t="shared" si="16"/>
        <v>7.5</v>
      </c>
      <c r="R52" s="16">
        <f t="shared" si="10"/>
        <v>15.8</v>
      </c>
      <c r="S52" s="16">
        <f t="shared" si="10"/>
        <v>21.7</v>
      </c>
      <c r="T52" s="16">
        <f t="shared" si="10"/>
        <v>21.2</v>
      </c>
      <c r="U52" s="16">
        <f t="shared" si="10"/>
        <v>16.2</v>
      </c>
      <c r="V52" s="16">
        <f t="shared" si="14"/>
        <v>82.4</v>
      </c>
      <c r="W52" s="17">
        <f t="shared" si="15"/>
        <v>24721</v>
      </c>
      <c r="X52" s="18"/>
      <c r="Y52" s="18"/>
      <c r="Z52" s="18"/>
    </row>
    <row r="53" spans="2:26" ht="12.75">
      <c r="B53" s="15" t="s">
        <v>12</v>
      </c>
      <c r="C53" s="16">
        <f t="shared" si="11"/>
        <v>16.4</v>
      </c>
      <c r="D53" s="16">
        <f t="shared" si="11"/>
        <v>16.2</v>
      </c>
      <c r="E53" s="16">
        <f t="shared" si="11"/>
        <v>18</v>
      </c>
      <c r="F53" s="16">
        <f t="shared" si="11"/>
        <v>17.4</v>
      </c>
      <c r="G53" s="16">
        <f t="shared" si="11"/>
        <v>14.4</v>
      </c>
      <c r="H53" s="16">
        <f t="shared" si="12"/>
        <v>82.4</v>
      </c>
      <c r="I53" s="17">
        <f t="shared" si="13"/>
        <v>13681</v>
      </c>
      <c r="J53" s="16">
        <f t="shared" si="6"/>
        <v>14.4</v>
      </c>
      <c r="K53" s="16">
        <f t="shared" si="6"/>
        <v>15.4</v>
      </c>
      <c r="L53" s="16">
        <f t="shared" si="6"/>
        <v>18.1</v>
      </c>
      <c r="M53" s="16">
        <f t="shared" si="6"/>
        <v>17.2</v>
      </c>
      <c r="N53" s="16">
        <f t="shared" si="6"/>
        <v>15</v>
      </c>
      <c r="O53" s="16">
        <f t="shared" si="7"/>
        <v>80.1</v>
      </c>
      <c r="P53" s="17">
        <f t="shared" si="8"/>
        <v>7070</v>
      </c>
      <c r="Q53" s="16">
        <f t="shared" si="16"/>
        <v>15.7</v>
      </c>
      <c r="R53" s="16">
        <f t="shared" si="10"/>
        <v>16</v>
      </c>
      <c r="S53" s="16">
        <f t="shared" si="10"/>
        <v>18</v>
      </c>
      <c r="T53" s="16">
        <f t="shared" si="10"/>
        <v>17.3</v>
      </c>
      <c r="U53" s="16">
        <f t="shared" si="10"/>
        <v>14.6</v>
      </c>
      <c r="V53" s="16">
        <f t="shared" si="14"/>
        <v>81.6</v>
      </c>
      <c r="W53" s="17">
        <f t="shared" si="15"/>
        <v>20751</v>
      </c>
      <c r="X53" s="18"/>
      <c r="Y53" s="18"/>
      <c r="Z53" s="18"/>
    </row>
    <row r="54" spans="2:26" ht="12.75">
      <c r="B54" s="15" t="s">
        <v>13</v>
      </c>
      <c r="C54" s="16">
        <f t="shared" si="11"/>
        <v>12.2</v>
      </c>
      <c r="D54" s="16">
        <f t="shared" si="11"/>
        <v>16.3</v>
      </c>
      <c r="E54" s="16">
        <f t="shared" si="11"/>
        <v>19</v>
      </c>
      <c r="F54" s="16">
        <f t="shared" si="11"/>
        <v>19.5</v>
      </c>
      <c r="G54" s="16">
        <f t="shared" si="11"/>
        <v>14.7</v>
      </c>
      <c r="H54" s="16">
        <f t="shared" si="12"/>
        <v>81.8</v>
      </c>
      <c r="I54" s="17">
        <f t="shared" si="13"/>
        <v>20498</v>
      </c>
      <c r="J54" s="16">
        <f t="shared" si="6"/>
        <v>16.1</v>
      </c>
      <c r="K54" s="16">
        <f t="shared" si="6"/>
        <v>19.3</v>
      </c>
      <c r="L54" s="16">
        <f t="shared" si="6"/>
        <v>18.4</v>
      </c>
      <c r="M54" s="16">
        <f t="shared" si="6"/>
        <v>17.5</v>
      </c>
      <c r="N54" s="16">
        <f t="shared" si="6"/>
        <v>12.7</v>
      </c>
      <c r="O54" s="16">
        <f t="shared" si="7"/>
        <v>84</v>
      </c>
      <c r="P54" s="17">
        <f t="shared" si="8"/>
        <v>16664</v>
      </c>
      <c r="Q54" s="16">
        <f t="shared" si="16"/>
        <v>14</v>
      </c>
      <c r="R54" s="16">
        <f t="shared" si="10"/>
        <v>17.7</v>
      </c>
      <c r="S54" s="16">
        <f t="shared" si="10"/>
        <v>18.7</v>
      </c>
      <c r="T54" s="16">
        <f t="shared" si="10"/>
        <v>18.6</v>
      </c>
      <c r="U54" s="16">
        <f t="shared" si="10"/>
        <v>13.8</v>
      </c>
      <c r="V54" s="16">
        <f t="shared" si="14"/>
        <v>82.8</v>
      </c>
      <c r="W54" s="17">
        <f t="shared" si="15"/>
        <v>37162</v>
      </c>
      <c r="X54" s="18"/>
      <c r="Y54" s="18"/>
      <c r="Z54" s="18"/>
    </row>
    <row r="55" spans="2:26" ht="12.75">
      <c r="B55" s="15" t="s">
        <v>14</v>
      </c>
      <c r="C55" s="16">
        <f t="shared" si="11"/>
        <v>15.1</v>
      </c>
      <c r="D55" s="16">
        <f t="shared" si="11"/>
        <v>21.4</v>
      </c>
      <c r="E55" s="16">
        <f t="shared" si="11"/>
        <v>20</v>
      </c>
      <c r="F55" s="16">
        <f t="shared" si="11"/>
        <v>18.1</v>
      </c>
      <c r="G55" s="16">
        <f t="shared" si="11"/>
        <v>12.7</v>
      </c>
      <c r="H55" s="16">
        <f t="shared" si="12"/>
        <v>87.3</v>
      </c>
      <c r="I55" s="17">
        <f t="shared" si="13"/>
        <v>5091</v>
      </c>
      <c r="J55" s="16">
        <f t="shared" si="6"/>
        <v>16.3</v>
      </c>
      <c r="K55" s="16">
        <f t="shared" si="6"/>
        <v>21.9</v>
      </c>
      <c r="L55" s="16">
        <f t="shared" si="6"/>
        <v>20</v>
      </c>
      <c r="M55" s="16">
        <f t="shared" si="6"/>
        <v>17.1</v>
      </c>
      <c r="N55" s="16">
        <f t="shared" si="6"/>
        <v>12.3</v>
      </c>
      <c r="O55" s="16">
        <f t="shared" si="7"/>
        <v>87.5</v>
      </c>
      <c r="P55" s="17">
        <f t="shared" si="8"/>
        <v>3580</v>
      </c>
      <c r="Q55" s="16">
        <f t="shared" si="16"/>
        <v>15.6</v>
      </c>
      <c r="R55" s="16">
        <f t="shared" si="10"/>
        <v>21.6</v>
      </c>
      <c r="S55" s="16">
        <f t="shared" si="10"/>
        <v>20</v>
      </c>
      <c r="T55" s="16">
        <f t="shared" si="10"/>
        <v>17.7</v>
      </c>
      <c r="U55" s="16">
        <f t="shared" si="10"/>
        <v>12.5</v>
      </c>
      <c r="V55" s="16">
        <f t="shared" si="14"/>
        <v>87.4</v>
      </c>
      <c r="W55" s="17">
        <f t="shared" si="15"/>
        <v>8671</v>
      </c>
      <c r="X55" s="18"/>
      <c r="Y55" s="18"/>
      <c r="Z55" s="18"/>
    </row>
    <row r="56" spans="2:26" ht="12.75">
      <c r="B56" s="15" t="s">
        <v>15</v>
      </c>
      <c r="C56" s="16">
        <f t="shared" si="11"/>
        <v>15.1</v>
      </c>
      <c r="D56" s="16">
        <f t="shared" si="11"/>
        <v>17.5</v>
      </c>
      <c r="E56" s="16">
        <f t="shared" si="11"/>
        <v>21.2</v>
      </c>
      <c r="F56" s="16">
        <f t="shared" si="11"/>
        <v>19.3</v>
      </c>
      <c r="G56" s="16">
        <f t="shared" si="11"/>
        <v>13.6</v>
      </c>
      <c r="H56" s="16">
        <f t="shared" si="12"/>
        <v>86.7</v>
      </c>
      <c r="I56" s="17">
        <f t="shared" si="13"/>
        <v>16319</v>
      </c>
      <c r="J56" s="16">
        <f t="shared" si="6"/>
        <v>14.9</v>
      </c>
      <c r="K56" s="16">
        <f t="shared" si="6"/>
        <v>16.9</v>
      </c>
      <c r="L56" s="16">
        <f t="shared" si="6"/>
        <v>20.4</v>
      </c>
      <c r="M56" s="16">
        <f t="shared" si="6"/>
        <v>18.9</v>
      </c>
      <c r="N56" s="16">
        <f t="shared" si="6"/>
        <v>14.2</v>
      </c>
      <c r="O56" s="16">
        <f t="shared" si="7"/>
        <v>85.3</v>
      </c>
      <c r="P56" s="17">
        <f t="shared" si="8"/>
        <v>19975</v>
      </c>
      <c r="Q56" s="16">
        <f t="shared" si="16"/>
        <v>15</v>
      </c>
      <c r="R56" s="16">
        <f t="shared" si="10"/>
        <v>17.2</v>
      </c>
      <c r="S56" s="16">
        <f t="shared" si="10"/>
        <v>20.7</v>
      </c>
      <c r="T56" s="16">
        <f t="shared" si="10"/>
        <v>19.1</v>
      </c>
      <c r="U56" s="16">
        <f t="shared" si="10"/>
        <v>14</v>
      </c>
      <c r="V56" s="16">
        <f t="shared" si="14"/>
        <v>85.9</v>
      </c>
      <c r="W56" s="17">
        <f t="shared" si="15"/>
        <v>36294</v>
      </c>
      <c r="X56" s="18"/>
      <c r="Y56" s="18"/>
      <c r="Z56" s="18"/>
    </row>
    <row r="57" spans="2:26" ht="12.75">
      <c r="B57" s="15" t="s">
        <v>16</v>
      </c>
      <c r="C57" s="16">
        <f t="shared" si="11"/>
        <v>9.2</v>
      </c>
      <c r="D57" s="16">
        <f t="shared" si="11"/>
        <v>11.3</v>
      </c>
      <c r="E57" s="16">
        <f t="shared" si="11"/>
        <v>13.8</v>
      </c>
      <c r="F57" s="16">
        <f t="shared" si="11"/>
        <v>17.6</v>
      </c>
      <c r="G57" s="16">
        <f t="shared" si="11"/>
        <v>15.4</v>
      </c>
      <c r="H57" s="16">
        <f t="shared" si="12"/>
        <v>67.3</v>
      </c>
      <c r="I57" s="17">
        <f t="shared" si="13"/>
        <v>2899</v>
      </c>
      <c r="J57" s="16">
        <f aca="true" t="shared" si="17" ref="J57:N72">ROUND(100*I21/$V21,1)</f>
        <v>11.6</v>
      </c>
      <c r="K57" s="16">
        <f t="shared" si="17"/>
        <v>12</v>
      </c>
      <c r="L57" s="16">
        <f t="shared" si="17"/>
        <v>16.7</v>
      </c>
      <c r="M57" s="16">
        <f t="shared" si="17"/>
        <v>17.6</v>
      </c>
      <c r="N57" s="16">
        <f t="shared" si="17"/>
        <v>14.8</v>
      </c>
      <c r="O57" s="16">
        <f t="shared" si="7"/>
        <v>72.6</v>
      </c>
      <c r="P57" s="17">
        <f t="shared" si="8"/>
        <v>4118</v>
      </c>
      <c r="Q57" s="16">
        <f t="shared" si="16"/>
        <v>10.6</v>
      </c>
      <c r="R57" s="16">
        <f>ROUND(100*P21/$W21,1)</f>
        <v>11.7</v>
      </c>
      <c r="S57" s="16">
        <f>ROUND(100*Q21/$W21,1)</f>
        <v>15.5</v>
      </c>
      <c r="T57" s="16">
        <f>ROUND(100*R21/$W21,1)</f>
        <v>17.6</v>
      </c>
      <c r="U57" s="16">
        <f>ROUND(100*S21/$W21,1)</f>
        <v>15</v>
      </c>
      <c r="V57" s="16">
        <f t="shared" si="14"/>
        <v>70.4</v>
      </c>
      <c r="W57" s="17">
        <f t="shared" si="15"/>
        <v>7017</v>
      </c>
      <c r="X57" s="18"/>
      <c r="Y57" s="18"/>
      <c r="Z57" s="18"/>
    </row>
    <row r="58" spans="2:26" ht="12.75">
      <c r="B58" s="15" t="s">
        <v>17</v>
      </c>
      <c r="C58" s="16">
        <f aca="true" t="shared" si="18" ref="C58:G73">ROUND(100*C22/$U22,1)</f>
        <v>7.9</v>
      </c>
      <c r="D58" s="16">
        <f t="shared" si="18"/>
        <v>13.4</v>
      </c>
      <c r="E58" s="16">
        <f t="shared" si="18"/>
        <v>16.3</v>
      </c>
      <c r="F58" s="16">
        <f t="shared" si="18"/>
        <v>16.2</v>
      </c>
      <c r="G58" s="16">
        <f t="shared" si="18"/>
        <v>16.5</v>
      </c>
      <c r="H58" s="16">
        <f t="shared" si="12"/>
        <v>70.3</v>
      </c>
      <c r="I58" s="17">
        <f t="shared" si="13"/>
        <v>4489</v>
      </c>
      <c r="J58" s="16">
        <f t="shared" si="17"/>
        <v>12.6</v>
      </c>
      <c r="K58" s="16">
        <f t="shared" si="17"/>
        <v>18.1</v>
      </c>
      <c r="L58" s="16">
        <f t="shared" si="17"/>
        <v>19.1</v>
      </c>
      <c r="M58" s="16">
        <f t="shared" si="17"/>
        <v>17.7</v>
      </c>
      <c r="N58" s="16">
        <f t="shared" si="17"/>
        <v>14</v>
      </c>
      <c r="O58" s="16">
        <f t="shared" si="7"/>
        <v>81.4</v>
      </c>
      <c r="P58" s="17">
        <f t="shared" si="8"/>
        <v>13568</v>
      </c>
      <c r="Q58" s="16">
        <f aca="true" t="shared" si="19" ref="Q58:U73">ROUND(100*O22/$W22,1)</f>
        <v>11.4</v>
      </c>
      <c r="R58" s="16">
        <f t="shared" si="19"/>
        <v>16.9</v>
      </c>
      <c r="S58" s="16">
        <f t="shared" si="19"/>
        <v>18.4</v>
      </c>
      <c r="T58" s="16">
        <f t="shared" si="19"/>
        <v>17.3</v>
      </c>
      <c r="U58" s="16">
        <f t="shared" si="19"/>
        <v>14.6</v>
      </c>
      <c r="V58" s="16">
        <f t="shared" si="14"/>
        <v>78.7</v>
      </c>
      <c r="W58" s="17">
        <f t="shared" si="15"/>
        <v>18057</v>
      </c>
      <c r="X58" s="18"/>
      <c r="Y58" s="18"/>
      <c r="Z58" s="18"/>
    </row>
    <row r="59" spans="2:26" ht="12.75">
      <c r="B59" s="15" t="s">
        <v>18</v>
      </c>
      <c r="C59" s="16">
        <f t="shared" si="18"/>
        <v>9.4</v>
      </c>
      <c r="D59" s="16">
        <f t="shared" si="18"/>
        <v>13.8</v>
      </c>
      <c r="E59" s="16">
        <f t="shared" si="18"/>
        <v>14.4</v>
      </c>
      <c r="F59" s="16">
        <f t="shared" si="18"/>
        <v>17.1</v>
      </c>
      <c r="G59" s="16">
        <f t="shared" si="18"/>
        <v>14.3</v>
      </c>
      <c r="H59" s="16">
        <f t="shared" si="12"/>
        <v>69</v>
      </c>
      <c r="I59" s="17">
        <f t="shared" si="13"/>
        <v>5283</v>
      </c>
      <c r="J59" s="16">
        <f t="shared" si="17"/>
        <v>12.2</v>
      </c>
      <c r="K59" s="16">
        <f t="shared" si="17"/>
        <v>16.7</v>
      </c>
      <c r="L59" s="16">
        <f t="shared" si="17"/>
        <v>16.8</v>
      </c>
      <c r="M59" s="16">
        <f t="shared" si="17"/>
        <v>16.8</v>
      </c>
      <c r="N59" s="16">
        <f t="shared" si="17"/>
        <v>13.6</v>
      </c>
      <c r="O59" s="16">
        <f t="shared" si="7"/>
        <v>76.1</v>
      </c>
      <c r="P59" s="17">
        <f t="shared" si="8"/>
        <v>16078</v>
      </c>
      <c r="Q59" s="16">
        <f t="shared" si="19"/>
        <v>11.5</v>
      </c>
      <c r="R59" s="16">
        <f t="shared" si="19"/>
        <v>16</v>
      </c>
      <c r="S59" s="16">
        <f t="shared" si="19"/>
        <v>16.2</v>
      </c>
      <c r="T59" s="16">
        <f t="shared" si="19"/>
        <v>16.9</v>
      </c>
      <c r="U59" s="16">
        <f t="shared" si="19"/>
        <v>13.8</v>
      </c>
      <c r="V59" s="16">
        <f t="shared" si="14"/>
        <v>74.4</v>
      </c>
      <c r="W59" s="17">
        <f t="shared" si="15"/>
        <v>21361</v>
      </c>
      <c r="X59" s="18"/>
      <c r="Y59" s="18"/>
      <c r="Z59" s="18"/>
    </row>
    <row r="60" spans="2:26" ht="12.75">
      <c r="B60" s="15" t="s">
        <v>19</v>
      </c>
      <c r="C60" s="16">
        <f t="shared" si="18"/>
        <v>11.6</v>
      </c>
      <c r="D60" s="16">
        <f t="shared" si="18"/>
        <v>16.9</v>
      </c>
      <c r="E60" s="16">
        <f t="shared" si="18"/>
        <v>17.5</v>
      </c>
      <c r="F60" s="16">
        <f t="shared" si="18"/>
        <v>15.8</v>
      </c>
      <c r="G60" s="16">
        <f t="shared" si="18"/>
        <v>15.1</v>
      </c>
      <c r="H60" s="16">
        <f t="shared" si="12"/>
        <v>76.9</v>
      </c>
      <c r="I60" s="17">
        <f t="shared" si="13"/>
        <v>935</v>
      </c>
      <c r="J60" s="16">
        <f t="shared" si="17"/>
        <v>11.4</v>
      </c>
      <c r="K60" s="16">
        <f t="shared" si="17"/>
        <v>15.7</v>
      </c>
      <c r="L60" s="16">
        <f t="shared" si="17"/>
        <v>17.8</v>
      </c>
      <c r="M60" s="16">
        <f t="shared" si="17"/>
        <v>17.1</v>
      </c>
      <c r="N60" s="16">
        <f t="shared" si="17"/>
        <v>12.7</v>
      </c>
      <c r="O60" s="16">
        <f t="shared" si="7"/>
        <v>74.8</v>
      </c>
      <c r="P60" s="17">
        <f t="shared" si="8"/>
        <v>848</v>
      </c>
      <c r="Q60" s="16">
        <f t="shared" si="19"/>
        <v>11.5</v>
      </c>
      <c r="R60" s="16">
        <f t="shared" si="19"/>
        <v>16.3</v>
      </c>
      <c r="S60" s="16">
        <f t="shared" si="19"/>
        <v>17.7</v>
      </c>
      <c r="T60" s="16">
        <f t="shared" si="19"/>
        <v>16.4</v>
      </c>
      <c r="U60" s="16">
        <f t="shared" si="19"/>
        <v>14</v>
      </c>
      <c r="V60" s="16">
        <f t="shared" si="14"/>
        <v>75.9</v>
      </c>
      <c r="W60" s="17">
        <f t="shared" si="15"/>
        <v>1783</v>
      </c>
      <c r="X60" s="18"/>
      <c r="Y60" s="18"/>
      <c r="Z60" s="18"/>
    </row>
    <row r="61" spans="2:26" ht="12.75">
      <c r="B61" s="15" t="s">
        <v>20</v>
      </c>
      <c r="C61" s="16">
        <f t="shared" si="18"/>
        <v>17.2</v>
      </c>
      <c r="D61" s="16">
        <f t="shared" si="18"/>
        <v>17.8</v>
      </c>
      <c r="E61" s="16">
        <f t="shared" si="18"/>
        <v>22.5</v>
      </c>
      <c r="F61" s="16">
        <f t="shared" si="18"/>
        <v>19</v>
      </c>
      <c r="G61" s="16">
        <f t="shared" si="18"/>
        <v>12.8</v>
      </c>
      <c r="H61" s="16">
        <f t="shared" si="12"/>
        <v>89.3</v>
      </c>
      <c r="I61" s="17">
        <f t="shared" si="13"/>
        <v>11744</v>
      </c>
      <c r="J61" s="16">
        <f t="shared" si="17"/>
        <v>20.2</v>
      </c>
      <c r="K61" s="16">
        <f t="shared" si="17"/>
        <v>20.4</v>
      </c>
      <c r="L61" s="16">
        <f t="shared" si="17"/>
        <v>23.7</v>
      </c>
      <c r="M61" s="16">
        <f t="shared" si="17"/>
        <v>18.1</v>
      </c>
      <c r="N61" s="16">
        <f t="shared" si="17"/>
        <v>10.7</v>
      </c>
      <c r="O61" s="16">
        <f t="shared" si="7"/>
        <v>93.1</v>
      </c>
      <c r="P61" s="17">
        <f t="shared" si="8"/>
        <v>18052</v>
      </c>
      <c r="Q61" s="16">
        <f t="shared" si="19"/>
        <v>19</v>
      </c>
      <c r="R61" s="16">
        <f t="shared" si="19"/>
        <v>19.4</v>
      </c>
      <c r="S61" s="16">
        <f t="shared" si="19"/>
        <v>23.3</v>
      </c>
      <c r="T61" s="16">
        <f t="shared" si="19"/>
        <v>18.5</v>
      </c>
      <c r="U61" s="16">
        <f t="shared" si="19"/>
        <v>11.5</v>
      </c>
      <c r="V61" s="16">
        <f t="shared" si="14"/>
        <v>91.6</v>
      </c>
      <c r="W61" s="17">
        <f t="shared" si="15"/>
        <v>29796</v>
      </c>
      <c r="X61" s="18"/>
      <c r="Y61" s="18"/>
      <c r="Z61" s="18"/>
    </row>
    <row r="62" spans="2:26" ht="12.75">
      <c r="B62" s="15" t="s">
        <v>21</v>
      </c>
      <c r="C62" s="16">
        <f t="shared" si="18"/>
        <v>8.9</v>
      </c>
      <c r="D62" s="16">
        <f t="shared" si="18"/>
        <v>13</v>
      </c>
      <c r="E62" s="16">
        <f t="shared" si="18"/>
        <v>18.1</v>
      </c>
      <c r="F62" s="16">
        <f t="shared" si="18"/>
        <v>19.5</v>
      </c>
      <c r="G62" s="16">
        <f t="shared" si="18"/>
        <v>18.7</v>
      </c>
      <c r="H62" s="16">
        <f t="shared" si="12"/>
        <v>78.2</v>
      </c>
      <c r="I62" s="17">
        <f t="shared" si="13"/>
        <v>2077</v>
      </c>
      <c r="J62" s="16">
        <f t="shared" si="17"/>
        <v>12</v>
      </c>
      <c r="K62" s="16">
        <f t="shared" si="17"/>
        <v>16</v>
      </c>
      <c r="L62" s="16">
        <f t="shared" si="17"/>
        <v>20.8</v>
      </c>
      <c r="M62" s="16">
        <f t="shared" si="17"/>
        <v>20.4</v>
      </c>
      <c r="N62" s="16">
        <f t="shared" si="17"/>
        <v>16.3</v>
      </c>
      <c r="O62" s="16">
        <f t="shared" si="7"/>
        <v>85.6</v>
      </c>
      <c r="P62" s="17">
        <f t="shared" si="8"/>
        <v>5820</v>
      </c>
      <c r="Q62" s="16">
        <f t="shared" si="19"/>
        <v>11.2</v>
      </c>
      <c r="R62" s="16">
        <f t="shared" si="19"/>
        <v>15.2</v>
      </c>
      <c r="S62" s="16">
        <f t="shared" si="19"/>
        <v>20.1</v>
      </c>
      <c r="T62" s="16">
        <f t="shared" si="19"/>
        <v>20.2</v>
      </c>
      <c r="U62" s="16">
        <f t="shared" si="19"/>
        <v>16.9</v>
      </c>
      <c r="V62" s="16">
        <f t="shared" si="14"/>
        <v>83.7</v>
      </c>
      <c r="W62" s="17">
        <f t="shared" si="15"/>
        <v>7897</v>
      </c>
      <c r="X62" s="18"/>
      <c r="Y62" s="18"/>
      <c r="Z62" s="18"/>
    </row>
    <row r="63" spans="2:26" ht="12.75">
      <c r="B63" s="15" t="s">
        <v>22</v>
      </c>
      <c r="C63" s="16">
        <f t="shared" si="18"/>
        <v>15.6</v>
      </c>
      <c r="D63" s="16">
        <f t="shared" si="18"/>
        <v>20.2</v>
      </c>
      <c r="E63" s="16">
        <f t="shared" si="18"/>
        <v>20.9</v>
      </c>
      <c r="F63" s="16">
        <f t="shared" si="18"/>
        <v>19.6</v>
      </c>
      <c r="G63" s="16">
        <f t="shared" si="18"/>
        <v>13.7</v>
      </c>
      <c r="H63" s="16">
        <f t="shared" si="12"/>
        <v>89.9</v>
      </c>
      <c r="I63" s="17">
        <f t="shared" si="13"/>
        <v>22429</v>
      </c>
      <c r="J63" s="16">
        <f t="shared" si="17"/>
        <v>14.4</v>
      </c>
      <c r="K63" s="16">
        <f t="shared" si="17"/>
        <v>19.4</v>
      </c>
      <c r="L63" s="16">
        <f t="shared" si="17"/>
        <v>22.4</v>
      </c>
      <c r="M63" s="16">
        <f t="shared" si="17"/>
        <v>21.4</v>
      </c>
      <c r="N63" s="16">
        <f t="shared" si="17"/>
        <v>14.1</v>
      </c>
      <c r="O63" s="16">
        <f t="shared" si="7"/>
        <v>91.7</v>
      </c>
      <c r="P63" s="17">
        <f t="shared" si="8"/>
        <v>50115</v>
      </c>
      <c r="Q63" s="16">
        <f t="shared" si="19"/>
        <v>14.8</v>
      </c>
      <c r="R63" s="16">
        <f t="shared" si="19"/>
        <v>19.6</v>
      </c>
      <c r="S63" s="16">
        <f t="shared" si="19"/>
        <v>22</v>
      </c>
      <c r="T63" s="16">
        <f t="shared" si="19"/>
        <v>20.8</v>
      </c>
      <c r="U63" s="16">
        <f t="shared" si="19"/>
        <v>14</v>
      </c>
      <c r="V63" s="16">
        <f t="shared" si="14"/>
        <v>91.2</v>
      </c>
      <c r="W63" s="17">
        <f t="shared" si="15"/>
        <v>72544</v>
      </c>
      <c r="X63" s="18"/>
      <c r="Y63" s="18"/>
      <c r="Z63" s="18"/>
    </row>
    <row r="64" spans="2:26" ht="12.75">
      <c r="B64" s="15" t="s">
        <v>53</v>
      </c>
      <c r="C64" s="16">
        <f t="shared" si="18"/>
        <v>9.4</v>
      </c>
      <c r="D64" s="16">
        <f t="shared" si="18"/>
        <v>15.4</v>
      </c>
      <c r="E64" s="16">
        <f t="shared" si="18"/>
        <v>29.5</v>
      </c>
      <c r="F64" s="16">
        <f t="shared" si="18"/>
        <v>25.3</v>
      </c>
      <c r="G64" s="16">
        <f t="shared" si="18"/>
        <v>12.1</v>
      </c>
      <c r="H64" s="16">
        <f t="shared" si="12"/>
        <v>91.8</v>
      </c>
      <c r="I64" s="17">
        <f t="shared" si="13"/>
        <v>3027</v>
      </c>
      <c r="J64" s="16">
        <f t="shared" si="17"/>
        <v>10</v>
      </c>
      <c r="K64" s="16">
        <f t="shared" si="17"/>
        <v>18.6</v>
      </c>
      <c r="L64" s="16">
        <f t="shared" si="17"/>
        <v>30.5</v>
      </c>
      <c r="M64" s="16">
        <f t="shared" si="17"/>
        <v>24.1</v>
      </c>
      <c r="N64" s="16">
        <f t="shared" si="17"/>
        <v>10.9</v>
      </c>
      <c r="O64" s="16">
        <f t="shared" si="7"/>
        <v>94</v>
      </c>
      <c r="P64" s="17">
        <f t="shared" si="8"/>
        <v>3814</v>
      </c>
      <c r="Q64" s="16">
        <f t="shared" si="19"/>
        <v>9.7</v>
      </c>
      <c r="R64" s="16">
        <f t="shared" si="19"/>
        <v>17.2</v>
      </c>
      <c r="S64" s="16">
        <f t="shared" si="19"/>
        <v>30.1</v>
      </c>
      <c r="T64" s="16">
        <f t="shared" si="19"/>
        <v>24.6</v>
      </c>
      <c r="U64" s="16">
        <f t="shared" si="19"/>
        <v>11.4</v>
      </c>
      <c r="V64" s="16">
        <f t="shared" si="14"/>
        <v>93</v>
      </c>
      <c r="W64" s="17">
        <f t="shared" si="15"/>
        <v>6841</v>
      </c>
      <c r="X64" s="18"/>
      <c r="Y64" s="18"/>
      <c r="Z64" s="18"/>
    </row>
    <row r="65" spans="2:26" ht="12.75">
      <c r="B65" s="15" t="s">
        <v>23</v>
      </c>
      <c r="C65" s="16">
        <f t="shared" si="18"/>
        <v>8.1</v>
      </c>
      <c r="D65" s="16">
        <f t="shared" si="18"/>
        <v>13.5</v>
      </c>
      <c r="E65" s="16">
        <f t="shared" si="18"/>
        <v>18.9</v>
      </c>
      <c r="F65" s="16">
        <f t="shared" si="18"/>
        <v>17.8</v>
      </c>
      <c r="G65" s="16">
        <f t="shared" si="18"/>
        <v>14.9</v>
      </c>
      <c r="H65" s="16">
        <f t="shared" si="12"/>
        <v>73.1</v>
      </c>
      <c r="I65" s="17">
        <f t="shared" si="13"/>
        <v>2341</v>
      </c>
      <c r="J65" s="16">
        <f t="shared" si="17"/>
        <v>10</v>
      </c>
      <c r="K65" s="16">
        <f t="shared" si="17"/>
        <v>19.9</v>
      </c>
      <c r="L65" s="16">
        <f t="shared" si="17"/>
        <v>25.2</v>
      </c>
      <c r="M65" s="16">
        <f t="shared" si="17"/>
        <v>18.5</v>
      </c>
      <c r="N65" s="16">
        <f t="shared" si="17"/>
        <v>12</v>
      </c>
      <c r="O65" s="16">
        <f t="shared" si="7"/>
        <v>85.6</v>
      </c>
      <c r="P65" s="17">
        <f t="shared" si="8"/>
        <v>4465</v>
      </c>
      <c r="Q65" s="16">
        <f t="shared" si="19"/>
        <v>9.3</v>
      </c>
      <c r="R65" s="16">
        <f t="shared" si="19"/>
        <v>17.7</v>
      </c>
      <c r="S65" s="16">
        <f t="shared" si="19"/>
        <v>23</v>
      </c>
      <c r="T65" s="16">
        <f t="shared" si="19"/>
        <v>18.3</v>
      </c>
      <c r="U65" s="16">
        <f t="shared" si="19"/>
        <v>13</v>
      </c>
      <c r="V65" s="16">
        <f t="shared" si="14"/>
        <v>81.3</v>
      </c>
      <c r="W65" s="17">
        <f t="shared" si="15"/>
        <v>6806</v>
      </c>
      <c r="X65" s="18"/>
      <c r="Y65" s="18"/>
      <c r="Z65" s="18"/>
    </row>
    <row r="66" spans="2:26" ht="12.75">
      <c r="B66" s="15" t="s">
        <v>24</v>
      </c>
      <c r="C66" s="16">
        <f t="shared" si="18"/>
        <v>22</v>
      </c>
      <c r="D66" s="16">
        <f t="shared" si="18"/>
        <v>18</v>
      </c>
      <c r="E66" s="16">
        <f t="shared" si="18"/>
        <v>20.3</v>
      </c>
      <c r="F66" s="16">
        <f t="shared" si="18"/>
        <v>17.2</v>
      </c>
      <c r="G66" s="16">
        <f t="shared" si="18"/>
        <v>12.2</v>
      </c>
      <c r="H66" s="16">
        <f t="shared" si="12"/>
        <v>89.7</v>
      </c>
      <c r="I66" s="17">
        <f t="shared" si="13"/>
        <v>6859</v>
      </c>
      <c r="J66" s="16">
        <f t="shared" si="17"/>
        <v>20</v>
      </c>
      <c r="K66" s="16">
        <f t="shared" si="17"/>
        <v>17.4</v>
      </c>
      <c r="L66" s="16">
        <f t="shared" si="17"/>
        <v>20</v>
      </c>
      <c r="M66" s="16">
        <f t="shared" si="17"/>
        <v>17.1</v>
      </c>
      <c r="N66" s="16">
        <f t="shared" si="17"/>
        <v>13</v>
      </c>
      <c r="O66" s="16">
        <f t="shared" si="7"/>
        <v>87.4</v>
      </c>
      <c r="P66" s="17">
        <f t="shared" si="8"/>
        <v>15859</v>
      </c>
      <c r="Q66" s="16">
        <f t="shared" si="19"/>
        <v>20.6</v>
      </c>
      <c r="R66" s="16">
        <f t="shared" si="19"/>
        <v>17.6</v>
      </c>
      <c r="S66" s="16">
        <f t="shared" si="19"/>
        <v>20</v>
      </c>
      <c r="T66" s="16">
        <f t="shared" si="19"/>
        <v>17.1</v>
      </c>
      <c r="U66" s="16">
        <f t="shared" si="19"/>
        <v>12.8</v>
      </c>
      <c r="V66" s="16">
        <f t="shared" si="14"/>
        <v>88.1</v>
      </c>
      <c r="W66" s="17">
        <f t="shared" si="15"/>
        <v>22718</v>
      </c>
      <c r="X66" s="18"/>
      <c r="Y66" s="18"/>
      <c r="Z66" s="18"/>
    </row>
    <row r="67" spans="2:26" ht="12.75">
      <c r="B67" s="15" t="s">
        <v>25</v>
      </c>
      <c r="C67" s="16">
        <f t="shared" si="18"/>
        <v>26</v>
      </c>
      <c r="D67" s="16">
        <f t="shared" si="18"/>
        <v>17.7</v>
      </c>
      <c r="E67" s="16">
        <f t="shared" si="18"/>
        <v>18.1</v>
      </c>
      <c r="F67" s="16">
        <f t="shared" si="18"/>
        <v>15.7</v>
      </c>
      <c r="G67" s="16">
        <f t="shared" si="18"/>
        <v>11.9</v>
      </c>
      <c r="H67" s="16">
        <f t="shared" si="12"/>
        <v>89.4</v>
      </c>
      <c r="I67" s="17">
        <f t="shared" si="13"/>
        <v>2855</v>
      </c>
      <c r="J67" s="16">
        <f t="shared" si="17"/>
        <v>21.5</v>
      </c>
      <c r="K67" s="16">
        <f t="shared" si="17"/>
        <v>18.1</v>
      </c>
      <c r="L67" s="16">
        <f t="shared" si="17"/>
        <v>18.8</v>
      </c>
      <c r="M67" s="16">
        <f t="shared" si="17"/>
        <v>17.5</v>
      </c>
      <c r="N67" s="16">
        <f t="shared" si="17"/>
        <v>13.1</v>
      </c>
      <c r="O67" s="16">
        <f t="shared" si="7"/>
        <v>88.9</v>
      </c>
      <c r="P67" s="17">
        <f t="shared" si="8"/>
        <v>6451</v>
      </c>
      <c r="Q67" s="16">
        <f t="shared" si="19"/>
        <v>22.8</v>
      </c>
      <c r="R67" s="16">
        <f t="shared" si="19"/>
        <v>18</v>
      </c>
      <c r="S67" s="16">
        <f t="shared" si="19"/>
        <v>18.6</v>
      </c>
      <c r="T67" s="16">
        <f t="shared" si="19"/>
        <v>17</v>
      </c>
      <c r="U67" s="16">
        <f t="shared" si="19"/>
        <v>12.7</v>
      </c>
      <c r="V67" s="16">
        <f t="shared" si="14"/>
        <v>89.1</v>
      </c>
      <c r="W67" s="17">
        <f t="shared" si="15"/>
        <v>9306</v>
      </c>
      <c r="X67" s="18"/>
      <c r="Y67" s="18"/>
      <c r="Z67" s="18"/>
    </row>
    <row r="68" spans="2:26" ht="12.75">
      <c r="B68" s="15" t="s">
        <v>26</v>
      </c>
      <c r="C68" s="16">
        <f t="shared" si="18"/>
        <v>25</v>
      </c>
      <c r="D68" s="16">
        <f t="shared" si="18"/>
        <v>22.2</v>
      </c>
      <c r="E68" s="16">
        <f t="shared" si="18"/>
        <v>20.2</v>
      </c>
      <c r="F68" s="16">
        <f t="shared" si="18"/>
        <v>13.8</v>
      </c>
      <c r="G68" s="16">
        <f t="shared" si="18"/>
        <v>9.1</v>
      </c>
      <c r="H68" s="16">
        <f t="shared" si="12"/>
        <v>90.2</v>
      </c>
      <c r="I68" s="17">
        <f t="shared" si="13"/>
        <v>1169</v>
      </c>
      <c r="J68" s="16">
        <f t="shared" si="17"/>
        <v>21.7</v>
      </c>
      <c r="K68" s="16">
        <f t="shared" si="17"/>
        <v>20.7</v>
      </c>
      <c r="L68" s="16">
        <f t="shared" si="17"/>
        <v>18.5</v>
      </c>
      <c r="M68" s="16">
        <f t="shared" si="17"/>
        <v>15.9</v>
      </c>
      <c r="N68" s="16">
        <f t="shared" si="17"/>
        <v>11.6</v>
      </c>
      <c r="O68" s="16">
        <f t="shared" si="7"/>
        <v>88.3</v>
      </c>
      <c r="P68" s="17">
        <f t="shared" si="8"/>
        <v>2926</v>
      </c>
      <c r="Q68" s="16">
        <f t="shared" si="19"/>
        <v>22.6</v>
      </c>
      <c r="R68" s="16">
        <f t="shared" si="19"/>
        <v>21.1</v>
      </c>
      <c r="S68" s="16">
        <f t="shared" si="19"/>
        <v>19</v>
      </c>
      <c r="T68" s="16">
        <f t="shared" si="19"/>
        <v>15.3</v>
      </c>
      <c r="U68" s="16">
        <f t="shared" si="19"/>
        <v>10.8</v>
      </c>
      <c r="V68" s="16">
        <f t="shared" si="14"/>
        <v>88.9</v>
      </c>
      <c r="W68" s="17">
        <f t="shared" si="15"/>
        <v>4095</v>
      </c>
      <c r="X68" s="18"/>
      <c r="Y68" s="18"/>
      <c r="Z68" s="18"/>
    </row>
    <row r="69" spans="2:26" ht="12.75">
      <c r="B69" s="15" t="s">
        <v>27</v>
      </c>
      <c r="C69" s="16">
        <f t="shared" si="18"/>
        <v>27.7</v>
      </c>
      <c r="D69" s="16">
        <f t="shared" si="18"/>
        <v>20.3</v>
      </c>
      <c r="E69" s="16">
        <f t="shared" si="18"/>
        <v>15.7</v>
      </c>
      <c r="F69" s="16">
        <f t="shared" si="18"/>
        <v>12.8</v>
      </c>
      <c r="G69" s="16">
        <f t="shared" si="18"/>
        <v>9.5</v>
      </c>
      <c r="H69" s="16">
        <f t="shared" si="12"/>
        <v>86</v>
      </c>
      <c r="I69" s="17">
        <f t="shared" si="13"/>
        <v>1498</v>
      </c>
      <c r="J69" s="16">
        <f t="shared" si="17"/>
        <v>28.3</v>
      </c>
      <c r="K69" s="16">
        <f t="shared" si="17"/>
        <v>23.7</v>
      </c>
      <c r="L69" s="16">
        <f t="shared" si="17"/>
        <v>20.4</v>
      </c>
      <c r="M69" s="16">
        <f t="shared" si="17"/>
        <v>12.3</v>
      </c>
      <c r="N69" s="16">
        <f t="shared" si="17"/>
        <v>7.3</v>
      </c>
      <c r="O69" s="16">
        <f t="shared" si="7"/>
        <v>92</v>
      </c>
      <c r="P69" s="17">
        <f t="shared" si="8"/>
        <v>1937</v>
      </c>
      <c r="Q69" s="16">
        <f t="shared" si="19"/>
        <v>28.1</v>
      </c>
      <c r="R69" s="16">
        <f t="shared" si="19"/>
        <v>22.2</v>
      </c>
      <c r="S69" s="16">
        <f t="shared" si="19"/>
        <v>18.3</v>
      </c>
      <c r="T69" s="16">
        <f t="shared" si="19"/>
        <v>12.5</v>
      </c>
      <c r="U69" s="16">
        <f t="shared" si="19"/>
        <v>8.2</v>
      </c>
      <c r="V69" s="16">
        <f t="shared" si="14"/>
        <v>89.4</v>
      </c>
      <c r="W69" s="17">
        <f t="shared" si="15"/>
        <v>3435</v>
      </c>
      <c r="X69" s="18"/>
      <c r="Y69" s="18"/>
      <c r="Z69" s="18"/>
    </row>
    <row r="70" spans="2:26" ht="12.75">
      <c r="B70" s="15" t="s">
        <v>28</v>
      </c>
      <c r="C70" s="16">
        <f t="shared" si="18"/>
        <v>27.1</v>
      </c>
      <c r="D70" s="16">
        <f t="shared" si="18"/>
        <v>20.4</v>
      </c>
      <c r="E70" s="16">
        <f t="shared" si="18"/>
        <v>18.8</v>
      </c>
      <c r="F70" s="16">
        <f t="shared" si="18"/>
        <v>15.3</v>
      </c>
      <c r="G70" s="16">
        <f t="shared" si="18"/>
        <v>9.6</v>
      </c>
      <c r="H70" s="16">
        <f t="shared" si="12"/>
        <v>91.3</v>
      </c>
      <c r="I70" s="17">
        <f t="shared" si="13"/>
        <v>2770</v>
      </c>
      <c r="J70" s="16">
        <f t="shared" si="17"/>
        <v>24.7</v>
      </c>
      <c r="K70" s="16">
        <f t="shared" si="17"/>
        <v>22.3</v>
      </c>
      <c r="L70" s="16">
        <f t="shared" si="17"/>
        <v>21.8</v>
      </c>
      <c r="M70" s="16">
        <f t="shared" si="17"/>
        <v>15.8</v>
      </c>
      <c r="N70" s="16">
        <f t="shared" si="17"/>
        <v>8.5</v>
      </c>
      <c r="O70" s="16">
        <f t="shared" si="7"/>
        <v>93.1</v>
      </c>
      <c r="P70" s="17">
        <f t="shared" si="8"/>
        <v>3639</v>
      </c>
      <c r="Q70" s="16">
        <f t="shared" si="19"/>
        <v>25.7</v>
      </c>
      <c r="R70" s="16">
        <f t="shared" si="19"/>
        <v>21.5</v>
      </c>
      <c r="S70" s="16">
        <f t="shared" si="19"/>
        <v>20.5</v>
      </c>
      <c r="T70" s="16">
        <f t="shared" si="19"/>
        <v>15.6</v>
      </c>
      <c r="U70" s="16">
        <f t="shared" si="19"/>
        <v>9</v>
      </c>
      <c r="V70" s="16">
        <f t="shared" si="14"/>
        <v>92.3</v>
      </c>
      <c r="W70" s="17">
        <f t="shared" si="15"/>
        <v>6409</v>
      </c>
      <c r="X70" s="18"/>
      <c r="Y70" s="18"/>
      <c r="Z70" s="18"/>
    </row>
    <row r="71" spans="2:26" ht="12.75">
      <c r="B71" s="15" t="s">
        <v>29</v>
      </c>
      <c r="C71" s="16">
        <f t="shared" si="18"/>
        <v>15.4</v>
      </c>
      <c r="D71" s="16">
        <f t="shared" si="18"/>
        <v>20.5</v>
      </c>
      <c r="E71" s="16">
        <f t="shared" si="18"/>
        <v>22.9</v>
      </c>
      <c r="F71" s="16">
        <f t="shared" si="18"/>
        <v>20.4</v>
      </c>
      <c r="G71" s="16">
        <f t="shared" si="18"/>
        <v>10.5</v>
      </c>
      <c r="H71" s="16">
        <f t="shared" si="12"/>
        <v>89.8</v>
      </c>
      <c r="I71" s="17">
        <f t="shared" si="13"/>
        <v>1747</v>
      </c>
      <c r="J71" s="16">
        <f t="shared" si="17"/>
        <v>14.1</v>
      </c>
      <c r="K71" s="16">
        <f t="shared" si="17"/>
        <v>19.8</v>
      </c>
      <c r="L71" s="16">
        <f t="shared" si="17"/>
        <v>24.2</v>
      </c>
      <c r="M71" s="16">
        <f t="shared" si="17"/>
        <v>19.9</v>
      </c>
      <c r="N71" s="16">
        <f t="shared" si="17"/>
        <v>12.4</v>
      </c>
      <c r="O71" s="16">
        <f t="shared" si="7"/>
        <v>90.4</v>
      </c>
      <c r="P71" s="17">
        <f t="shared" si="8"/>
        <v>4981</v>
      </c>
      <c r="Q71" s="16">
        <f t="shared" si="19"/>
        <v>14.4</v>
      </c>
      <c r="R71" s="16">
        <f t="shared" si="19"/>
        <v>20</v>
      </c>
      <c r="S71" s="16">
        <f t="shared" si="19"/>
        <v>23.9</v>
      </c>
      <c r="T71" s="16">
        <f t="shared" si="19"/>
        <v>20</v>
      </c>
      <c r="U71" s="16">
        <f t="shared" si="19"/>
        <v>11.9</v>
      </c>
      <c r="V71" s="16">
        <f t="shared" si="14"/>
        <v>90.2</v>
      </c>
      <c r="W71" s="17">
        <f t="shared" si="15"/>
        <v>6728</v>
      </c>
      <c r="X71" s="18"/>
      <c r="Y71" s="18"/>
      <c r="Z71" s="18"/>
    </row>
    <row r="72" spans="2:26" ht="12.75">
      <c r="B72" s="15" t="s">
        <v>30</v>
      </c>
      <c r="C72" s="16">
        <f t="shared" si="18"/>
        <v>22.3</v>
      </c>
      <c r="D72" s="16">
        <f t="shared" si="18"/>
        <v>20.1</v>
      </c>
      <c r="E72" s="16">
        <f t="shared" si="18"/>
        <v>21.7</v>
      </c>
      <c r="F72" s="16">
        <f t="shared" si="18"/>
        <v>17.4</v>
      </c>
      <c r="G72" s="16">
        <f t="shared" si="18"/>
        <v>10.8</v>
      </c>
      <c r="H72" s="16">
        <f t="shared" si="12"/>
        <v>92.3</v>
      </c>
      <c r="I72" s="17">
        <f t="shared" si="13"/>
        <v>2039</v>
      </c>
      <c r="J72" s="16">
        <f t="shared" si="17"/>
        <v>19</v>
      </c>
      <c r="K72" s="16">
        <f t="shared" si="17"/>
        <v>20.7</v>
      </c>
      <c r="L72" s="16">
        <f t="shared" si="17"/>
        <v>23.9</v>
      </c>
      <c r="M72" s="16">
        <f t="shared" si="17"/>
        <v>18.6</v>
      </c>
      <c r="N72" s="16">
        <f t="shared" si="17"/>
        <v>11</v>
      </c>
      <c r="O72" s="16">
        <f t="shared" si="7"/>
        <v>93.1</v>
      </c>
      <c r="P72" s="17">
        <f t="shared" si="8"/>
        <v>3363</v>
      </c>
      <c r="Q72" s="16">
        <f t="shared" si="19"/>
        <v>20.2</v>
      </c>
      <c r="R72" s="16">
        <f t="shared" si="19"/>
        <v>20.5</v>
      </c>
      <c r="S72" s="16">
        <f t="shared" si="19"/>
        <v>23.1</v>
      </c>
      <c r="T72" s="16">
        <f t="shared" si="19"/>
        <v>18.1</v>
      </c>
      <c r="U72" s="16">
        <f t="shared" si="19"/>
        <v>10.9</v>
      </c>
      <c r="V72" s="16">
        <f t="shared" si="14"/>
        <v>92.8</v>
      </c>
      <c r="W72" s="17">
        <f t="shared" si="15"/>
        <v>5402</v>
      </c>
      <c r="X72" s="18"/>
      <c r="Y72" s="18"/>
      <c r="Z72" s="18"/>
    </row>
    <row r="73" spans="2:26" ht="12.75">
      <c r="B73" s="15" t="s">
        <v>31</v>
      </c>
      <c r="C73" s="16">
        <f t="shared" si="18"/>
        <v>5.3</v>
      </c>
      <c r="D73" s="16">
        <f t="shared" si="18"/>
        <v>12</v>
      </c>
      <c r="E73" s="16">
        <f t="shared" si="18"/>
        <v>21.9</v>
      </c>
      <c r="F73" s="16">
        <f t="shared" si="18"/>
        <v>27.9</v>
      </c>
      <c r="G73" s="16">
        <f t="shared" si="18"/>
        <v>21</v>
      </c>
      <c r="H73" s="16">
        <f t="shared" si="12"/>
        <v>88.1</v>
      </c>
      <c r="I73" s="17">
        <f t="shared" si="13"/>
        <v>5511</v>
      </c>
      <c r="J73" s="16">
        <f aca="true" t="shared" si="20" ref="J73:N75">ROUND(100*I37/$V37,1)</f>
        <v>11.9</v>
      </c>
      <c r="K73" s="16">
        <f t="shared" si="20"/>
        <v>17</v>
      </c>
      <c r="L73" s="16">
        <f t="shared" si="20"/>
        <v>23.5</v>
      </c>
      <c r="M73" s="16">
        <f t="shared" si="20"/>
        <v>21.3</v>
      </c>
      <c r="N73" s="16">
        <f t="shared" si="20"/>
        <v>15.6</v>
      </c>
      <c r="O73" s="16">
        <f t="shared" si="7"/>
        <v>89.4</v>
      </c>
      <c r="P73" s="17">
        <f t="shared" si="8"/>
        <v>3531</v>
      </c>
      <c r="Q73" s="16">
        <f t="shared" si="19"/>
        <v>7.9</v>
      </c>
      <c r="R73" s="16">
        <f t="shared" si="19"/>
        <v>13.9</v>
      </c>
      <c r="S73" s="16">
        <f t="shared" si="19"/>
        <v>22.6</v>
      </c>
      <c r="T73" s="16">
        <f t="shared" si="19"/>
        <v>25.3</v>
      </c>
      <c r="U73" s="16">
        <f t="shared" si="19"/>
        <v>18.9</v>
      </c>
      <c r="V73" s="16">
        <f t="shared" si="14"/>
        <v>88.6</v>
      </c>
      <c r="W73" s="17">
        <f t="shared" si="15"/>
        <v>9042</v>
      </c>
      <c r="X73" s="18"/>
      <c r="Y73" s="18"/>
      <c r="Z73" s="18"/>
    </row>
    <row r="74" spans="2:26" ht="12.75">
      <c r="B74" s="15" t="s">
        <v>32</v>
      </c>
      <c r="C74" s="16">
        <f aca="true" t="shared" si="21" ref="C74:G75">ROUND(100*C38/$U38,1)</f>
        <v>15.3</v>
      </c>
      <c r="D74" s="16">
        <f t="shared" si="21"/>
        <v>17</v>
      </c>
      <c r="E74" s="16">
        <f t="shared" si="21"/>
        <v>19.3</v>
      </c>
      <c r="F74" s="16">
        <f t="shared" si="21"/>
        <v>19.1</v>
      </c>
      <c r="G74" s="16">
        <f t="shared" si="21"/>
        <v>14.4</v>
      </c>
      <c r="H74" s="16">
        <f t="shared" si="12"/>
        <v>85.1</v>
      </c>
      <c r="I74" s="17">
        <f t="shared" si="13"/>
        <v>30694</v>
      </c>
      <c r="J74" s="16">
        <f t="shared" si="20"/>
        <v>12.6</v>
      </c>
      <c r="K74" s="16">
        <f t="shared" si="20"/>
        <v>15.3</v>
      </c>
      <c r="L74" s="16">
        <f t="shared" si="20"/>
        <v>18.9</v>
      </c>
      <c r="M74" s="16">
        <f t="shared" si="20"/>
        <v>19.5</v>
      </c>
      <c r="N74" s="16">
        <f t="shared" si="20"/>
        <v>15.6</v>
      </c>
      <c r="O74" s="16">
        <f t="shared" si="7"/>
        <v>81.9</v>
      </c>
      <c r="P74" s="17">
        <f t="shared" si="8"/>
        <v>31326</v>
      </c>
      <c r="Q74" s="16">
        <f aca="true" t="shared" si="22" ref="Q74:U75">ROUND(100*O38/$W38,1)</f>
        <v>13.9</v>
      </c>
      <c r="R74" s="16">
        <f t="shared" si="22"/>
        <v>16.2</v>
      </c>
      <c r="S74" s="16">
        <f t="shared" si="22"/>
        <v>19.1</v>
      </c>
      <c r="T74" s="16">
        <f t="shared" si="22"/>
        <v>19.3</v>
      </c>
      <c r="U74" s="16">
        <f t="shared" si="22"/>
        <v>15</v>
      </c>
      <c r="V74" s="16">
        <f t="shared" si="14"/>
        <v>83.5</v>
      </c>
      <c r="W74" s="17">
        <f t="shared" si="15"/>
        <v>62020</v>
      </c>
      <c r="X74" s="18"/>
      <c r="Y74" s="18"/>
      <c r="Z74" s="18"/>
    </row>
    <row r="75" spans="2:26" ht="12.75">
      <c r="B75" s="15" t="s">
        <v>47</v>
      </c>
      <c r="C75" s="16">
        <f t="shared" si="21"/>
        <v>16.6</v>
      </c>
      <c r="D75" s="16">
        <f t="shared" si="21"/>
        <v>17.4</v>
      </c>
      <c r="E75" s="16">
        <f t="shared" si="21"/>
        <v>19.1</v>
      </c>
      <c r="F75" s="16">
        <f t="shared" si="21"/>
        <v>18</v>
      </c>
      <c r="G75" s="16">
        <f t="shared" si="21"/>
        <v>13.7</v>
      </c>
      <c r="H75" s="16">
        <f t="shared" si="12"/>
        <v>84.9</v>
      </c>
      <c r="I75" s="17">
        <f t="shared" si="13"/>
        <v>296172</v>
      </c>
      <c r="J75" s="16">
        <f t="shared" si="20"/>
        <v>15.9</v>
      </c>
      <c r="K75" s="16">
        <f t="shared" si="20"/>
        <v>18.5</v>
      </c>
      <c r="L75" s="16">
        <f t="shared" si="20"/>
        <v>20.3</v>
      </c>
      <c r="M75" s="16">
        <f t="shared" si="20"/>
        <v>18.3</v>
      </c>
      <c r="N75" s="16">
        <f t="shared" si="20"/>
        <v>13.4</v>
      </c>
      <c r="O75" s="16">
        <f t="shared" si="7"/>
        <v>86.3</v>
      </c>
      <c r="P75" s="17">
        <f t="shared" si="8"/>
        <v>323992</v>
      </c>
      <c r="Q75" s="16">
        <f t="shared" si="22"/>
        <v>16.2</v>
      </c>
      <c r="R75" s="16">
        <f t="shared" si="22"/>
        <v>18</v>
      </c>
      <c r="S75" s="16">
        <f t="shared" si="22"/>
        <v>19.7</v>
      </c>
      <c r="T75" s="16">
        <f t="shared" si="22"/>
        <v>18.1</v>
      </c>
      <c r="U75" s="16">
        <f t="shared" si="22"/>
        <v>13.6</v>
      </c>
      <c r="V75" s="16">
        <f t="shared" si="14"/>
        <v>85.6</v>
      </c>
      <c r="W75" s="17">
        <f t="shared" si="15"/>
        <v>620164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3:Z75"/>
  <sheetViews>
    <sheetView workbookViewId="0" topLeftCell="A50">
      <selection activeCell="B85" sqref="B85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2657</v>
      </c>
      <c r="D5" s="15">
        <v>3644</v>
      </c>
      <c r="E5" s="15">
        <v>3653</v>
      </c>
      <c r="F5" s="15">
        <v>3572</v>
      </c>
      <c r="G5" s="15">
        <v>3007</v>
      </c>
      <c r="H5" s="15">
        <v>2927</v>
      </c>
      <c r="I5" s="15">
        <v>4362</v>
      </c>
      <c r="J5" s="15">
        <v>5703</v>
      </c>
      <c r="K5" s="15">
        <v>5520</v>
      </c>
      <c r="L5" s="15">
        <v>4928</v>
      </c>
      <c r="M5" s="15">
        <v>3999</v>
      </c>
      <c r="N5" s="15">
        <v>3626</v>
      </c>
      <c r="O5" s="15">
        <v>7019</v>
      </c>
      <c r="P5" s="15">
        <v>9347</v>
      </c>
      <c r="Q5" s="15">
        <v>9173</v>
      </c>
      <c r="R5" s="15">
        <v>8500</v>
      </c>
      <c r="S5" s="15">
        <v>7006</v>
      </c>
      <c r="T5" s="15">
        <v>6553</v>
      </c>
      <c r="U5" s="14">
        <f aca="true" t="shared" si="0" ref="U5:U39">SUM(C5:H5)</f>
        <v>19460</v>
      </c>
      <c r="V5" s="14">
        <f aca="true" t="shared" si="1" ref="V5:V39">SUM(I5:N5)</f>
        <v>28138</v>
      </c>
      <c r="W5" s="14">
        <f aca="true" t="shared" si="2" ref="W5:W39">SUM(O5:T5)</f>
        <v>47598</v>
      </c>
      <c r="X5" s="14">
        <f aca="true" t="shared" si="3" ref="X5:X39">SUM(C5:G5)</f>
        <v>16533</v>
      </c>
      <c r="Y5" s="14">
        <f aca="true" t="shared" si="4" ref="Y5:Y39">SUM(I5:M5)</f>
        <v>24512</v>
      </c>
      <c r="Z5" s="14">
        <f aca="true" t="shared" si="5" ref="Z5:Z39">SUM(O5:S5)</f>
        <v>41045</v>
      </c>
    </row>
    <row r="6" spans="2:26" ht="12.75">
      <c r="B6" s="15" t="s">
        <v>1</v>
      </c>
      <c r="C6" s="15">
        <v>4296</v>
      </c>
      <c r="D6" s="15">
        <v>4217</v>
      </c>
      <c r="E6" s="15">
        <v>3620</v>
      </c>
      <c r="F6" s="15">
        <v>2998</v>
      </c>
      <c r="G6" s="15">
        <v>2453</v>
      </c>
      <c r="H6" s="15">
        <v>2697</v>
      </c>
      <c r="I6" s="15">
        <v>3488</v>
      </c>
      <c r="J6" s="15">
        <v>3510</v>
      </c>
      <c r="K6" s="15">
        <v>3065</v>
      </c>
      <c r="L6" s="15">
        <v>2395</v>
      </c>
      <c r="M6" s="15">
        <v>1887</v>
      </c>
      <c r="N6" s="15">
        <v>1803</v>
      </c>
      <c r="O6" s="15">
        <v>7784</v>
      </c>
      <c r="P6" s="15">
        <v>7727</v>
      </c>
      <c r="Q6" s="15">
        <v>6685</v>
      </c>
      <c r="R6" s="15">
        <v>5393</v>
      </c>
      <c r="S6" s="15">
        <v>4340</v>
      </c>
      <c r="T6" s="15">
        <v>4500</v>
      </c>
      <c r="U6" s="14">
        <f t="shared" si="0"/>
        <v>20281</v>
      </c>
      <c r="V6" s="14">
        <f t="shared" si="1"/>
        <v>16148</v>
      </c>
      <c r="W6" s="14">
        <f t="shared" si="2"/>
        <v>36429</v>
      </c>
      <c r="X6" s="14">
        <f t="shared" si="3"/>
        <v>17584</v>
      </c>
      <c r="Y6" s="14">
        <f t="shared" si="4"/>
        <v>14345</v>
      </c>
      <c r="Z6" s="14">
        <f t="shared" si="5"/>
        <v>31929</v>
      </c>
    </row>
    <row r="7" spans="2:26" ht="12.75">
      <c r="B7" s="15" t="s">
        <v>2</v>
      </c>
      <c r="C7" s="15">
        <v>4849</v>
      </c>
      <c r="D7" s="15">
        <v>4747</v>
      </c>
      <c r="E7" s="15">
        <v>4103</v>
      </c>
      <c r="F7" s="15">
        <v>3582</v>
      </c>
      <c r="G7" s="15">
        <v>2650</v>
      </c>
      <c r="H7" s="15">
        <v>2699</v>
      </c>
      <c r="I7" s="15">
        <v>1365</v>
      </c>
      <c r="J7" s="15">
        <v>1465</v>
      </c>
      <c r="K7" s="15">
        <v>1149</v>
      </c>
      <c r="L7" s="15">
        <v>913</v>
      </c>
      <c r="M7" s="15">
        <v>626</v>
      </c>
      <c r="N7" s="15">
        <v>629</v>
      </c>
      <c r="O7" s="15">
        <v>6214</v>
      </c>
      <c r="P7" s="15">
        <v>6212</v>
      </c>
      <c r="Q7" s="15">
        <v>5252</v>
      </c>
      <c r="R7" s="15">
        <v>4495</v>
      </c>
      <c r="S7" s="15">
        <v>3276</v>
      </c>
      <c r="T7" s="15">
        <v>3328</v>
      </c>
      <c r="U7" s="14">
        <f t="shared" si="0"/>
        <v>22630</v>
      </c>
      <c r="V7" s="14">
        <f t="shared" si="1"/>
        <v>6147</v>
      </c>
      <c r="W7" s="14">
        <f t="shared" si="2"/>
        <v>28777</v>
      </c>
      <c r="X7" s="14">
        <f t="shared" si="3"/>
        <v>19931</v>
      </c>
      <c r="Y7" s="14">
        <f t="shared" si="4"/>
        <v>5518</v>
      </c>
      <c r="Z7" s="14">
        <f t="shared" si="5"/>
        <v>25449</v>
      </c>
    </row>
    <row r="8" spans="2:26" ht="12.75">
      <c r="B8" s="15" t="s">
        <v>3</v>
      </c>
      <c r="C8" s="15">
        <v>292</v>
      </c>
      <c r="D8" s="15">
        <v>371</v>
      </c>
      <c r="E8" s="15">
        <v>528</v>
      </c>
      <c r="F8" s="15">
        <v>602</v>
      </c>
      <c r="G8" s="15">
        <v>448</v>
      </c>
      <c r="H8" s="15">
        <v>439</v>
      </c>
      <c r="I8" s="15">
        <v>174</v>
      </c>
      <c r="J8" s="15">
        <v>273</v>
      </c>
      <c r="K8" s="15">
        <v>313</v>
      </c>
      <c r="L8" s="15">
        <v>372</v>
      </c>
      <c r="M8" s="15">
        <v>264</v>
      </c>
      <c r="N8" s="15">
        <v>225</v>
      </c>
      <c r="O8" s="15">
        <v>466</v>
      </c>
      <c r="P8" s="15">
        <v>644</v>
      </c>
      <c r="Q8" s="15">
        <v>841</v>
      </c>
      <c r="R8" s="15">
        <v>974</v>
      </c>
      <c r="S8" s="15">
        <v>712</v>
      </c>
      <c r="T8" s="15">
        <v>664</v>
      </c>
      <c r="U8" s="14">
        <f t="shared" si="0"/>
        <v>2680</v>
      </c>
      <c r="V8" s="14">
        <f t="shared" si="1"/>
        <v>1621</v>
      </c>
      <c r="W8" s="14">
        <f t="shared" si="2"/>
        <v>4301</v>
      </c>
      <c r="X8" s="14">
        <f t="shared" si="3"/>
        <v>2241</v>
      </c>
      <c r="Y8" s="14">
        <f t="shared" si="4"/>
        <v>1396</v>
      </c>
      <c r="Z8" s="14">
        <f t="shared" si="5"/>
        <v>3637</v>
      </c>
    </row>
    <row r="9" spans="2:26" ht="12.75">
      <c r="B9" s="15" t="s">
        <v>4</v>
      </c>
      <c r="C9" s="15">
        <v>9297</v>
      </c>
      <c r="D9" s="15">
        <v>6898</v>
      </c>
      <c r="E9" s="15">
        <v>6032</v>
      </c>
      <c r="F9" s="15">
        <v>5245</v>
      </c>
      <c r="G9" s="15">
        <v>3977</v>
      </c>
      <c r="H9" s="15">
        <v>4565</v>
      </c>
      <c r="I9" s="15">
        <v>5064</v>
      </c>
      <c r="J9" s="15">
        <v>4264</v>
      </c>
      <c r="K9" s="15">
        <v>3695</v>
      </c>
      <c r="L9" s="15">
        <v>2960</v>
      </c>
      <c r="M9" s="15">
        <v>2058</v>
      </c>
      <c r="N9" s="15">
        <v>1995</v>
      </c>
      <c r="O9" s="15">
        <v>14361</v>
      </c>
      <c r="P9" s="15">
        <v>11162</v>
      </c>
      <c r="Q9" s="15">
        <v>9727</v>
      </c>
      <c r="R9" s="15">
        <v>8205</v>
      </c>
      <c r="S9" s="15">
        <v>6035</v>
      </c>
      <c r="T9" s="15">
        <v>6560</v>
      </c>
      <c r="U9" s="14">
        <f t="shared" si="0"/>
        <v>36014</v>
      </c>
      <c r="V9" s="14">
        <f t="shared" si="1"/>
        <v>20036</v>
      </c>
      <c r="W9" s="14">
        <f t="shared" si="2"/>
        <v>56050</v>
      </c>
      <c r="X9" s="14">
        <f t="shared" si="3"/>
        <v>31449</v>
      </c>
      <c r="Y9" s="14">
        <f t="shared" si="4"/>
        <v>18041</v>
      </c>
      <c r="Z9" s="14">
        <f t="shared" si="5"/>
        <v>49490</v>
      </c>
    </row>
    <row r="10" spans="2:26" ht="12.75">
      <c r="B10" s="15" t="s">
        <v>5</v>
      </c>
      <c r="C10" s="15">
        <v>1794</v>
      </c>
      <c r="D10" s="15">
        <v>776</v>
      </c>
      <c r="E10" s="15">
        <v>505</v>
      </c>
      <c r="F10" s="15">
        <v>310</v>
      </c>
      <c r="G10" s="15">
        <v>208</v>
      </c>
      <c r="H10" s="15">
        <v>163</v>
      </c>
      <c r="I10" s="15">
        <v>567</v>
      </c>
      <c r="J10" s="15">
        <v>267</v>
      </c>
      <c r="K10" s="15">
        <v>201</v>
      </c>
      <c r="L10" s="15">
        <v>108</v>
      </c>
      <c r="M10" s="15">
        <v>61</v>
      </c>
      <c r="N10" s="15">
        <v>39</v>
      </c>
      <c r="O10" s="15">
        <v>2361</v>
      </c>
      <c r="P10" s="15">
        <v>1043</v>
      </c>
      <c r="Q10" s="15">
        <v>706</v>
      </c>
      <c r="R10" s="15">
        <v>418</v>
      </c>
      <c r="S10" s="15">
        <v>269</v>
      </c>
      <c r="T10" s="15">
        <v>202</v>
      </c>
      <c r="U10" s="14">
        <f t="shared" si="0"/>
        <v>3756</v>
      </c>
      <c r="V10" s="14">
        <f t="shared" si="1"/>
        <v>1243</v>
      </c>
      <c r="W10" s="14">
        <f t="shared" si="2"/>
        <v>4999</v>
      </c>
      <c r="X10" s="14">
        <f t="shared" si="3"/>
        <v>3593</v>
      </c>
      <c r="Y10" s="14">
        <f t="shared" si="4"/>
        <v>1204</v>
      </c>
      <c r="Z10" s="14">
        <f t="shared" si="5"/>
        <v>4797</v>
      </c>
    </row>
    <row r="11" spans="2:26" ht="12.75">
      <c r="B11" s="15" t="s">
        <v>6</v>
      </c>
      <c r="C11" s="15">
        <v>888</v>
      </c>
      <c r="D11" s="15">
        <v>1035</v>
      </c>
      <c r="E11" s="15">
        <v>1661</v>
      </c>
      <c r="F11" s="15">
        <v>1647</v>
      </c>
      <c r="G11" s="15">
        <v>1098</v>
      </c>
      <c r="H11" s="15">
        <v>818</v>
      </c>
      <c r="I11" s="15">
        <v>306</v>
      </c>
      <c r="J11" s="15">
        <v>405</v>
      </c>
      <c r="K11" s="15">
        <v>656</v>
      </c>
      <c r="L11" s="15">
        <v>500</v>
      </c>
      <c r="M11" s="15">
        <v>284</v>
      </c>
      <c r="N11" s="15">
        <v>195</v>
      </c>
      <c r="O11" s="15">
        <v>1194</v>
      </c>
      <c r="P11" s="15">
        <v>1440</v>
      </c>
      <c r="Q11" s="15">
        <v>2317</v>
      </c>
      <c r="R11" s="15">
        <v>2147</v>
      </c>
      <c r="S11" s="15">
        <v>1382</v>
      </c>
      <c r="T11" s="15">
        <v>1013</v>
      </c>
      <c r="U11" s="14">
        <f t="shared" si="0"/>
        <v>7147</v>
      </c>
      <c r="V11" s="14">
        <f t="shared" si="1"/>
        <v>2346</v>
      </c>
      <c r="W11" s="14">
        <f t="shared" si="2"/>
        <v>9493</v>
      </c>
      <c r="X11" s="14">
        <f t="shared" si="3"/>
        <v>6329</v>
      </c>
      <c r="Y11" s="14">
        <f t="shared" si="4"/>
        <v>2151</v>
      </c>
      <c r="Z11" s="14">
        <f t="shared" si="5"/>
        <v>8480</v>
      </c>
    </row>
    <row r="12" spans="2:26" ht="12.75">
      <c r="B12" s="15" t="s">
        <v>7</v>
      </c>
      <c r="C12" s="15">
        <v>866</v>
      </c>
      <c r="D12" s="15">
        <v>1076</v>
      </c>
      <c r="E12" s="15">
        <v>1519</v>
      </c>
      <c r="F12" s="15">
        <v>1671</v>
      </c>
      <c r="G12" s="15">
        <v>1452</v>
      </c>
      <c r="H12" s="15">
        <v>1991</v>
      </c>
      <c r="I12" s="15">
        <v>94</v>
      </c>
      <c r="J12" s="15">
        <v>183</v>
      </c>
      <c r="K12" s="15">
        <v>245</v>
      </c>
      <c r="L12" s="15">
        <v>328</v>
      </c>
      <c r="M12" s="15">
        <v>300</v>
      </c>
      <c r="N12" s="15">
        <v>393</v>
      </c>
      <c r="O12" s="15">
        <v>960</v>
      </c>
      <c r="P12" s="15">
        <v>1259</v>
      </c>
      <c r="Q12" s="15">
        <v>1764</v>
      </c>
      <c r="R12" s="15">
        <v>1999</v>
      </c>
      <c r="S12" s="15">
        <v>1752</v>
      </c>
      <c r="T12" s="15">
        <v>2384</v>
      </c>
      <c r="U12" s="14">
        <f t="shared" si="0"/>
        <v>8575</v>
      </c>
      <c r="V12" s="14">
        <f t="shared" si="1"/>
        <v>1543</v>
      </c>
      <c r="W12" s="14">
        <f t="shared" si="2"/>
        <v>10118</v>
      </c>
      <c r="X12" s="14">
        <f t="shared" si="3"/>
        <v>6584</v>
      </c>
      <c r="Y12" s="14">
        <f t="shared" si="4"/>
        <v>1150</v>
      </c>
      <c r="Z12" s="14">
        <f t="shared" si="5"/>
        <v>7734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0"/>
        <v>0</v>
      </c>
      <c r="V13" s="14">
        <f t="shared" si="1"/>
        <v>0</v>
      </c>
      <c r="W13" s="14">
        <f t="shared" si="2"/>
        <v>0</v>
      </c>
      <c r="X13" s="14">
        <f t="shared" si="3"/>
        <v>0</v>
      </c>
      <c r="Y13" s="14">
        <f t="shared" si="4"/>
        <v>0</v>
      </c>
      <c r="Z13" s="14">
        <f t="shared" si="5"/>
        <v>0</v>
      </c>
    </row>
    <row r="14" spans="2:26" ht="12.75">
      <c r="B14" s="15" t="s">
        <v>9</v>
      </c>
      <c r="C14" s="15">
        <v>2</v>
      </c>
      <c r="D14" s="15">
        <v>5</v>
      </c>
      <c r="E14" s="15">
        <v>13</v>
      </c>
      <c r="F14" s="15">
        <v>18</v>
      </c>
      <c r="G14" s="15">
        <v>18</v>
      </c>
      <c r="H14" s="15">
        <v>31</v>
      </c>
      <c r="I14" s="15">
        <v>195</v>
      </c>
      <c r="J14" s="15">
        <v>269</v>
      </c>
      <c r="K14" s="15">
        <v>347</v>
      </c>
      <c r="L14" s="15">
        <v>384</v>
      </c>
      <c r="M14" s="15">
        <v>272</v>
      </c>
      <c r="N14" s="15">
        <v>257</v>
      </c>
      <c r="O14" s="15">
        <v>197</v>
      </c>
      <c r="P14" s="15">
        <v>274</v>
      </c>
      <c r="Q14" s="15">
        <v>360</v>
      </c>
      <c r="R14" s="15">
        <v>402</v>
      </c>
      <c r="S14" s="15">
        <v>290</v>
      </c>
      <c r="T14" s="15">
        <v>288</v>
      </c>
      <c r="U14" s="14">
        <f t="shared" si="0"/>
        <v>87</v>
      </c>
      <c r="V14" s="14">
        <f t="shared" si="1"/>
        <v>1724</v>
      </c>
      <c r="W14" s="14">
        <f t="shared" si="2"/>
        <v>1811</v>
      </c>
      <c r="X14" s="14">
        <f t="shared" si="3"/>
        <v>56</v>
      </c>
      <c r="Y14" s="14">
        <f t="shared" si="4"/>
        <v>1467</v>
      </c>
      <c r="Z14" s="14">
        <f t="shared" si="5"/>
        <v>1523</v>
      </c>
    </row>
    <row r="15" spans="2:26" ht="12.75">
      <c r="B15" s="15" t="s">
        <v>10</v>
      </c>
      <c r="C15" s="15">
        <v>111</v>
      </c>
      <c r="D15" s="15">
        <v>162</v>
      </c>
      <c r="E15" s="15">
        <v>145</v>
      </c>
      <c r="F15" s="15">
        <v>154</v>
      </c>
      <c r="G15" s="15">
        <v>176</v>
      </c>
      <c r="H15" s="15">
        <v>436</v>
      </c>
      <c r="I15" s="15">
        <v>64</v>
      </c>
      <c r="J15" s="15">
        <v>109</v>
      </c>
      <c r="K15" s="15">
        <v>114</v>
      </c>
      <c r="L15" s="15">
        <v>101</v>
      </c>
      <c r="M15" s="15">
        <v>95</v>
      </c>
      <c r="N15" s="15">
        <v>256</v>
      </c>
      <c r="O15" s="15">
        <v>175</v>
      </c>
      <c r="P15" s="15">
        <v>271</v>
      </c>
      <c r="Q15" s="15">
        <v>259</v>
      </c>
      <c r="R15" s="15">
        <v>255</v>
      </c>
      <c r="S15" s="15">
        <v>271</v>
      </c>
      <c r="T15" s="15">
        <v>692</v>
      </c>
      <c r="U15" s="14">
        <f t="shared" si="0"/>
        <v>1184</v>
      </c>
      <c r="V15" s="14">
        <f t="shared" si="1"/>
        <v>739</v>
      </c>
      <c r="W15" s="14">
        <f t="shared" si="2"/>
        <v>1923</v>
      </c>
      <c r="X15" s="14">
        <f t="shared" si="3"/>
        <v>748</v>
      </c>
      <c r="Y15" s="14">
        <f t="shared" si="4"/>
        <v>483</v>
      </c>
      <c r="Z15" s="14">
        <f t="shared" si="5"/>
        <v>1231</v>
      </c>
    </row>
    <row r="16" spans="2:26" ht="12.75">
      <c r="B16" s="15" t="s">
        <v>11</v>
      </c>
      <c r="C16" s="15">
        <v>1047</v>
      </c>
      <c r="D16" s="15">
        <v>2840</v>
      </c>
      <c r="E16" s="15">
        <v>3523</v>
      </c>
      <c r="F16" s="15">
        <v>3192</v>
      </c>
      <c r="G16" s="15">
        <v>2204</v>
      </c>
      <c r="H16" s="15">
        <v>2046</v>
      </c>
      <c r="I16" s="15">
        <v>1005</v>
      </c>
      <c r="J16" s="15">
        <v>2537</v>
      </c>
      <c r="K16" s="15">
        <v>2961</v>
      </c>
      <c r="L16" s="15">
        <v>2599</v>
      </c>
      <c r="M16" s="15">
        <v>1688</v>
      </c>
      <c r="N16" s="15">
        <v>1671</v>
      </c>
      <c r="O16" s="15">
        <v>2052</v>
      </c>
      <c r="P16" s="15">
        <v>5377</v>
      </c>
      <c r="Q16" s="15">
        <v>6484</v>
      </c>
      <c r="R16" s="15">
        <v>5791</v>
      </c>
      <c r="S16" s="15">
        <v>3892</v>
      </c>
      <c r="T16" s="15">
        <v>3717</v>
      </c>
      <c r="U16" s="14">
        <f t="shared" si="0"/>
        <v>14852</v>
      </c>
      <c r="V16" s="14">
        <f t="shared" si="1"/>
        <v>12461</v>
      </c>
      <c r="W16" s="14">
        <f t="shared" si="2"/>
        <v>27313</v>
      </c>
      <c r="X16" s="14">
        <f t="shared" si="3"/>
        <v>12806</v>
      </c>
      <c r="Y16" s="14">
        <f t="shared" si="4"/>
        <v>10790</v>
      </c>
      <c r="Z16" s="14">
        <f t="shared" si="5"/>
        <v>23596</v>
      </c>
    </row>
    <row r="17" spans="2:26" ht="12.75">
      <c r="B17" s="15" t="s">
        <v>12</v>
      </c>
      <c r="C17" s="15">
        <v>2055</v>
      </c>
      <c r="D17" s="15">
        <v>2174</v>
      </c>
      <c r="E17" s="15">
        <v>2370</v>
      </c>
      <c r="F17" s="15">
        <v>2301</v>
      </c>
      <c r="G17" s="15">
        <v>1730</v>
      </c>
      <c r="H17" s="15">
        <v>2042</v>
      </c>
      <c r="I17" s="15">
        <v>1070</v>
      </c>
      <c r="J17" s="15">
        <v>1146</v>
      </c>
      <c r="K17" s="15">
        <v>1234</v>
      </c>
      <c r="L17" s="15">
        <v>1190</v>
      </c>
      <c r="M17" s="15">
        <v>955</v>
      </c>
      <c r="N17" s="15">
        <v>1117</v>
      </c>
      <c r="O17" s="15">
        <v>3125</v>
      </c>
      <c r="P17" s="15">
        <v>3320</v>
      </c>
      <c r="Q17" s="15">
        <v>3604</v>
      </c>
      <c r="R17" s="15">
        <v>3491</v>
      </c>
      <c r="S17" s="15">
        <v>2685</v>
      </c>
      <c r="T17" s="15">
        <v>3159</v>
      </c>
      <c r="U17" s="14">
        <f t="shared" si="0"/>
        <v>12672</v>
      </c>
      <c r="V17" s="14">
        <f t="shared" si="1"/>
        <v>6712</v>
      </c>
      <c r="W17" s="14">
        <f t="shared" si="2"/>
        <v>19384</v>
      </c>
      <c r="X17" s="14">
        <f t="shared" si="3"/>
        <v>10630</v>
      </c>
      <c r="Y17" s="14">
        <f t="shared" si="4"/>
        <v>5595</v>
      </c>
      <c r="Z17" s="14">
        <f t="shared" si="5"/>
        <v>16225</v>
      </c>
    </row>
    <row r="18" spans="2:26" ht="12.75">
      <c r="B18" s="15" t="s">
        <v>13</v>
      </c>
      <c r="C18" s="15">
        <v>2121</v>
      </c>
      <c r="D18" s="15">
        <v>4144</v>
      </c>
      <c r="E18" s="15">
        <v>4844</v>
      </c>
      <c r="F18" s="15">
        <v>4266</v>
      </c>
      <c r="G18" s="15">
        <v>3101</v>
      </c>
      <c r="H18" s="15">
        <v>2388</v>
      </c>
      <c r="I18" s="15">
        <v>2397</v>
      </c>
      <c r="J18" s="15">
        <v>4063</v>
      </c>
      <c r="K18" s="15">
        <v>4036</v>
      </c>
      <c r="L18" s="15">
        <v>3050</v>
      </c>
      <c r="M18" s="15">
        <v>2017</v>
      </c>
      <c r="N18" s="15">
        <v>1552</v>
      </c>
      <c r="O18" s="15">
        <v>4518</v>
      </c>
      <c r="P18" s="15">
        <v>8207</v>
      </c>
      <c r="Q18" s="15">
        <v>8880</v>
      </c>
      <c r="R18" s="15">
        <v>7316</v>
      </c>
      <c r="S18" s="15">
        <v>5118</v>
      </c>
      <c r="T18" s="15">
        <v>3940</v>
      </c>
      <c r="U18" s="14">
        <f t="shared" si="0"/>
        <v>20864</v>
      </c>
      <c r="V18" s="14">
        <f t="shared" si="1"/>
        <v>17115</v>
      </c>
      <c r="W18" s="14">
        <f t="shared" si="2"/>
        <v>37979</v>
      </c>
      <c r="X18" s="14">
        <f t="shared" si="3"/>
        <v>18476</v>
      </c>
      <c r="Y18" s="14">
        <f t="shared" si="4"/>
        <v>15563</v>
      </c>
      <c r="Z18" s="14">
        <f t="shared" si="5"/>
        <v>34039</v>
      </c>
    </row>
    <row r="19" spans="2:26" ht="12.75">
      <c r="B19" s="15" t="s">
        <v>14</v>
      </c>
      <c r="C19" s="15">
        <v>757</v>
      </c>
      <c r="D19" s="15">
        <v>1188</v>
      </c>
      <c r="E19" s="15">
        <v>1129</v>
      </c>
      <c r="F19" s="15">
        <v>849</v>
      </c>
      <c r="G19" s="15">
        <v>507</v>
      </c>
      <c r="H19" s="15">
        <v>442</v>
      </c>
      <c r="I19" s="15">
        <v>516</v>
      </c>
      <c r="J19" s="15">
        <v>870</v>
      </c>
      <c r="K19" s="15">
        <v>741</v>
      </c>
      <c r="L19" s="15">
        <v>642</v>
      </c>
      <c r="M19" s="15">
        <v>350</v>
      </c>
      <c r="N19" s="15">
        <v>341</v>
      </c>
      <c r="O19" s="15">
        <v>1273</v>
      </c>
      <c r="P19" s="15">
        <v>2058</v>
      </c>
      <c r="Q19" s="15">
        <v>1870</v>
      </c>
      <c r="R19" s="15">
        <v>1491</v>
      </c>
      <c r="S19" s="15">
        <v>857</v>
      </c>
      <c r="T19" s="15">
        <v>783</v>
      </c>
      <c r="U19" s="14">
        <f t="shared" si="0"/>
        <v>4872</v>
      </c>
      <c r="V19" s="14">
        <f t="shared" si="1"/>
        <v>3460</v>
      </c>
      <c r="W19" s="14">
        <f t="shared" si="2"/>
        <v>8332</v>
      </c>
      <c r="X19" s="14">
        <f t="shared" si="3"/>
        <v>4430</v>
      </c>
      <c r="Y19" s="14">
        <f t="shared" si="4"/>
        <v>3119</v>
      </c>
      <c r="Z19" s="14">
        <f t="shared" si="5"/>
        <v>7549</v>
      </c>
    </row>
    <row r="20" spans="2:26" ht="12.75">
      <c r="B20" s="15" t="s">
        <v>15</v>
      </c>
      <c r="C20" s="15">
        <v>2533</v>
      </c>
      <c r="D20" s="15">
        <v>3177</v>
      </c>
      <c r="E20" s="15">
        <v>3437</v>
      </c>
      <c r="F20" s="15">
        <v>2967</v>
      </c>
      <c r="G20" s="15">
        <v>2105</v>
      </c>
      <c r="H20" s="15">
        <v>2047</v>
      </c>
      <c r="I20" s="15">
        <v>2837</v>
      </c>
      <c r="J20" s="15">
        <v>3669</v>
      </c>
      <c r="K20" s="15">
        <v>4069</v>
      </c>
      <c r="L20" s="15">
        <v>3760</v>
      </c>
      <c r="M20" s="15">
        <v>2691</v>
      </c>
      <c r="N20" s="15">
        <v>2786</v>
      </c>
      <c r="O20" s="15">
        <v>5370</v>
      </c>
      <c r="P20" s="15">
        <v>6846</v>
      </c>
      <c r="Q20" s="15">
        <v>7506</v>
      </c>
      <c r="R20" s="15">
        <v>6727</v>
      </c>
      <c r="S20" s="15">
        <v>4796</v>
      </c>
      <c r="T20" s="15">
        <v>4833</v>
      </c>
      <c r="U20" s="14">
        <f t="shared" si="0"/>
        <v>16266</v>
      </c>
      <c r="V20" s="14">
        <f t="shared" si="1"/>
        <v>19812</v>
      </c>
      <c r="W20" s="14">
        <f t="shared" si="2"/>
        <v>36078</v>
      </c>
      <c r="X20" s="14">
        <f t="shared" si="3"/>
        <v>14219</v>
      </c>
      <c r="Y20" s="14">
        <f t="shared" si="4"/>
        <v>17026</v>
      </c>
      <c r="Z20" s="14">
        <f t="shared" si="5"/>
        <v>31245</v>
      </c>
    </row>
    <row r="21" spans="2:26" ht="12.75">
      <c r="B21" s="15" t="s">
        <v>16</v>
      </c>
      <c r="C21" s="15">
        <v>347</v>
      </c>
      <c r="D21" s="15">
        <v>340</v>
      </c>
      <c r="E21" s="15">
        <v>515</v>
      </c>
      <c r="F21" s="15">
        <v>481</v>
      </c>
      <c r="G21" s="15">
        <v>430</v>
      </c>
      <c r="H21" s="15">
        <v>887</v>
      </c>
      <c r="I21" s="15">
        <v>481</v>
      </c>
      <c r="J21" s="15">
        <v>551</v>
      </c>
      <c r="K21" s="15">
        <v>724</v>
      </c>
      <c r="L21" s="15">
        <v>734</v>
      </c>
      <c r="M21" s="15">
        <v>664</v>
      </c>
      <c r="N21" s="15">
        <v>1099</v>
      </c>
      <c r="O21" s="15">
        <v>828</v>
      </c>
      <c r="P21" s="15">
        <v>891</v>
      </c>
      <c r="Q21" s="15">
        <v>1239</v>
      </c>
      <c r="R21" s="15">
        <v>1215</v>
      </c>
      <c r="S21" s="15">
        <v>1094</v>
      </c>
      <c r="T21" s="15">
        <v>1986</v>
      </c>
      <c r="U21" s="14">
        <f t="shared" si="0"/>
        <v>3000</v>
      </c>
      <c r="V21" s="14">
        <f t="shared" si="1"/>
        <v>4253</v>
      </c>
      <c r="W21" s="14">
        <f t="shared" si="2"/>
        <v>7253</v>
      </c>
      <c r="X21" s="14">
        <f t="shared" si="3"/>
        <v>2113</v>
      </c>
      <c r="Y21" s="14">
        <f t="shared" si="4"/>
        <v>3154</v>
      </c>
      <c r="Z21" s="14">
        <f t="shared" si="5"/>
        <v>5267</v>
      </c>
    </row>
    <row r="22" spans="2:26" ht="12.75">
      <c r="B22" s="15" t="s">
        <v>17</v>
      </c>
      <c r="C22" s="15">
        <v>408</v>
      </c>
      <c r="D22" s="15">
        <v>704</v>
      </c>
      <c r="E22" s="15">
        <v>987</v>
      </c>
      <c r="F22" s="15">
        <v>961</v>
      </c>
      <c r="G22" s="15">
        <v>900</v>
      </c>
      <c r="H22" s="15">
        <v>1510</v>
      </c>
      <c r="I22" s="15">
        <v>2060</v>
      </c>
      <c r="J22" s="15">
        <v>3294</v>
      </c>
      <c r="K22" s="15">
        <v>3322</v>
      </c>
      <c r="L22" s="15">
        <v>3068</v>
      </c>
      <c r="M22" s="15">
        <v>2218</v>
      </c>
      <c r="N22" s="15">
        <v>2830</v>
      </c>
      <c r="O22" s="15">
        <v>2468</v>
      </c>
      <c r="P22" s="15">
        <v>3998</v>
      </c>
      <c r="Q22" s="15">
        <v>4309</v>
      </c>
      <c r="R22" s="15">
        <v>4029</v>
      </c>
      <c r="S22" s="15">
        <v>3118</v>
      </c>
      <c r="T22" s="15">
        <v>4340</v>
      </c>
      <c r="U22" s="14">
        <f t="shared" si="0"/>
        <v>5470</v>
      </c>
      <c r="V22" s="14">
        <f t="shared" si="1"/>
        <v>16792</v>
      </c>
      <c r="W22" s="14">
        <f t="shared" si="2"/>
        <v>22262</v>
      </c>
      <c r="X22" s="14">
        <f t="shared" si="3"/>
        <v>3960</v>
      </c>
      <c r="Y22" s="14">
        <f t="shared" si="4"/>
        <v>13962</v>
      </c>
      <c r="Z22" s="14">
        <f t="shared" si="5"/>
        <v>17922</v>
      </c>
    </row>
    <row r="23" spans="2:26" ht="12.75">
      <c r="B23" s="15" t="s">
        <v>18</v>
      </c>
      <c r="C23" s="15">
        <v>495</v>
      </c>
      <c r="D23" s="15">
        <v>783</v>
      </c>
      <c r="E23" s="15">
        <v>809</v>
      </c>
      <c r="F23" s="15">
        <v>892</v>
      </c>
      <c r="G23" s="15">
        <v>823</v>
      </c>
      <c r="H23" s="15">
        <v>1559</v>
      </c>
      <c r="I23" s="15">
        <v>2148</v>
      </c>
      <c r="J23" s="15">
        <v>3025</v>
      </c>
      <c r="K23" s="15">
        <v>2839</v>
      </c>
      <c r="L23" s="15">
        <v>2776</v>
      </c>
      <c r="M23" s="15">
        <v>2452</v>
      </c>
      <c r="N23" s="15">
        <v>3697</v>
      </c>
      <c r="O23" s="15">
        <v>2643</v>
      </c>
      <c r="P23" s="15">
        <v>3808</v>
      </c>
      <c r="Q23" s="15">
        <v>3648</v>
      </c>
      <c r="R23" s="15">
        <v>3668</v>
      </c>
      <c r="S23" s="15">
        <v>3275</v>
      </c>
      <c r="T23" s="15">
        <v>5256</v>
      </c>
      <c r="U23" s="14">
        <f t="shared" si="0"/>
        <v>5361</v>
      </c>
      <c r="V23" s="14">
        <f t="shared" si="1"/>
        <v>16937</v>
      </c>
      <c r="W23" s="14">
        <f t="shared" si="2"/>
        <v>22298</v>
      </c>
      <c r="X23" s="14">
        <f t="shared" si="3"/>
        <v>3802</v>
      </c>
      <c r="Y23" s="14">
        <f t="shared" si="4"/>
        <v>13240</v>
      </c>
      <c r="Z23" s="14">
        <f t="shared" si="5"/>
        <v>17042</v>
      </c>
    </row>
    <row r="24" spans="2:26" ht="12.75">
      <c r="B24" s="15" t="s">
        <v>19</v>
      </c>
      <c r="C24" s="15">
        <v>104</v>
      </c>
      <c r="D24" s="15">
        <v>144</v>
      </c>
      <c r="E24" s="15">
        <v>144</v>
      </c>
      <c r="F24" s="15">
        <v>117</v>
      </c>
      <c r="G24" s="15">
        <v>109</v>
      </c>
      <c r="H24" s="15">
        <v>178</v>
      </c>
      <c r="I24" s="15">
        <v>135</v>
      </c>
      <c r="J24" s="15">
        <v>127</v>
      </c>
      <c r="K24" s="15">
        <v>154</v>
      </c>
      <c r="L24" s="15">
        <v>144</v>
      </c>
      <c r="M24" s="15">
        <v>117</v>
      </c>
      <c r="N24" s="15">
        <v>184</v>
      </c>
      <c r="O24" s="15">
        <v>239</v>
      </c>
      <c r="P24" s="15">
        <v>271</v>
      </c>
      <c r="Q24" s="15">
        <v>298</v>
      </c>
      <c r="R24" s="15">
        <v>261</v>
      </c>
      <c r="S24" s="15">
        <v>226</v>
      </c>
      <c r="T24" s="15">
        <v>362</v>
      </c>
      <c r="U24" s="14">
        <f t="shared" si="0"/>
        <v>796</v>
      </c>
      <c r="V24" s="14">
        <f t="shared" si="1"/>
        <v>861</v>
      </c>
      <c r="W24" s="14">
        <f t="shared" si="2"/>
        <v>1657</v>
      </c>
      <c r="X24" s="14">
        <f t="shared" si="3"/>
        <v>618</v>
      </c>
      <c r="Y24" s="14">
        <f t="shared" si="4"/>
        <v>677</v>
      </c>
      <c r="Z24" s="14">
        <f t="shared" si="5"/>
        <v>1295</v>
      </c>
    </row>
    <row r="25" spans="2:26" ht="12.75">
      <c r="B25" s="15" t="s">
        <v>20</v>
      </c>
      <c r="C25" s="15">
        <v>2203</v>
      </c>
      <c r="D25" s="15">
        <v>2247</v>
      </c>
      <c r="E25" s="15">
        <v>2809</v>
      </c>
      <c r="F25" s="15">
        <v>2558</v>
      </c>
      <c r="G25" s="15">
        <v>1506</v>
      </c>
      <c r="H25" s="15">
        <v>1195</v>
      </c>
      <c r="I25" s="15">
        <v>4058</v>
      </c>
      <c r="J25" s="15">
        <v>4030</v>
      </c>
      <c r="K25" s="15">
        <v>4625</v>
      </c>
      <c r="L25" s="15">
        <v>3520</v>
      </c>
      <c r="M25" s="15">
        <v>1822</v>
      </c>
      <c r="N25" s="15">
        <v>1169</v>
      </c>
      <c r="O25" s="15">
        <v>6261</v>
      </c>
      <c r="P25" s="15">
        <v>6277</v>
      </c>
      <c r="Q25" s="15">
        <v>7434</v>
      </c>
      <c r="R25" s="15">
        <v>6078</v>
      </c>
      <c r="S25" s="15">
        <v>3328</v>
      </c>
      <c r="T25" s="15">
        <v>2364</v>
      </c>
      <c r="U25" s="14">
        <f t="shared" si="0"/>
        <v>12518</v>
      </c>
      <c r="V25" s="14">
        <f t="shared" si="1"/>
        <v>19224</v>
      </c>
      <c r="W25" s="14">
        <f t="shared" si="2"/>
        <v>31742</v>
      </c>
      <c r="X25" s="14">
        <f t="shared" si="3"/>
        <v>11323</v>
      </c>
      <c r="Y25" s="14">
        <f t="shared" si="4"/>
        <v>18055</v>
      </c>
      <c r="Z25" s="14">
        <f t="shared" si="5"/>
        <v>29378</v>
      </c>
    </row>
    <row r="26" spans="2:26" ht="12.75">
      <c r="B26" s="15" t="s">
        <v>21</v>
      </c>
      <c r="C26" s="15">
        <v>233</v>
      </c>
      <c r="D26" s="15">
        <v>315</v>
      </c>
      <c r="E26" s="15">
        <v>445</v>
      </c>
      <c r="F26" s="15">
        <v>485</v>
      </c>
      <c r="G26" s="15">
        <v>401</v>
      </c>
      <c r="H26" s="15">
        <v>453</v>
      </c>
      <c r="I26" s="15">
        <v>818</v>
      </c>
      <c r="J26" s="15">
        <v>1015</v>
      </c>
      <c r="K26" s="15">
        <v>1386</v>
      </c>
      <c r="L26" s="15">
        <v>1342</v>
      </c>
      <c r="M26" s="15">
        <v>1048</v>
      </c>
      <c r="N26" s="15">
        <v>813</v>
      </c>
      <c r="O26" s="15">
        <v>1051</v>
      </c>
      <c r="P26" s="15">
        <v>1330</v>
      </c>
      <c r="Q26" s="15">
        <v>1831</v>
      </c>
      <c r="R26" s="15">
        <v>1827</v>
      </c>
      <c r="S26" s="15">
        <v>1449</v>
      </c>
      <c r="T26" s="15">
        <v>1266</v>
      </c>
      <c r="U26" s="14">
        <f t="shared" si="0"/>
        <v>2332</v>
      </c>
      <c r="V26" s="14">
        <f t="shared" si="1"/>
        <v>6422</v>
      </c>
      <c r="W26" s="14">
        <f t="shared" si="2"/>
        <v>8754</v>
      </c>
      <c r="X26" s="14">
        <f t="shared" si="3"/>
        <v>1879</v>
      </c>
      <c r="Y26" s="14">
        <f t="shared" si="4"/>
        <v>5609</v>
      </c>
      <c r="Z26" s="14">
        <f t="shared" si="5"/>
        <v>7488</v>
      </c>
    </row>
    <row r="27" spans="2:26" ht="12.75">
      <c r="B27" s="15" t="s">
        <v>22</v>
      </c>
      <c r="C27" s="15">
        <v>3761</v>
      </c>
      <c r="D27" s="15">
        <v>4704</v>
      </c>
      <c r="E27" s="15">
        <v>5600</v>
      </c>
      <c r="F27" s="15">
        <v>5238</v>
      </c>
      <c r="G27" s="15">
        <v>3427</v>
      </c>
      <c r="H27" s="15">
        <v>2218</v>
      </c>
      <c r="I27" s="15">
        <v>7979</v>
      </c>
      <c r="J27" s="15">
        <v>10641</v>
      </c>
      <c r="K27" s="15">
        <v>12920</v>
      </c>
      <c r="L27" s="15">
        <v>12118</v>
      </c>
      <c r="M27" s="15">
        <v>7903</v>
      </c>
      <c r="N27" s="15">
        <v>4150</v>
      </c>
      <c r="O27" s="15">
        <v>11740</v>
      </c>
      <c r="P27" s="15">
        <v>15345</v>
      </c>
      <c r="Q27" s="15">
        <v>18520</v>
      </c>
      <c r="R27" s="15">
        <v>17356</v>
      </c>
      <c r="S27" s="15">
        <v>11330</v>
      </c>
      <c r="T27" s="15">
        <v>6368</v>
      </c>
      <c r="U27" s="14">
        <f t="shared" si="0"/>
        <v>24948</v>
      </c>
      <c r="V27" s="14">
        <f t="shared" si="1"/>
        <v>55711</v>
      </c>
      <c r="W27" s="14">
        <f t="shared" si="2"/>
        <v>80659</v>
      </c>
      <c r="X27" s="14">
        <f t="shared" si="3"/>
        <v>22730</v>
      </c>
      <c r="Y27" s="14">
        <f t="shared" si="4"/>
        <v>51561</v>
      </c>
      <c r="Z27" s="14">
        <f t="shared" si="5"/>
        <v>74291</v>
      </c>
    </row>
    <row r="28" spans="2:26" ht="12.75">
      <c r="B28" s="15" t="s">
        <v>53</v>
      </c>
      <c r="C28" s="15">
        <v>369</v>
      </c>
      <c r="D28" s="15">
        <v>622</v>
      </c>
      <c r="E28" s="15">
        <v>1118</v>
      </c>
      <c r="F28" s="15">
        <v>963</v>
      </c>
      <c r="G28" s="15">
        <v>542</v>
      </c>
      <c r="H28" s="15">
        <v>313</v>
      </c>
      <c r="I28" s="15">
        <v>565</v>
      </c>
      <c r="J28" s="15">
        <v>922</v>
      </c>
      <c r="K28" s="15">
        <v>1449</v>
      </c>
      <c r="L28" s="15">
        <v>1249</v>
      </c>
      <c r="M28" s="15">
        <v>557</v>
      </c>
      <c r="N28" s="15">
        <v>285</v>
      </c>
      <c r="O28" s="15">
        <v>934</v>
      </c>
      <c r="P28" s="15">
        <v>1544</v>
      </c>
      <c r="Q28" s="15">
        <v>2567</v>
      </c>
      <c r="R28" s="15">
        <v>2212</v>
      </c>
      <c r="S28" s="15">
        <v>1099</v>
      </c>
      <c r="T28" s="15">
        <v>598</v>
      </c>
      <c r="U28" s="14">
        <f t="shared" si="0"/>
        <v>3927</v>
      </c>
      <c r="V28" s="14">
        <f t="shared" si="1"/>
        <v>5027</v>
      </c>
      <c r="W28" s="14">
        <f t="shared" si="2"/>
        <v>8954</v>
      </c>
      <c r="X28" s="14">
        <f t="shared" si="3"/>
        <v>3614</v>
      </c>
      <c r="Y28" s="14">
        <f t="shared" si="4"/>
        <v>4742</v>
      </c>
      <c r="Z28" s="14">
        <f t="shared" si="5"/>
        <v>8356</v>
      </c>
    </row>
    <row r="29" spans="2:26" ht="12.75">
      <c r="B29" s="15" t="s">
        <v>23</v>
      </c>
      <c r="C29" s="15">
        <v>199</v>
      </c>
      <c r="D29" s="15">
        <v>391</v>
      </c>
      <c r="E29" s="15">
        <v>525</v>
      </c>
      <c r="F29" s="15">
        <v>499</v>
      </c>
      <c r="G29" s="15">
        <v>355</v>
      </c>
      <c r="H29" s="15">
        <v>584</v>
      </c>
      <c r="I29" s="15">
        <v>539</v>
      </c>
      <c r="J29" s="15">
        <v>1075</v>
      </c>
      <c r="K29" s="15">
        <v>1341</v>
      </c>
      <c r="L29" s="15">
        <v>932</v>
      </c>
      <c r="M29" s="15">
        <v>534</v>
      </c>
      <c r="N29" s="15">
        <v>599</v>
      </c>
      <c r="O29" s="15">
        <v>738</v>
      </c>
      <c r="P29" s="15">
        <v>1466</v>
      </c>
      <c r="Q29" s="15">
        <v>1866</v>
      </c>
      <c r="R29" s="15">
        <v>1431</v>
      </c>
      <c r="S29" s="15">
        <v>889</v>
      </c>
      <c r="T29" s="15">
        <v>1183</v>
      </c>
      <c r="U29" s="14">
        <f t="shared" si="0"/>
        <v>2553</v>
      </c>
      <c r="V29" s="14">
        <f t="shared" si="1"/>
        <v>5020</v>
      </c>
      <c r="W29" s="14">
        <f t="shared" si="2"/>
        <v>7573</v>
      </c>
      <c r="X29" s="14">
        <f t="shared" si="3"/>
        <v>1969</v>
      </c>
      <c r="Y29" s="14">
        <f t="shared" si="4"/>
        <v>4421</v>
      </c>
      <c r="Z29" s="14">
        <f t="shared" si="5"/>
        <v>6390</v>
      </c>
    </row>
    <row r="30" spans="2:26" ht="12.75">
      <c r="B30" s="15" t="s">
        <v>24</v>
      </c>
      <c r="C30" s="15">
        <v>1379</v>
      </c>
      <c r="D30" s="15">
        <v>1291</v>
      </c>
      <c r="E30" s="15">
        <v>1236</v>
      </c>
      <c r="F30" s="15">
        <v>1080</v>
      </c>
      <c r="G30" s="15">
        <v>772</v>
      </c>
      <c r="H30" s="15">
        <v>655</v>
      </c>
      <c r="I30" s="15">
        <v>2937</v>
      </c>
      <c r="J30" s="15">
        <v>3011</v>
      </c>
      <c r="K30" s="15">
        <v>3002</v>
      </c>
      <c r="L30" s="15">
        <v>2540</v>
      </c>
      <c r="M30" s="15">
        <v>1878</v>
      </c>
      <c r="N30" s="15">
        <v>1583</v>
      </c>
      <c r="O30" s="15">
        <v>4316</v>
      </c>
      <c r="P30" s="15">
        <v>4302</v>
      </c>
      <c r="Q30" s="15">
        <v>4238</v>
      </c>
      <c r="R30" s="15">
        <v>3620</v>
      </c>
      <c r="S30" s="15">
        <v>2650</v>
      </c>
      <c r="T30" s="15">
        <v>2238</v>
      </c>
      <c r="U30" s="14">
        <f t="shared" si="0"/>
        <v>6413</v>
      </c>
      <c r="V30" s="14">
        <f t="shared" si="1"/>
        <v>14951</v>
      </c>
      <c r="W30" s="14">
        <f t="shared" si="2"/>
        <v>21364</v>
      </c>
      <c r="X30" s="14">
        <f t="shared" si="3"/>
        <v>5758</v>
      </c>
      <c r="Y30" s="14">
        <f t="shared" si="4"/>
        <v>13368</v>
      </c>
      <c r="Z30" s="14">
        <f t="shared" si="5"/>
        <v>19126</v>
      </c>
    </row>
    <row r="31" spans="2:26" ht="12.75">
      <c r="B31" s="15" t="s">
        <v>25</v>
      </c>
      <c r="C31" s="15">
        <v>769</v>
      </c>
      <c r="D31" s="15">
        <v>520</v>
      </c>
      <c r="E31" s="15">
        <v>495</v>
      </c>
      <c r="F31" s="15">
        <v>449</v>
      </c>
      <c r="G31" s="15">
        <v>329</v>
      </c>
      <c r="H31" s="15">
        <v>283</v>
      </c>
      <c r="I31" s="15">
        <v>1330</v>
      </c>
      <c r="J31" s="15">
        <v>1182</v>
      </c>
      <c r="K31" s="15">
        <v>1157</v>
      </c>
      <c r="L31" s="15">
        <v>1077</v>
      </c>
      <c r="M31" s="15">
        <v>804</v>
      </c>
      <c r="N31" s="15">
        <v>589</v>
      </c>
      <c r="O31" s="15">
        <v>2099</v>
      </c>
      <c r="P31" s="15">
        <v>1702</v>
      </c>
      <c r="Q31" s="15">
        <v>1652</v>
      </c>
      <c r="R31" s="15">
        <v>1526</v>
      </c>
      <c r="S31" s="15">
        <v>1133</v>
      </c>
      <c r="T31" s="15">
        <v>872</v>
      </c>
      <c r="U31" s="14">
        <f t="shared" si="0"/>
        <v>2845</v>
      </c>
      <c r="V31" s="14">
        <f t="shared" si="1"/>
        <v>6139</v>
      </c>
      <c r="W31" s="14">
        <f t="shared" si="2"/>
        <v>8984</v>
      </c>
      <c r="X31" s="14">
        <f t="shared" si="3"/>
        <v>2562</v>
      </c>
      <c r="Y31" s="14">
        <f t="shared" si="4"/>
        <v>5550</v>
      </c>
      <c r="Z31" s="14">
        <f t="shared" si="5"/>
        <v>8112</v>
      </c>
    </row>
    <row r="32" spans="2:26" ht="12.75">
      <c r="B32" s="15" t="s">
        <v>26</v>
      </c>
      <c r="C32" s="15">
        <v>350</v>
      </c>
      <c r="D32" s="15">
        <v>306</v>
      </c>
      <c r="E32" s="15">
        <v>231</v>
      </c>
      <c r="F32" s="15">
        <v>184</v>
      </c>
      <c r="G32" s="15">
        <v>106</v>
      </c>
      <c r="H32" s="15">
        <v>91</v>
      </c>
      <c r="I32" s="15">
        <v>685</v>
      </c>
      <c r="J32" s="15">
        <v>610</v>
      </c>
      <c r="K32" s="15">
        <v>593</v>
      </c>
      <c r="L32" s="15">
        <v>531</v>
      </c>
      <c r="M32" s="15">
        <v>326</v>
      </c>
      <c r="N32" s="15">
        <v>315</v>
      </c>
      <c r="O32" s="15">
        <v>1035</v>
      </c>
      <c r="P32" s="15">
        <v>916</v>
      </c>
      <c r="Q32" s="15">
        <v>824</v>
      </c>
      <c r="R32" s="15">
        <v>715</v>
      </c>
      <c r="S32" s="15">
        <v>432</v>
      </c>
      <c r="T32" s="15">
        <v>406</v>
      </c>
      <c r="U32" s="14">
        <f t="shared" si="0"/>
        <v>1268</v>
      </c>
      <c r="V32" s="14">
        <f t="shared" si="1"/>
        <v>3060</v>
      </c>
      <c r="W32" s="14">
        <f t="shared" si="2"/>
        <v>4328</v>
      </c>
      <c r="X32" s="14">
        <f t="shared" si="3"/>
        <v>1177</v>
      </c>
      <c r="Y32" s="14">
        <f t="shared" si="4"/>
        <v>2745</v>
      </c>
      <c r="Z32" s="14">
        <f t="shared" si="5"/>
        <v>3922</v>
      </c>
    </row>
    <row r="33" spans="2:26" ht="12.75">
      <c r="B33" s="15" t="s">
        <v>27</v>
      </c>
      <c r="C33" s="15">
        <v>423</v>
      </c>
      <c r="D33" s="15">
        <v>329</v>
      </c>
      <c r="E33" s="15">
        <v>243</v>
      </c>
      <c r="F33" s="15">
        <v>159</v>
      </c>
      <c r="G33" s="15">
        <v>100</v>
      </c>
      <c r="H33" s="15">
        <v>194</v>
      </c>
      <c r="I33" s="15">
        <v>594</v>
      </c>
      <c r="J33" s="15">
        <v>509</v>
      </c>
      <c r="K33" s="15">
        <v>355</v>
      </c>
      <c r="L33" s="15">
        <v>250</v>
      </c>
      <c r="M33" s="15">
        <v>132</v>
      </c>
      <c r="N33" s="15">
        <v>185</v>
      </c>
      <c r="O33" s="15">
        <v>1017</v>
      </c>
      <c r="P33" s="15">
        <v>838</v>
      </c>
      <c r="Q33" s="15">
        <v>598</v>
      </c>
      <c r="R33" s="15">
        <v>409</v>
      </c>
      <c r="S33" s="15">
        <v>232</v>
      </c>
      <c r="T33" s="15">
        <v>379</v>
      </c>
      <c r="U33" s="14">
        <f t="shared" si="0"/>
        <v>1448</v>
      </c>
      <c r="V33" s="14">
        <f t="shared" si="1"/>
        <v>2025</v>
      </c>
      <c r="W33" s="14">
        <f t="shared" si="2"/>
        <v>3473</v>
      </c>
      <c r="X33" s="14">
        <f t="shared" si="3"/>
        <v>1254</v>
      </c>
      <c r="Y33" s="14">
        <f t="shared" si="4"/>
        <v>1840</v>
      </c>
      <c r="Z33" s="14">
        <f t="shared" si="5"/>
        <v>3094</v>
      </c>
    </row>
    <row r="34" spans="2:26" ht="12.75">
      <c r="B34" s="15" t="s">
        <v>28</v>
      </c>
      <c r="C34" s="15">
        <v>672</v>
      </c>
      <c r="D34" s="15">
        <v>525</v>
      </c>
      <c r="E34" s="15">
        <v>479</v>
      </c>
      <c r="F34" s="15">
        <v>421</v>
      </c>
      <c r="G34" s="15">
        <v>250</v>
      </c>
      <c r="H34" s="15">
        <v>202</v>
      </c>
      <c r="I34" s="15">
        <v>882</v>
      </c>
      <c r="J34" s="15">
        <v>824</v>
      </c>
      <c r="K34" s="15">
        <v>807</v>
      </c>
      <c r="L34" s="15">
        <v>515</v>
      </c>
      <c r="M34" s="15">
        <v>283</v>
      </c>
      <c r="N34" s="15">
        <v>235</v>
      </c>
      <c r="O34" s="15">
        <v>1554</v>
      </c>
      <c r="P34" s="15">
        <v>1349</v>
      </c>
      <c r="Q34" s="15">
        <v>1286</v>
      </c>
      <c r="R34" s="15">
        <v>936</v>
      </c>
      <c r="S34" s="15">
        <v>533</v>
      </c>
      <c r="T34" s="15">
        <v>437</v>
      </c>
      <c r="U34" s="14">
        <f t="shared" si="0"/>
        <v>2549</v>
      </c>
      <c r="V34" s="14">
        <f t="shared" si="1"/>
        <v>3546</v>
      </c>
      <c r="W34" s="14">
        <f t="shared" si="2"/>
        <v>6095</v>
      </c>
      <c r="X34" s="14">
        <f t="shared" si="3"/>
        <v>2347</v>
      </c>
      <c r="Y34" s="14">
        <f t="shared" si="4"/>
        <v>3311</v>
      </c>
      <c r="Z34" s="14">
        <f t="shared" si="5"/>
        <v>5658</v>
      </c>
    </row>
    <row r="35" spans="2:26" ht="12.75">
      <c r="B35" s="15" t="s">
        <v>29</v>
      </c>
      <c r="C35" s="15">
        <v>332</v>
      </c>
      <c r="D35" s="15">
        <v>347</v>
      </c>
      <c r="E35" s="15">
        <v>429</v>
      </c>
      <c r="F35" s="15">
        <v>356</v>
      </c>
      <c r="G35" s="15">
        <v>200</v>
      </c>
      <c r="H35" s="15">
        <v>182</v>
      </c>
      <c r="I35" s="15">
        <v>703</v>
      </c>
      <c r="J35" s="15">
        <v>924</v>
      </c>
      <c r="K35" s="15">
        <v>1267</v>
      </c>
      <c r="L35" s="15">
        <v>1096</v>
      </c>
      <c r="M35" s="15">
        <v>652</v>
      </c>
      <c r="N35" s="15">
        <v>468</v>
      </c>
      <c r="O35" s="15">
        <v>1035</v>
      </c>
      <c r="P35" s="15">
        <v>1271</v>
      </c>
      <c r="Q35" s="15">
        <v>1696</v>
      </c>
      <c r="R35" s="15">
        <v>1452</v>
      </c>
      <c r="S35" s="15">
        <v>852</v>
      </c>
      <c r="T35" s="15">
        <v>650</v>
      </c>
      <c r="U35" s="14">
        <f t="shared" si="0"/>
        <v>1846</v>
      </c>
      <c r="V35" s="14">
        <f t="shared" si="1"/>
        <v>5110</v>
      </c>
      <c r="W35" s="14">
        <f t="shared" si="2"/>
        <v>6956</v>
      </c>
      <c r="X35" s="14">
        <f t="shared" si="3"/>
        <v>1664</v>
      </c>
      <c r="Y35" s="14">
        <f t="shared" si="4"/>
        <v>4642</v>
      </c>
      <c r="Z35" s="14">
        <f t="shared" si="5"/>
        <v>6306</v>
      </c>
    </row>
    <row r="36" spans="2:26" ht="12.75">
      <c r="B36" s="15" t="s">
        <v>30</v>
      </c>
      <c r="C36" s="15">
        <v>488</v>
      </c>
      <c r="D36" s="15">
        <v>459</v>
      </c>
      <c r="E36" s="15">
        <v>502</v>
      </c>
      <c r="F36" s="15">
        <v>418</v>
      </c>
      <c r="G36" s="15">
        <v>260</v>
      </c>
      <c r="H36" s="15">
        <v>206</v>
      </c>
      <c r="I36" s="15">
        <v>654</v>
      </c>
      <c r="J36" s="15">
        <v>728</v>
      </c>
      <c r="K36" s="15">
        <v>837</v>
      </c>
      <c r="L36" s="15">
        <v>660</v>
      </c>
      <c r="M36" s="15">
        <v>357</v>
      </c>
      <c r="N36" s="15">
        <v>219</v>
      </c>
      <c r="O36" s="15">
        <v>1142</v>
      </c>
      <c r="P36" s="15">
        <v>1187</v>
      </c>
      <c r="Q36" s="15">
        <v>1339</v>
      </c>
      <c r="R36" s="15">
        <v>1078</v>
      </c>
      <c r="S36" s="15">
        <v>617</v>
      </c>
      <c r="T36" s="15">
        <v>425</v>
      </c>
      <c r="U36" s="14">
        <f t="shared" si="0"/>
        <v>2333</v>
      </c>
      <c r="V36" s="14">
        <f t="shared" si="1"/>
        <v>3455</v>
      </c>
      <c r="W36" s="14">
        <f t="shared" si="2"/>
        <v>5788</v>
      </c>
      <c r="X36" s="14">
        <f t="shared" si="3"/>
        <v>2127</v>
      </c>
      <c r="Y36" s="14">
        <f t="shared" si="4"/>
        <v>3236</v>
      </c>
      <c r="Z36" s="14">
        <f t="shared" si="5"/>
        <v>5363</v>
      </c>
    </row>
    <row r="37" spans="2:26" ht="12.75">
      <c r="B37" s="15" t="s">
        <v>31</v>
      </c>
      <c r="C37" s="15">
        <v>403</v>
      </c>
      <c r="D37" s="15">
        <v>894</v>
      </c>
      <c r="E37" s="15">
        <v>1573</v>
      </c>
      <c r="F37" s="15">
        <v>1977</v>
      </c>
      <c r="G37" s="15">
        <v>1496</v>
      </c>
      <c r="H37" s="15">
        <v>905</v>
      </c>
      <c r="I37" s="15">
        <v>555</v>
      </c>
      <c r="J37" s="15">
        <v>762</v>
      </c>
      <c r="K37" s="15">
        <v>992</v>
      </c>
      <c r="L37" s="15">
        <v>1031</v>
      </c>
      <c r="M37" s="15">
        <v>656</v>
      </c>
      <c r="N37" s="15">
        <v>452</v>
      </c>
      <c r="O37" s="15">
        <v>958</v>
      </c>
      <c r="P37" s="15">
        <v>1656</v>
      </c>
      <c r="Q37" s="15">
        <v>2565</v>
      </c>
      <c r="R37" s="15">
        <v>3008</v>
      </c>
      <c r="S37" s="15">
        <v>2152</v>
      </c>
      <c r="T37" s="15">
        <v>1357</v>
      </c>
      <c r="U37" s="14">
        <f t="shared" si="0"/>
        <v>7248</v>
      </c>
      <c r="V37" s="14">
        <f t="shared" si="1"/>
        <v>4448</v>
      </c>
      <c r="W37" s="14">
        <f t="shared" si="2"/>
        <v>11696</v>
      </c>
      <c r="X37" s="14">
        <f t="shared" si="3"/>
        <v>6343</v>
      </c>
      <c r="Y37" s="14">
        <f t="shared" si="4"/>
        <v>3996</v>
      </c>
      <c r="Z37" s="14">
        <f t="shared" si="5"/>
        <v>10339</v>
      </c>
    </row>
    <row r="38" spans="2:26" ht="12.75">
      <c r="B38" s="15" t="s">
        <v>32</v>
      </c>
      <c r="C38" s="15">
        <v>5328</v>
      </c>
      <c r="D38" s="15">
        <v>6136</v>
      </c>
      <c r="E38" s="15">
        <v>6690</v>
      </c>
      <c r="F38" s="15">
        <v>6571</v>
      </c>
      <c r="G38" s="15">
        <v>5108</v>
      </c>
      <c r="H38" s="15">
        <v>5222</v>
      </c>
      <c r="I38" s="15">
        <v>4403</v>
      </c>
      <c r="J38" s="15">
        <v>5570</v>
      </c>
      <c r="K38" s="15">
        <v>6676</v>
      </c>
      <c r="L38" s="15">
        <v>7328</v>
      </c>
      <c r="M38" s="15">
        <v>6100</v>
      </c>
      <c r="N38" s="15">
        <v>6610</v>
      </c>
      <c r="O38" s="15">
        <v>9731</v>
      </c>
      <c r="P38" s="15">
        <v>11706</v>
      </c>
      <c r="Q38" s="15">
        <v>13366</v>
      </c>
      <c r="R38" s="15">
        <v>13899</v>
      </c>
      <c r="S38" s="15">
        <v>11208</v>
      </c>
      <c r="T38" s="15">
        <v>11832</v>
      </c>
      <c r="U38" s="14">
        <f t="shared" si="0"/>
        <v>35055</v>
      </c>
      <c r="V38" s="14">
        <f t="shared" si="1"/>
        <v>36687</v>
      </c>
      <c r="W38" s="14">
        <f t="shared" si="2"/>
        <v>71742</v>
      </c>
      <c r="X38" s="14">
        <f t="shared" si="3"/>
        <v>29833</v>
      </c>
      <c r="Y38" s="14">
        <f t="shared" si="4"/>
        <v>30077</v>
      </c>
      <c r="Z38" s="14">
        <f t="shared" si="5"/>
        <v>59910</v>
      </c>
    </row>
    <row r="39" spans="2:26" ht="12.75">
      <c r="B39" s="15" t="s">
        <v>47</v>
      </c>
      <c r="C39" s="15">
        <v>51828</v>
      </c>
      <c r="D39" s="15">
        <v>57511</v>
      </c>
      <c r="E39" s="15">
        <v>61912</v>
      </c>
      <c r="F39" s="15">
        <v>57183</v>
      </c>
      <c r="G39" s="15">
        <v>42248</v>
      </c>
      <c r="H39" s="15">
        <v>42568</v>
      </c>
      <c r="I39" s="15">
        <v>55030</v>
      </c>
      <c r="J39" s="15">
        <v>67533</v>
      </c>
      <c r="K39" s="15">
        <v>72792</v>
      </c>
      <c r="L39" s="15">
        <v>65141</v>
      </c>
      <c r="M39" s="15">
        <v>46050</v>
      </c>
      <c r="N39" s="15">
        <v>42367</v>
      </c>
      <c r="O39" s="15">
        <v>106858</v>
      </c>
      <c r="P39" s="15">
        <v>125044</v>
      </c>
      <c r="Q39" s="15">
        <v>134704</v>
      </c>
      <c r="R39" s="15">
        <v>122324</v>
      </c>
      <c r="S39" s="15">
        <v>88298</v>
      </c>
      <c r="T39" s="15">
        <v>84935</v>
      </c>
      <c r="U39" s="14">
        <f t="shared" si="0"/>
        <v>313250</v>
      </c>
      <c r="V39" s="14">
        <f t="shared" si="1"/>
        <v>348913</v>
      </c>
      <c r="W39" s="14">
        <f t="shared" si="2"/>
        <v>662163</v>
      </c>
      <c r="X39" s="14">
        <f t="shared" si="3"/>
        <v>270682</v>
      </c>
      <c r="Y39" s="14">
        <f t="shared" si="4"/>
        <v>306546</v>
      </c>
      <c r="Z39" s="14">
        <f t="shared" si="5"/>
        <v>577228</v>
      </c>
    </row>
    <row r="41" spans="2:26" ht="12.75">
      <c r="B41" s="15" t="s">
        <v>0</v>
      </c>
      <c r="C41" s="16">
        <f>ROUND(100*C5/$U5,1)</f>
        <v>13.7</v>
      </c>
      <c r="D41" s="16">
        <f>ROUND(100*D5/$U5,1)</f>
        <v>18.7</v>
      </c>
      <c r="E41" s="16">
        <f>ROUND(100*E5/$U5,1)</f>
        <v>18.8</v>
      </c>
      <c r="F41" s="16">
        <f>ROUND(100*F5/$U5,1)</f>
        <v>18.4</v>
      </c>
      <c r="G41" s="16">
        <f>ROUND(100*G5/$U5,1)</f>
        <v>15.5</v>
      </c>
      <c r="H41" s="16">
        <f>ROUND(100*$X5/$U5,1)</f>
        <v>85</v>
      </c>
      <c r="I41" s="17">
        <f>$U5</f>
        <v>19460</v>
      </c>
      <c r="J41" s="16">
        <f aca="true" t="shared" si="6" ref="J41:N56">ROUND(100*I5/$V5,1)</f>
        <v>15.5</v>
      </c>
      <c r="K41" s="16">
        <f t="shared" si="6"/>
        <v>20.3</v>
      </c>
      <c r="L41" s="16">
        <f t="shared" si="6"/>
        <v>19.6</v>
      </c>
      <c r="M41" s="16">
        <f t="shared" si="6"/>
        <v>17.5</v>
      </c>
      <c r="N41" s="16">
        <f t="shared" si="6"/>
        <v>14.2</v>
      </c>
      <c r="O41" s="16">
        <f aca="true" t="shared" si="7" ref="O41:O75">ROUND(100*$Y5/$V5,1)</f>
        <v>87.1</v>
      </c>
      <c r="P41" s="17">
        <f aca="true" t="shared" si="8" ref="P41:P75">$V5</f>
        <v>28138</v>
      </c>
      <c r="Q41" s="16">
        <f aca="true" t="shared" si="9" ref="Q41:Q48">ROUND(100*O5/$W5,1)</f>
        <v>14.7</v>
      </c>
      <c r="R41" s="16">
        <f aca="true" t="shared" si="10" ref="R41:U56">ROUND(100*P5/$W5,1)</f>
        <v>19.6</v>
      </c>
      <c r="S41" s="16">
        <f t="shared" si="10"/>
        <v>19.3</v>
      </c>
      <c r="T41" s="16">
        <f t="shared" si="10"/>
        <v>17.9</v>
      </c>
      <c r="U41" s="16">
        <f t="shared" si="10"/>
        <v>14.7</v>
      </c>
      <c r="V41" s="16">
        <f>ROUND(100*$Z5/$W5,1)</f>
        <v>86.2</v>
      </c>
      <c r="W41" s="17">
        <f>$W5</f>
        <v>47598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21.2</v>
      </c>
      <c r="D42" s="16">
        <f t="shared" si="11"/>
        <v>20.8</v>
      </c>
      <c r="E42" s="16">
        <f t="shared" si="11"/>
        <v>17.8</v>
      </c>
      <c r="F42" s="16">
        <f t="shared" si="11"/>
        <v>14.8</v>
      </c>
      <c r="G42" s="16">
        <f t="shared" si="11"/>
        <v>12.1</v>
      </c>
      <c r="H42" s="16">
        <f aca="true" t="shared" si="12" ref="H42:H75">ROUND(100*$X6/$U6,1)</f>
        <v>86.7</v>
      </c>
      <c r="I42" s="17">
        <f aca="true" t="shared" si="13" ref="I42:I75">$U6</f>
        <v>20281</v>
      </c>
      <c r="J42" s="16">
        <f t="shared" si="6"/>
        <v>21.6</v>
      </c>
      <c r="K42" s="16">
        <f t="shared" si="6"/>
        <v>21.7</v>
      </c>
      <c r="L42" s="16">
        <f t="shared" si="6"/>
        <v>19</v>
      </c>
      <c r="M42" s="16">
        <f t="shared" si="6"/>
        <v>14.8</v>
      </c>
      <c r="N42" s="16">
        <f t="shared" si="6"/>
        <v>11.7</v>
      </c>
      <c r="O42" s="16">
        <f t="shared" si="7"/>
        <v>88.8</v>
      </c>
      <c r="P42" s="17">
        <f t="shared" si="8"/>
        <v>16148</v>
      </c>
      <c r="Q42" s="16">
        <f t="shared" si="9"/>
        <v>21.4</v>
      </c>
      <c r="R42" s="16">
        <f t="shared" si="10"/>
        <v>21.2</v>
      </c>
      <c r="S42" s="16">
        <f t="shared" si="10"/>
        <v>18.4</v>
      </c>
      <c r="T42" s="16">
        <f t="shared" si="10"/>
        <v>14.8</v>
      </c>
      <c r="U42" s="16">
        <f t="shared" si="10"/>
        <v>11.9</v>
      </c>
      <c r="V42" s="16">
        <f aca="true" t="shared" si="14" ref="V42:V75">ROUND(100*$Z6/$W6,1)</f>
        <v>87.6</v>
      </c>
      <c r="W42" s="17">
        <f aca="true" t="shared" si="15" ref="W42:W75">$W6</f>
        <v>36429</v>
      </c>
      <c r="X42" s="18"/>
      <c r="Y42" s="18"/>
      <c r="Z42" s="18"/>
    </row>
    <row r="43" spans="2:26" ht="12.75">
      <c r="B43" s="15" t="s">
        <v>2</v>
      </c>
      <c r="C43" s="16">
        <f t="shared" si="11"/>
        <v>21.4</v>
      </c>
      <c r="D43" s="16">
        <f t="shared" si="11"/>
        <v>21</v>
      </c>
      <c r="E43" s="16">
        <f t="shared" si="11"/>
        <v>18.1</v>
      </c>
      <c r="F43" s="16">
        <f t="shared" si="11"/>
        <v>15.8</v>
      </c>
      <c r="G43" s="16">
        <f t="shared" si="11"/>
        <v>11.7</v>
      </c>
      <c r="H43" s="16">
        <f t="shared" si="12"/>
        <v>88.1</v>
      </c>
      <c r="I43" s="17">
        <f t="shared" si="13"/>
        <v>22630</v>
      </c>
      <c r="J43" s="16">
        <f t="shared" si="6"/>
        <v>22.2</v>
      </c>
      <c r="K43" s="16">
        <f t="shared" si="6"/>
        <v>23.8</v>
      </c>
      <c r="L43" s="16">
        <f t="shared" si="6"/>
        <v>18.7</v>
      </c>
      <c r="M43" s="16">
        <f t="shared" si="6"/>
        <v>14.9</v>
      </c>
      <c r="N43" s="16">
        <f t="shared" si="6"/>
        <v>10.2</v>
      </c>
      <c r="O43" s="16">
        <f t="shared" si="7"/>
        <v>89.8</v>
      </c>
      <c r="P43" s="17">
        <f t="shared" si="8"/>
        <v>6147</v>
      </c>
      <c r="Q43" s="16">
        <f t="shared" si="9"/>
        <v>21.6</v>
      </c>
      <c r="R43" s="16">
        <f t="shared" si="10"/>
        <v>21.6</v>
      </c>
      <c r="S43" s="16">
        <f t="shared" si="10"/>
        <v>18.3</v>
      </c>
      <c r="T43" s="16">
        <f t="shared" si="10"/>
        <v>15.6</v>
      </c>
      <c r="U43" s="16">
        <f t="shared" si="10"/>
        <v>11.4</v>
      </c>
      <c r="V43" s="16">
        <f t="shared" si="14"/>
        <v>88.4</v>
      </c>
      <c r="W43" s="17">
        <f t="shared" si="15"/>
        <v>28777</v>
      </c>
      <c r="X43" s="18"/>
      <c r="Y43" s="18"/>
      <c r="Z43" s="18"/>
    </row>
    <row r="44" spans="2:26" ht="12.75">
      <c r="B44" s="15" t="s">
        <v>3</v>
      </c>
      <c r="C44" s="16">
        <f t="shared" si="11"/>
        <v>10.9</v>
      </c>
      <c r="D44" s="16">
        <f t="shared" si="11"/>
        <v>13.8</v>
      </c>
      <c r="E44" s="16">
        <f t="shared" si="11"/>
        <v>19.7</v>
      </c>
      <c r="F44" s="16">
        <f t="shared" si="11"/>
        <v>22.5</v>
      </c>
      <c r="G44" s="16">
        <f t="shared" si="11"/>
        <v>16.7</v>
      </c>
      <c r="H44" s="16">
        <f t="shared" si="12"/>
        <v>83.6</v>
      </c>
      <c r="I44" s="17">
        <f t="shared" si="13"/>
        <v>2680</v>
      </c>
      <c r="J44" s="16">
        <f t="shared" si="6"/>
        <v>10.7</v>
      </c>
      <c r="K44" s="16">
        <f t="shared" si="6"/>
        <v>16.8</v>
      </c>
      <c r="L44" s="16">
        <f t="shared" si="6"/>
        <v>19.3</v>
      </c>
      <c r="M44" s="16">
        <f t="shared" si="6"/>
        <v>22.9</v>
      </c>
      <c r="N44" s="16">
        <f t="shared" si="6"/>
        <v>16.3</v>
      </c>
      <c r="O44" s="16">
        <f t="shared" si="7"/>
        <v>86.1</v>
      </c>
      <c r="P44" s="17">
        <f t="shared" si="8"/>
        <v>1621</v>
      </c>
      <c r="Q44" s="16">
        <f t="shared" si="9"/>
        <v>10.8</v>
      </c>
      <c r="R44" s="16">
        <f t="shared" si="10"/>
        <v>15</v>
      </c>
      <c r="S44" s="16">
        <f t="shared" si="10"/>
        <v>19.6</v>
      </c>
      <c r="T44" s="16">
        <f t="shared" si="10"/>
        <v>22.6</v>
      </c>
      <c r="U44" s="16">
        <f t="shared" si="10"/>
        <v>16.6</v>
      </c>
      <c r="V44" s="16">
        <f t="shared" si="14"/>
        <v>84.6</v>
      </c>
      <c r="W44" s="17">
        <f t="shared" si="15"/>
        <v>4301</v>
      </c>
      <c r="X44" s="18"/>
      <c r="Y44" s="18"/>
      <c r="Z44" s="18"/>
    </row>
    <row r="45" spans="2:26" ht="12.75">
      <c r="B45" s="15" t="s">
        <v>4</v>
      </c>
      <c r="C45" s="16">
        <f t="shared" si="11"/>
        <v>25.8</v>
      </c>
      <c r="D45" s="16">
        <f t="shared" si="11"/>
        <v>19.2</v>
      </c>
      <c r="E45" s="16">
        <f t="shared" si="11"/>
        <v>16.7</v>
      </c>
      <c r="F45" s="16">
        <f t="shared" si="11"/>
        <v>14.6</v>
      </c>
      <c r="G45" s="16">
        <f t="shared" si="11"/>
        <v>11</v>
      </c>
      <c r="H45" s="16">
        <f t="shared" si="12"/>
        <v>87.3</v>
      </c>
      <c r="I45" s="17">
        <f t="shared" si="13"/>
        <v>36014</v>
      </c>
      <c r="J45" s="16">
        <f t="shared" si="6"/>
        <v>25.3</v>
      </c>
      <c r="K45" s="16">
        <f t="shared" si="6"/>
        <v>21.3</v>
      </c>
      <c r="L45" s="16">
        <f t="shared" si="6"/>
        <v>18.4</v>
      </c>
      <c r="M45" s="16">
        <f t="shared" si="6"/>
        <v>14.8</v>
      </c>
      <c r="N45" s="16">
        <f t="shared" si="6"/>
        <v>10.3</v>
      </c>
      <c r="O45" s="16">
        <f t="shared" si="7"/>
        <v>90</v>
      </c>
      <c r="P45" s="17">
        <f t="shared" si="8"/>
        <v>20036</v>
      </c>
      <c r="Q45" s="16">
        <f t="shared" si="9"/>
        <v>25.6</v>
      </c>
      <c r="R45" s="16">
        <f t="shared" si="10"/>
        <v>19.9</v>
      </c>
      <c r="S45" s="16">
        <f t="shared" si="10"/>
        <v>17.4</v>
      </c>
      <c r="T45" s="16">
        <f t="shared" si="10"/>
        <v>14.6</v>
      </c>
      <c r="U45" s="16">
        <f t="shared" si="10"/>
        <v>10.8</v>
      </c>
      <c r="V45" s="16">
        <f t="shared" si="14"/>
        <v>88.3</v>
      </c>
      <c r="W45" s="17">
        <f t="shared" si="15"/>
        <v>56050</v>
      </c>
      <c r="X45" s="18"/>
      <c r="Y45" s="18"/>
      <c r="Z45" s="18"/>
    </row>
    <row r="46" spans="2:26" ht="12.75">
      <c r="B46" s="15" t="s">
        <v>5</v>
      </c>
      <c r="C46" s="16">
        <f t="shared" si="11"/>
        <v>47.8</v>
      </c>
      <c r="D46" s="16">
        <f t="shared" si="11"/>
        <v>20.7</v>
      </c>
      <c r="E46" s="16">
        <f t="shared" si="11"/>
        <v>13.4</v>
      </c>
      <c r="F46" s="16">
        <f t="shared" si="11"/>
        <v>8.3</v>
      </c>
      <c r="G46" s="16">
        <f t="shared" si="11"/>
        <v>5.5</v>
      </c>
      <c r="H46" s="16">
        <f t="shared" si="12"/>
        <v>95.7</v>
      </c>
      <c r="I46" s="17">
        <f t="shared" si="13"/>
        <v>3756</v>
      </c>
      <c r="J46" s="16">
        <f t="shared" si="6"/>
        <v>45.6</v>
      </c>
      <c r="K46" s="16">
        <f t="shared" si="6"/>
        <v>21.5</v>
      </c>
      <c r="L46" s="16">
        <f t="shared" si="6"/>
        <v>16.2</v>
      </c>
      <c r="M46" s="16">
        <f t="shared" si="6"/>
        <v>8.7</v>
      </c>
      <c r="N46" s="16">
        <f t="shared" si="6"/>
        <v>4.9</v>
      </c>
      <c r="O46" s="16">
        <f t="shared" si="7"/>
        <v>96.9</v>
      </c>
      <c r="P46" s="17">
        <f t="shared" si="8"/>
        <v>1243</v>
      </c>
      <c r="Q46" s="16">
        <f t="shared" si="9"/>
        <v>47.2</v>
      </c>
      <c r="R46" s="16">
        <f t="shared" si="10"/>
        <v>20.9</v>
      </c>
      <c r="S46" s="16">
        <f t="shared" si="10"/>
        <v>14.1</v>
      </c>
      <c r="T46" s="16">
        <f t="shared" si="10"/>
        <v>8.4</v>
      </c>
      <c r="U46" s="16">
        <f t="shared" si="10"/>
        <v>5.4</v>
      </c>
      <c r="V46" s="16">
        <f t="shared" si="14"/>
        <v>96</v>
      </c>
      <c r="W46" s="17">
        <f t="shared" si="15"/>
        <v>4999</v>
      </c>
      <c r="X46" s="18"/>
      <c r="Y46" s="18"/>
      <c r="Z46" s="18"/>
    </row>
    <row r="47" spans="2:26" ht="12.75">
      <c r="B47" s="15" t="s">
        <v>6</v>
      </c>
      <c r="C47" s="16">
        <f t="shared" si="11"/>
        <v>12.4</v>
      </c>
      <c r="D47" s="16">
        <f t="shared" si="11"/>
        <v>14.5</v>
      </c>
      <c r="E47" s="16">
        <f t="shared" si="11"/>
        <v>23.2</v>
      </c>
      <c r="F47" s="16">
        <f t="shared" si="11"/>
        <v>23</v>
      </c>
      <c r="G47" s="16">
        <f t="shared" si="11"/>
        <v>15.4</v>
      </c>
      <c r="H47" s="16">
        <f t="shared" si="12"/>
        <v>88.6</v>
      </c>
      <c r="I47" s="17">
        <f t="shared" si="13"/>
        <v>7147</v>
      </c>
      <c r="J47" s="16">
        <f t="shared" si="6"/>
        <v>13</v>
      </c>
      <c r="K47" s="16">
        <f t="shared" si="6"/>
        <v>17.3</v>
      </c>
      <c r="L47" s="16">
        <f t="shared" si="6"/>
        <v>28</v>
      </c>
      <c r="M47" s="16">
        <f t="shared" si="6"/>
        <v>21.3</v>
      </c>
      <c r="N47" s="16">
        <f t="shared" si="6"/>
        <v>12.1</v>
      </c>
      <c r="O47" s="16">
        <f t="shared" si="7"/>
        <v>91.7</v>
      </c>
      <c r="P47" s="17">
        <f t="shared" si="8"/>
        <v>2346</v>
      </c>
      <c r="Q47" s="16">
        <f t="shared" si="9"/>
        <v>12.6</v>
      </c>
      <c r="R47" s="16">
        <f t="shared" si="10"/>
        <v>15.2</v>
      </c>
      <c r="S47" s="16">
        <f t="shared" si="10"/>
        <v>24.4</v>
      </c>
      <c r="T47" s="16">
        <f t="shared" si="10"/>
        <v>22.6</v>
      </c>
      <c r="U47" s="16">
        <f t="shared" si="10"/>
        <v>14.6</v>
      </c>
      <c r="V47" s="16">
        <f t="shared" si="14"/>
        <v>89.3</v>
      </c>
      <c r="W47" s="17">
        <f t="shared" si="15"/>
        <v>9493</v>
      </c>
      <c r="X47" s="18"/>
      <c r="Y47" s="18"/>
      <c r="Z47" s="18"/>
    </row>
    <row r="48" spans="2:26" ht="12.75">
      <c r="B48" s="15" t="s">
        <v>7</v>
      </c>
      <c r="C48" s="16">
        <f t="shared" si="11"/>
        <v>10.1</v>
      </c>
      <c r="D48" s="16">
        <f t="shared" si="11"/>
        <v>12.5</v>
      </c>
      <c r="E48" s="16">
        <f t="shared" si="11"/>
        <v>17.7</v>
      </c>
      <c r="F48" s="16">
        <f t="shared" si="11"/>
        <v>19.5</v>
      </c>
      <c r="G48" s="16">
        <f t="shared" si="11"/>
        <v>16.9</v>
      </c>
      <c r="H48" s="16">
        <f t="shared" si="12"/>
        <v>76.8</v>
      </c>
      <c r="I48" s="17">
        <f t="shared" si="13"/>
        <v>8575</v>
      </c>
      <c r="J48" s="16">
        <f t="shared" si="6"/>
        <v>6.1</v>
      </c>
      <c r="K48" s="16">
        <f t="shared" si="6"/>
        <v>11.9</v>
      </c>
      <c r="L48" s="16">
        <f t="shared" si="6"/>
        <v>15.9</v>
      </c>
      <c r="M48" s="16">
        <f t="shared" si="6"/>
        <v>21.3</v>
      </c>
      <c r="N48" s="16">
        <f t="shared" si="6"/>
        <v>19.4</v>
      </c>
      <c r="O48" s="16">
        <f t="shared" si="7"/>
        <v>74.5</v>
      </c>
      <c r="P48" s="17">
        <f t="shared" si="8"/>
        <v>1543</v>
      </c>
      <c r="Q48" s="16">
        <f t="shared" si="9"/>
        <v>9.5</v>
      </c>
      <c r="R48" s="16">
        <f t="shared" si="10"/>
        <v>12.4</v>
      </c>
      <c r="S48" s="16">
        <f t="shared" si="10"/>
        <v>17.4</v>
      </c>
      <c r="T48" s="16">
        <f t="shared" si="10"/>
        <v>19.8</v>
      </c>
      <c r="U48" s="16">
        <f t="shared" si="10"/>
        <v>17.3</v>
      </c>
      <c r="V48" s="16">
        <f t="shared" si="14"/>
        <v>76.4</v>
      </c>
      <c r="W48" s="17">
        <f t="shared" si="15"/>
        <v>10118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f t="shared" si="13"/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f t="shared" si="8"/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f t="shared" si="15"/>
        <v>0</v>
      </c>
      <c r="X49" s="18"/>
      <c r="Y49" s="18"/>
      <c r="Z49" s="18"/>
    </row>
    <row r="50" spans="2:26" ht="12.75">
      <c r="B50" s="15" t="s">
        <v>9</v>
      </c>
      <c r="C50" s="16" t="s">
        <v>55</v>
      </c>
      <c r="D50" s="16" t="s">
        <v>55</v>
      </c>
      <c r="E50" s="16">
        <f t="shared" si="11"/>
        <v>14.9</v>
      </c>
      <c r="F50" s="16">
        <f t="shared" si="11"/>
        <v>20.7</v>
      </c>
      <c r="G50" s="16">
        <f t="shared" si="11"/>
        <v>20.7</v>
      </c>
      <c r="H50" s="16">
        <f t="shared" si="12"/>
        <v>64.4</v>
      </c>
      <c r="I50" s="17">
        <f t="shared" si="13"/>
        <v>87</v>
      </c>
      <c r="J50" s="16">
        <f t="shared" si="6"/>
        <v>11.3</v>
      </c>
      <c r="K50" s="16">
        <f t="shared" si="6"/>
        <v>15.6</v>
      </c>
      <c r="L50" s="16">
        <f t="shared" si="6"/>
        <v>20.1</v>
      </c>
      <c r="M50" s="16">
        <f t="shared" si="6"/>
        <v>22.3</v>
      </c>
      <c r="N50" s="16">
        <f t="shared" si="6"/>
        <v>15.8</v>
      </c>
      <c r="O50" s="16">
        <f t="shared" si="7"/>
        <v>85.1</v>
      </c>
      <c r="P50" s="17">
        <f t="shared" si="8"/>
        <v>1724</v>
      </c>
      <c r="Q50" s="16">
        <f aca="true" t="shared" si="16" ref="Q50:Q57">ROUND(100*O14/$W14,1)</f>
        <v>10.9</v>
      </c>
      <c r="R50" s="16">
        <f t="shared" si="10"/>
        <v>15.1</v>
      </c>
      <c r="S50" s="16">
        <f t="shared" si="10"/>
        <v>19.9</v>
      </c>
      <c r="T50" s="16">
        <f t="shared" si="10"/>
        <v>22.2</v>
      </c>
      <c r="U50" s="16">
        <f t="shared" si="10"/>
        <v>16</v>
      </c>
      <c r="V50" s="16">
        <f t="shared" si="14"/>
        <v>84.1</v>
      </c>
      <c r="W50" s="17">
        <f t="shared" si="15"/>
        <v>1811</v>
      </c>
      <c r="X50" s="18"/>
      <c r="Y50" s="18"/>
      <c r="Z50" s="18"/>
    </row>
    <row r="51" spans="2:26" ht="12.75">
      <c r="B51" s="15" t="s">
        <v>10</v>
      </c>
      <c r="C51" s="16" t="s">
        <v>55</v>
      </c>
      <c r="D51" s="16" t="s">
        <v>55</v>
      </c>
      <c r="E51" s="16">
        <f t="shared" si="11"/>
        <v>12.2</v>
      </c>
      <c r="F51" s="16">
        <f t="shared" si="11"/>
        <v>13</v>
      </c>
      <c r="G51" s="16">
        <f t="shared" si="11"/>
        <v>14.9</v>
      </c>
      <c r="H51" s="16">
        <f t="shared" si="12"/>
        <v>63.2</v>
      </c>
      <c r="I51" s="17">
        <f t="shared" si="13"/>
        <v>1184</v>
      </c>
      <c r="J51" s="16">
        <f t="shared" si="6"/>
        <v>8.7</v>
      </c>
      <c r="K51" s="16">
        <f t="shared" si="6"/>
        <v>14.7</v>
      </c>
      <c r="L51" s="16">
        <f t="shared" si="6"/>
        <v>15.4</v>
      </c>
      <c r="M51" s="16">
        <f t="shared" si="6"/>
        <v>13.7</v>
      </c>
      <c r="N51" s="16">
        <f t="shared" si="6"/>
        <v>12.9</v>
      </c>
      <c r="O51" s="16">
        <f t="shared" si="7"/>
        <v>65.4</v>
      </c>
      <c r="P51" s="17">
        <f t="shared" si="8"/>
        <v>739</v>
      </c>
      <c r="Q51" s="16">
        <f t="shared" si="16"/>
        <v>9.1</v>
      </c>
      <c r="R51" s="16">
        <f t="shared" si="10"/>
        <v>14.1</v>
      </c>
      <c r="S51" s="16">
        <f t="shared" si="10"/>
        <v>13.5</v>
      </c>
      <c r="T51" s="16">
        <f t="shared" si="10"/>
        <v>13.3</v>
      </c>
      <c r="U51" s="16">
        <f t="shared" si="10"/>
        <v>14.1</v>
      </c>
      <c r="V51" s="16">
        <f t="shared" si="14"/>
        <v>64</v>
      </c>
      <c r="W51" s="17">
        <f t="shared" si="15"/>
        <v>1923</v>
      </c>
      <c r="X51" s="18"/>
      <c r="Y51" s="18"/>
      <c r="Z51" s="18"/>
    </row>
    <row r="52" spans="2:26" ht="12.75">
      <c r="B52" s="15" t="s">
        <v>11</v>
      </c>
      <c r="C52" s="16">
        <f t="shared" si="11"/>
        <v>7</v>
      </c>
      <c r="D52" s="16">
        <f t="shared" si="11"/>
        <v>19.1</v>
      </c>
      <c r="E52" s="16">
        <f t="shared" si="11"/>
        <v>23.7</v>
      </c>
      <c r="F52" s="16">
        <f t="shared" si="11"/>
        <v>21.5</v>
      </c>
      <c r="G52" s="16">
        <f t="shared" si="11"/>
        <v>14.8</v>
      </c>
      <c r="H52" s="16">
        <f t="shared" si="12"/>
        <v>86.2</v>
      </c>
      <c r="I52" s="17">
        <f t="shared" si="13"/>
        <v>14852</v>
      </c>
      <c r="J52" s="16">
        <f t="shared" si="6"/>
        <v>8.1</v>
      </c>
      <c r="K52" s="16">
        <f t="shared" si="6"/>
        <v>20.4</v>
      </c>
      <c r="L52" s="16">
        <f t="shared" si="6"/>
        <v>23.8</v>
      </c>
      <c r="M52" s="16">
        <f t="shared" si="6"/>
        <v>20.9</v>
      </c>
      <c r="N52" s="16">
        <f t="shared" si="6"/>
        <v>13.5</v>
      </c>
      <c r="O52" s="16">
        <f t="shared" si="7"/>
        <v>86.6</v>
      </c>
      <c r="P52" s="17">
        <f t="shared" si="8"/>
        <v>12461</v>
      </c>
      <c r="Q52" s="16">
        <f t="shared" si="16"/>
        <v>7.5</v>
      </c>
      <c r="R52" s="16">
        <f t="shared" si="10"/>
        <v>19.7</v>
      </c>
      <c r="S52" s="16">
        <f t="shared" si="10"/>
        <v>23.7</v>
      </c>
      <c r="T52" s="16">
        <f t="shared" si="10"/>
        <v>21.2</v>
      </c>
      <c r="U52" s="16">
        <f t="shared" si="10"/>
        <v>14.2</v>
      </c>
      <c r="V52" s="16">
        <f t="shared" si="14"/>
        <v>86.4</v>
      </c>
      <c r="W52" s="17">
        <f t="shared" si="15"/>
        <v>27313</v>
      </c>
      <c r="X52" s="18"/>
      <c r="Y52" s="18"/>
      <c r="Z52" s="18"/>
    </row>
    <row r="53" spans="2:26" ht="12.75">
      <c r="B53" s="15" t="s">
        <v>12</v>
      </c>
      <c r="C53" s="16">
        <f t="shared" si="11"/>
        <v>16.2</v>
      </c>
      <c r="D53" s="16">
        <f t="shared" si="11"/>
        <v>17.2</v>
      </c>
      <c r="E53" s="16">
        <f t="shared" si="11"/>
        <v>18.7</v>
      </c>
      <c r="F53" s="16">
        <f t="shared" si="11"/>
        <v>18.2</v>
      </c>
      <c r="G53" s="16">
        <f t="shared" si="11"/>
        <v>13.7</v>
      </c>
      <c r="H53" s="16">
        <f t="shared" si="12"/>
        <v>83.9</v>
      </c>
      <c r="I53" s="17">
        <f t="shared" si="13"/>
        <v>12672</v>
      </c>
      <c r="J53" s="16">
        <f t="shared" si="6"/>
        <v>15.9</v>
      </c>
      <c r="K53" s="16">
        <f t="shared" si="6"/>
        <v>17.1</v>
      </c>
      <c r="L53" s="16">
        <f t="shared" si="6"/>
        <v>18.4</v>
      </c>
      <c r="M53" s="16">
        <f t="shared" si="6"/>
        <v>17.7</v>
      </c>
      <c r="N53" s="16">
        <f t="shared" si="6"/>
        <v>14.2</v>
      </c>
      <c r="O53" s="16">
        <f t="shared" si="7"/>
        <v>83.4</v>
      </c>
      <c r="P53" s="17">
        <f t="shared" si="8"/>
        <v>6712</v>
      </c>
      <c r="Q53" s="16">
        <f t="shared" si="16"/>
        <v>16.1</v>
      </c>
      <c r="R53" s="16">
        <f t="shared" si="10"/>
        <v>17.1</v>
      </c>
      <c r="S53" s="16">
        <f t="shared" si="10"/>
        <v>18.6</v>
      </c>
      <c r="T53" s="16">
        <f t="shared" si="10"/>
        <v>18</v>
      </c>
      <c r="U53" s="16">
        <f t="shared" si="10"/>
        <v>13.9</v>
      </c>
      <c r="V53" s="16">
        <f t="shared" si="14"/>
        <v>83.7</v>
      </c>
      <c r="W53" s="17">
        <f t="shared" si="15"/>
        <v>19384</v>
      </c>
      <c r="X53" s="18"/>
      <c r="Y53" s="18"/>
      <c r="Z53" s="18"/>
    </row>
    <row r="54" spans="2:26" ht="12.75">
      <c r="B54" s="15" t="s">
        <v>13</v>
      </c>
      <c r="C54" s="16">
        <f t="shared" si="11"/>
        <v>10.2</v>
      </c>
      <c r="D54" s="16">
        <f t="shared" si="11"/>
        <v>19.9</v>
      </c>
      <c r="E54" s="16">
        <f t="shared" si="11"/>
        <v>23.2</v>
      </c>
      <c r="F54" s="16">
        <f t="shared" si="11"/>
        <v>20.4</v>
      </c>
      <c r="G54" s="16">
        <f t="shared" si="11"/>
        <v>14.9</v>
      </c>
      <c r="H54" s="16">
        <f t="shared" si="12"/>
        <v>88.6</v>
      </c>
      <c r="I54" s="17">
        <f t="shared" si="13"/>
        <v>20864</v>
      </c>
      <c r="J54" s="16">
        <f t="shared" si="6"/>
        <v>14</v>
      </c>
      <c r="K54" s="16">
        <f t="shared" si="6"/>
        <v>23.7</v>
      </c>
      <c r="L54" s="16">
        <f t="shared" si="6"/>
        <v>23.6</v>
      </c>
      <c r="M54" s="16">
        <f t="shared" si="6"/>
        <v>17.8</v>
      </c>
      <c r="N54" s="16">
        <f t="shared" si="6"/>
        <v>11.8</v>
      </c>
      <c r="O54" s="16">
        <f t="shared" si="7"/>
        <v>90.9</v>
      </c>
      <c r="P54" s="17">
        <f t="shared" si="8"/>
        <v>17115</v>
      </c>
      <c r="Q54" s="16">
        <f t="shared" si="16"/>
        <v>11.9</v>
      </c>
      <c r="R54" s="16">
        <f t="shared" si="10"/>
        <v>21.6</v>
      </c>
      <c r="S54" s="16">
        <f t="shared" si="10"/>
        <v>23.4</v>
      </c>
      <c r="T54" s="16">
        <f t="shared" si="10"/>
        <v>19.3</v>
      </c>
      <c r="U54" s="16">
        <f t="shared" si="10"/>
        <v>13.5</v>
      </c>
      <c r="V54" s="16">
        <f t="shared" si="14"/>
        <v>89.6</v>
      </c>
      <c r="W54" s="17">
        <f t="shared" si="15"/>
        <v>37979</v>
      </c>
      <c r="X54" s="18"/>
      <c r="Y54" s="18"/>
      <c r="Z54" s="18"/>
    </row>
    <row r="55" spans="2:26" ht="12.75">
      <c r="B55" s="15" t="s">
        <v>14</v>
      </c>
      <c r="C55" s="16">
        <f t="shared" si="11"/>
        <v>15.5</v>
      </c>
      <c r="D55" s="16">
        <f t="shared" si="11"/>
        <v>24.4</v>
      </c>
      <c r="E55" s="16">
        <f t="shared" si="11"/>
        <v>23.2</v>
      </c>
      <c r="F55" s="16">
        <f t="shared" si="11"/>
        <v>17.4</v>
      </c>
      <c r="G55" s="16">
        <f t="shared" si="11"/>
        <v>10.4</v>
      </c>
      <c r="H55" s="16">
        <f t="shared" si="12"/>
        <v>90.9</v>
      </c>
      <c r="I55" s="17">
        <f t="shared" si="13"/>
        <v>4872</v>
      </c>
      <c r="J55" s="16">
        <f t="shared" si="6"/>
        <v>14.9</v>
      </c>
      <c r="K55" s="16">
        <f t="shared" si="6"/>
        <v>25.1</v>
      </c>
      <c r="L55" s="16">
        <f t="shared" si="6"/>
        <v>21.4</v>
      </c>
      <c r="M55" s="16">
        <f t="shared" si="6"/>
        <v>18.6</v>
      </c>
      <c r="N55" s="16">
        <f t="shared" si="6"/>
        <v>10.1</v>
      </c>
      <c r="O55" s="16">
        <f t="shared" si="7"/>
        <v>90.1</v>
      </c>
      <c r="P55" s="17">
        <f t="shared" si="8"/>
        <v>3460</v>
      </c>
      <c r="Q55" s="16">
        <f t="shared" si="16"/>
        <v>15.3</v>
      </c>
      <c r="R55" s="16">
        <f t="shared" si="10"/>
        <v>24.7</v>
      </c>
      <c r="S55" s="16">
        <f t="shared" si="10"/>
        <v>22.4</v>
      </c>
      <c r="T55" s="16">
        <f t="shared" si="10"/>
        <v>17.9</v>
      </c>
      <c r="U55" s="16">
        <f t="shared" si="10"/>
        <v>10.3</v>
      </c>
      <c r="V55" s="16">
        <f t="shared" si="14"/>
        <v>90.6</v>
      </c>
      <c r="W55" s="17">
        <f t="shared" si="15"/>
        <v>8332</v>
      </c>
      <c r="X55" s="18"/>
      <c r="Y55" s="18"/>
      <c r="Z55" s="18"/>
    </row>
    <row r="56" spans="2:26" ht="12.75">
      <c r="B56" s="15" t="s">
        <v>15</v>
      </c>
      <c r="C56" s="16">
        <f t="shared" si="11"/>
        <v>15.6</v>
      </c>
      <c r="D56" s="16">
        <f t="shared" si="11"/>
        <v>19.5</v>
      </c>
      <c r="E56" s="16">
        <f t="shared" si="11"/>
        <v>21.1</v>
      </c>
      <c r="F56" s="16">
        <f t="shared" si="11"/>
        <v>18.2</v>
      </c>
      <c r="G56" s="16">
        <f t="shared" si="11"/>
        <v>12.9</v>
      </c>
      <c r="H56" s="16">
        <f t="shared" si="12"/>
        <v>87.4</v>
      </c>
      <c r="I56" s="17">
        <f t="shared" si="13"/>
        <v>16266</v>
      </c>
      <c r="J56" s="16">
        <f t="shared" si="6"/>
        <v>14.3</v>
      </c>
      <c r="K56" s="16">
        <f t="shared" si="6"/>
        <v>18.5</v>
      </c>
      <c r="L56" s="16">
        <f t="shared" si="6"/>
        <v>20.5</v>
      </c>
      <c r="M56" s="16">
        <f t="shared" si="6"/>
        <v>19</v>
      </c>
      <c r="N56" s="16">
        <f t="shared" si="6"/>
        <v>13.6</v>
      </c>
      <c r="O56" s="16">
        <f t="shared" si="7"/>
        <v>85.9</v>
      </c>
      <c r="P56" s="17">
        <f t="shared" si="8"/>
        <v>19812</v>
      </c>
      <c r="Q56" s="16">
        <f t="shared" si="16"/>
        <v>14.9</v>
      </c>
      <c r="R56" s="16">
        <f t="shared" si="10"/>
        <v>19</v>
      </c>
      <c r="S56" s="16">
        <f t="shared" si="10"/>
        <v>20.8</v>
      </c>
      <c r="T56" s="16">
        <f t="shared" si="10"/>
        <v>18.6</v>
      </c>
      <c r="U56" s="16">
        <f t="shared" si="10"/>
        <v>13.3</v>
      </c>
      <c r="V56" s="16">
        <f t="shared" si="14"/>
        <v>86.6</v>
      </c>
      <c r="W56" s="17">
        <f t="shared" si="15"/>
        <v>36078</v>
      </c>
      <c r="X56" s="18"/>
      <c r="Y56" s="18"/>
      <c r="Z56" s="18"/>
    </row>
    <row r="57" spans="2:26" ht="12.75">
      <c r="B57" s="15" t="s">
        <v>16</v>
      </c>
      <c r="C57" s="16">
        <f t="shared" si="11"/>
        <v>11.6</v>
      </c>
      <c r="D57" s="16">
        <f t="shared" si="11"/>
        <v>11.3</v>
      </c>
      <c r="E57" s="16">
        <f t="shared" si="11"/>
        <v>17.2</v>
      </c>
      <c r="F57" s="16">
        <f t="shared" si="11"/>
        <v>16</v>
      </c>
      <c r="G57" s="16">
        <f t="shared" si="11"/>
        <v>14.3</v>
      </c>
      <c r="H57" s="16">
        <f t="shared" si="12"/>
        <v>70.4</v>
      </c>
      <c r="I57" s="17">
        <f t="shared" si="13"/>
        <v>3000</v>
      </c>
      <c r="J57" s="16">
        <f aca="true" t="shared" si="17" ref="J57:N72">ROUND(100*I21/$V21,1)</f>
        <v>11.3</v>
      </c>
      <c r="K57" s="16">
        <f t="shared" si="17"/>
        <v>13</v>
      </c>
      <c r="L57" s="16">
        <f t="shared" si="17"/>
        <v>17</v>
      </c>
      <c r="M57" s="16">
        <f t="shared" si="17"/>
        <v>17.3</v>
      </c>
      <c r="N57" s="16">
        <f t="shared" si="17"/>
        <v>15.6</v>
      </c>
      <c r="O57" s="16">
        <f t="shared" si="7"/>
        <v>74.2</v>
      </c>
      <c r="P57" s="17">
        <f t="shared" si="8"/>
        <v>4253</v>
      </c>
      <c r="Q57" s="16">
        <f t="shared" si="16"/>
        <v>11.4</v>
      </c>
      <c r="R57" s="16">
        <f>ROUND(100*P21/$W21,1)</f>
        <v>12.3</v>
      </c>
      <c r="S57" s="16">
        <f>ROUND(100*Q21/$W21,1)</f>
        <v>17.1</v>
      </c>
      <c r="T57" s="16">
        <f>ROUND(100*R21/$W21,1)</f>
        <v>16.8</v>
      </c>
      <c r="U57" s="16">
        <f>ROUND(100*S21/$W21,1)</f>
        <v>15.1</v>
      </c>
      <c r="V57" s="16">
        <f t="shared" si="14"/>
        <v>72.6</v>
      </c>
      <c r="W57" s="17">
        <f t="shared" si="15"/>
        <v>7253</v>
      </c>
      <c r="X57" s="18"/>
      <c r="Y57" s="18"/>
      <c r="Z57" s="18"/>
    </row>
    <row r="58" spans="2:26" ht="12.75">
      <c r="B58" s="15" t="s">
        <v>17</v>
      </c>
      <c r="C58" s="16">
        <f aca="true" t="shared" si="18" ref="C58:G73">ROUND(100*C22/$U22,1)</f>
        <v>7.5</v>
      </c>
      <c r="D58" s="16">
        <f t="shared" si="18"/>
        <v>12.9</v>
      </c>
      <c r="E58" s="16">
        <f t="shared" si="18"/>
        <v>18</v>
      </c>
      <c r="F58" s="16">
        <f t="shared" si="18"/>
        <v>17.6</v>
      </c>
      <c r="G58" s="16">
        <f t="shared" si="18"/>
        <v>16.5</v>
      </c>
      <c r="H58" s="16">
        <f t="shared" si="12"/>
        <v>72.4</v>
      </c>
      <c r="I58" s="17">
        <f t="shared" si="13"/>
        <v>5470</v>
      </c>
      <c r="J58" s="16">
        <f t="shared" si="17"/>
        <v>12.3</v>
      </c>
      <c r="K58" s="16">
        <f t="shared" si="17"/>
        <v>19.6</v>
      </c>
      <c r="L58" s="16">
        <f t="shared" si="17"/>
        <v>19.8</v>
      </c>
      <c r="M58" s="16">
        <f t="shared" si="17"/>
        <v>18.3</v>
      </c>
      <c r="N58" s="16">
        <f t="shared" si="17"/>
        <v>13.2</v>
      </c>
      <c r="O58" s="16">
        <f t="shared" si="7"/>
        <v>83.1</v>
      </c>
      <c r="P58" s="17">
        <f t="shared" si="8"/>
        <v>16792</v>
      </c>
      <c r="Q58" s="16">
        <f aca="true" t="shared" si="19" ref="Q58:U73">ROUND(100*O22/$W22,1)</f>
        <v>11.1</v>
      </c>
      <c r="R58" s="16">
        <f t="shared" si="19"/>
        <v>18</v>
      </c>
      <c r="S58" s="16">
        <f t="shared" si="19"/>
        <v>19.4</v>
      </c>
      <c r="T58" s="16">
        <f t="shared" si="19"/>
        <v>18.1</v>
      </c>
      <c r="U58" s="16">
        <f t="shared" si="19"/>
        <v>14</v>
      </c>
      <c r="V58" s="16">
        <f t="shared" si="14"/>
        <v>80.5</v>
      </c>
      <c r="W58" s="17">
        <f t="shared" si="15"/>
        <v>22262</v>
      </c>
      <c r="X58" s="18"/>
      <c r="Y58" s="18"/>
      <c r="Z58" s="18"/>
    </row>
    <row r="59" spans="2:26" ht="12.75">
      <c r="B59" s="15" t="s">
        <v>18</v>
      </c>
      <c r="C59" s="16">
        <f t="shared" si="18"/>
        <v>9.2</v>
      </c>
      <c r="D59" s="16">
        <f t="shared" si="18"/>
        <v>14.6</v>
      </c>
      <c r="E59" s="16">
        <f t="shared" si="18"/>
        <v>15.1</v>
      </c>
      <c r="F59" s="16">
        <f t="shared" si="18"/>
        <v>16.6</v>
      </c>
      <c r="G59" s="16">
        <f t="shared" si="18"/>
        <v>15.4</v>
      </c>
      <c r="H59" s="16">
        <f t="shared" si="12"/>
        <v>70.9</v>
      </c>
      <c r="I59" s="17">
        <f t="shared" si="13"/>
        <v>5361</v>
      </c>
      <c r="J59" s="16">
        <f t="shared" si="17"/>
        <v>12.7</v>
      </c>
      <c r="K59" s="16">
        <f t="shared" si="17"/>
        <v>17.9</v>
      </c>
      <c r="L59" s="16">
        <f t="shared" si="17"/>
        <v>16.8</v>
      </c>
      <c r="M59" s="16">
        <f t="shared" si="17"/>
        <v>16.4</v>
      </c>
      <c r="N59" s="16">
        <f t="shared" si="17"/>
        <v>14.5</v>
      </c>
      <c r="O59" s="16">
        <f t="shared" si="7"/>
        <v>78.2</v>
      </c>
      <c r="P59" s="17">
        <f t="shared" si="8"/>
        <v>16937</v>
      </c>
      <c r="Q59" s="16">
        <f t="shared" si="19"/>
        <v>11.9</v>
      </c>
      <c r="R59" s="16">
        <f t="shared" si="19"/>
        <v>17.1</v>
      </c>
      <c r="S59" s="16">
        <f t="shared" si="19"/>
        <v>16.4</v>
      </c>
      <c r="T59" s="16">
        <f t="shared" si="19"/>
        <v>16.4</v>
      </c>
      <c r="U59" s="16">
        <f t="shared" si="19"/>
        <v>14.7</v>
      </c>
      <c r="V59" s="16">
        <f t="shared" si="14"/>
        <v>76.4</v>
      </c>
      <c r="W59" s="17">
        <f t="shared" si="15"/>
        <v>22298</v>
      </c>
      <c r="X59" s="18"/>
      <c r="Y59" s="18"/>
      <c r="Z59" s="18"/>
    </row>
    <row r="60" spans="2:26" ht="12.75">
      <c r="B60" s="15" t="s">
        <v>19</v>
      </c>
      <c r="C60" s="16">
        <f t="shared" si="18"/>
        <v>13.1</v>
      </c>
      <c r="D60" s="16">
        <f t="shared" si="18"/>
        <v>18.1</v>
      </c>
      <c r="E60" s="16">
        <f t="shared" si="18"/>
        <v>18.1</v>
      </c>
      <c r="F60" s="16">
        <f t="shared" si="18"/>
        <v>14.7</v>
      </c>
      <c r="G60" s="16">
        <f t="shared" si="18"/>
        <v>13.7</v>
      </c>
      <c r="H60" s="16">
        <f t="shared" si="12"/>
        <v>77.6</v>
      </c>
      <c r="I60" s="17">
        <f t="shared" si="13"/>
        <v>796</v>
      </c>
      <c r="J60" s="16">
        <f t="shared" si="17"/>
        <v>15.7</v>
      </c>
      <c r="K60" s="16">
        <f t="shared" si="17"/>
        <v>14.8</v>
      </c>
      <c r="L60" s="16">
        <f t="shared" si="17"/>
        <v>17.9</v>
      </c>
      <c r="M60" s="16">
        <f t="shared" si="17"/>
        <v>16.7</v>
      </c>
      <c r="N60" s="16">
        <f t="shared" si="17"/>
        <v>13.6</v>
      </c>
      <c r="O60" s="16">
        <f t="shared" si="7"/>
        <v>78.6</v>
      </c>
      <c r="P60" s="17">
        <f t="shared" si="8"/>
        <v>861</v>
      </c>
      <c r="Q60" s="16">
        <f t="shared" si="19"/>
        <v>14.4</v>
      </c>
      <c r="R60" s="16">
        <f t="shared" si="19"/>
        <v>16.4</v>
      </c>
      <c r="S60" s="16">
        <f t="shared" si="19"/>
        <v>18</v>
      </c>
      <c r="T60" s="16">
        <f t="shared" si="19"/>
        <v>15.8</v>
      </c>
      <c r="U60" s="16">
        <f t="shared" si="19"/>
        <v>13.6</v>
      </c>
      <c r="V60" s="16">
        <f t="shared" si="14"/>
        <v>78.2</v>
      </c>
      <c r="W60" s="17">
        <f t="shared" si="15"/>
        <v>1657</v>
      </c>
      <c r="X60" s="18"/>
      <c r="Y60" s="18"/>
      <c r="Z60" s="18"/>
    </row>
    <row r="61" spans="2:26" ht="12.75">
      <c r="B61" s="15" t="s">
        <v>20</v>
      </c>
      <c r="C61" s="16">
        <f t="shared" si="18"/>
        <v>17.6</v>
      </c>
      <c r="D61" s="16">
        <f t="shared" si="18"/>
        <v>18</v>
      </c>
      <c r="E61" s="16">
        <f t="shared" si="18"/>
        <v>22.4</v>
      </c>
      <c r="F61" s="16">
        <f t="shared" si="18"/>
        <v>20.4</v>
      </c>
      <c r="G61" s="16">
        <f t="shared" si="18"/>
        <v>12</v>
      </c>
      <c r="H61" s="16">
        <f t="shared" si="12"/>
        <v>90.5</v>
      </c>
      <c r="I61" s="17">
        <f t="shared" si="13"/>
        <v>12518</v>
      </c>
      <c r="J61" s="16">
        <f t="shared" si="17"/>
        <v>21.1</v>
      </c>
      <c r="K61" s="16">
        <f t="shared" si="17"/>
        <v>21</v>
      </c>
      <c r="L61" s="16">
        <f t="shared" si="17"/>
        <v>24.1</v>
      </c>
      <c r="M61" s="16">
        <f t="shared" si="17"/>
        <v>18.3</v>
      </c>
      <c r="N61" s="16">
        <f t="shared" si="17"/>
        <v>9.5</v>
      </c>
      <c r="O61" s="16">
        <f t="shared" si="7"/>
        <v>93.9</v>
      </c>
      <c r="P61" s="17">
        <f t="shared" si="8"/>
        <v>19224</v>
      </c>
      <c r="Q61" s="16">
        <f t="shared" si="19"/>
        <v>19.7</v>
      </c>
      <c r="R61" s="16">
        <f t="shared" si="19"/>
        <v>19.8</v>
      </c>
      <c r="S61" s="16">
        <f t="shared" si="19"/>
        <v>23.4</v>
      </c>
      <c r="T61" s="16">
        <f t="shared" si="19"/>
        <v>19.1</v>
      </c>
      <c r="U61" s="16">
        <f t="shared" si="19"/>
        <v>10.5</v>
      </c>
      <c r="V61" s="16">
        <f t="shared" si="14"/>
        <v>92.6</v>
      </c>
      <c r="W61" s="17">
        <f t="shared" si="15"/>
        <v>31742</v>
      </c>
      <c r="X61" s="18"/>
      <c r="Y61" s="18"/>
      <c r="Z61" s="18"/>
    </row>
    <row r="62" spans="2:26" ht="12.75">
      <c r="B62" s="15" t="s">
        <v>21</v>
      </c>
      <c r="C62" s="16">
        <f t="shared" si="18"/>
        <v>10</v>
      </c>
      <c r="D62" s="16">
        <f t="shared" si="18"/>
        <v>13.5</v>
      </c>
      <c r="E62" s="16">
        <f t="shared" si="18"/>
        <v>19.1</v>
      </c>
      <c r="F62" s="16">
        <f t="shared" si="18"/>
        <v>20.8</v>
      </c>
      <c r="G62" s="16">
        <f t="shared" si="18"/>
        <v>17.2</v>
      </c>
      <c r="H62" s="16">
        <f t="shared" si="12"/>
        <v>80.6</v>
      </c>
      <c r="I62" s="17">
        <f t="shared" si="13"/>
        <v>2332</v>
      </c>
      <c r="J62" s="16">
        <f t="shared" si="17"/>
        <v>12.7</v>
      </c>
      <c r="K62" s="16">
        <f t="shared" si="17"/>
        <v>15.8</v>
      </c>
      <c r="L62" s="16">
        <f t="shared" si="17"/>
        <v>21.6</v>
      </c>
      <c r="M62" s="16">
        <f t="shared" si="17"/>
        <v>20.9</v>
      </c>
      <c r="N62" s="16">
        <f t="shared" si="17"/>
        <v>16.3</v>
      </c>
      <c r="O62" s="16">
        <f t="shared" si="7"/>
        <v>87.3</v>
      </c>
      <c r="P62" s="17">
        <f t="shared" si="8"/>
        <v>6422</v>
      </c>
      <c r="Q62" s="16">
        <f t="shared" si="19"/>
        <v>12</v>
      </c>
      <c r="R62" s="16">
        <f t="shared" si="19"/>
        <v>15.2</v>
      </c>
      <c r="S62" s="16">
        <f t="shared" si="19"/>
        <v>20.9</v>
      </c>
      <c r="T62" s="16">
        <f t="shared" si="19"/>
        <v>20.9</v>
      </c>
      <c r="U62" s="16">
        <f t="shared" si="19"/>
        <v>16.6</v>
      </c>
      <c r="V62" s="16">
        <f t="shared" si="14"/>
        <v>85.5</v>
      </c>
      <c r="W62" s="17">
        <f t="shared" si="15"/>
        <v>8754</v>
      </c>
      <c r="X62" s="18"/>
      <c r="Y62" s="18"/>
      <c r="Z62" s="18"/>
    </row>
    <row r="63" spans="2:26" ht="12.75">
      <c r="B63" s="15" t="s">
        <v>22</v>
      </c>
      <c r="C63" s="16">
        <f t="shared" si="18"/>
        <v>15.1</v>
      </c>
      <c r="D63" s="16">
        <f t="shared" si="18"/>
        <v>18.9</v>
      </c>
      <c r="E63" s="16">
        <f t="shared" si="18"/>
        <v>22.4</v>
      </c>
      <c r="F63" s="16">
        <f t="shared" si="18"/>
        <v>21</v>
      </c>
      <c r="G63" s="16">
        <f t="shared" si="18"/>
        <v>13.7</v>
      </c>
      <c r="H63" s="16">
        <f t="shared" si="12"/>
        <v>91.1</v>
      </c>
      <c r="I63" s="17">
        <f t="shared" si="13"/>
        <v>24948</v>
      </c>
      <c r="J63" s="16">
        <f t="shared" si="17"/>
        <v>14.3</v>
      </c>
      <c r="K63" s="16">
        <f t="shared" si="17"/>
        <v>19.1</v>
      </c>
      <c r="L63" s="16">
        <f t="shared" si="17"/>
        <v>23.2</v>
      </c>
      <c r="M63" s="16">
        <f t="shared" si="17"/>
        <v>21.8</v>
      </c>
      <c r="N63" s="16">
        <f t="shared" si="17"/>
        <v>14.2</v>
      </c>
      <c r="O63" s="16">
        <f t="shared" si="7"/>
        <v>92.6</v>
      </c>
      <c r="P63" s="17">
        <f t="shared" si="8"/>
        <v>55711</v>
      </c>
      <c r="Q63" s="16">
        <f t="shared" si="19"/>
        <v>14.6</v>
      </c>
      <c r="R63" s="16">
        <f t="shared" si="19"/>
        <v>19</v>
      </c>
      <c r="S63" s="16">
        <f t="shared" si="19"/>
        <v>23</v>
      </c>
      <c r="T63" s="16">
        <f t="shared" si="19"/>
        <v>21.5</v>
      </c>
      <c r="U63" s="16">
        <f t="shared" si="19"/>
        <v>14</v>
      </c>
      <c r="V63" s="16">
        <f t="shared" si="14"/>
        <v>92.1</v>
      </c>
      <c r="W63" s="17">
        <f t="shared" si="15"/>
        <v>80659</v>
      </c>
      <c r="X63" s="18"/>
      <c r="Y63" s="18"/>
      <c r="Z63" s="18"/>
    </row>
    <row r="64" spans="2:26" ht="12.75">
      <c r="B64" s="15" t="s">
        <v>53</v>
      </c>
      <c r="C64" s="16">
        <f t="shared" si="18"/>
        <v>9.4</v>
      </c>
      <c r="D64" s="16">
        <f t="shared" si="18"/>
        <v>15.8</v>
      </c>
      <c r="E64" s="16">
        <f t="shared" si="18"/>
        <v>28.5</v>
      </c>
      <c r="F64" s="16">
        <f t="shared" si="18"/>
        <v>24.5</v>
      </c>
      <c r="G64" s="16">
        <f t="shared" si="18"/>
        <v>13.8</v>
      </c>
      <c r="H64" s="16">
        <f t="shared" si="12"/>
        <v>92</v>
      </c>
      <c r="I64" s="17">
        <f t="shared" si="13"/>
        <v>3927</v>
      </c>
      <c r="J64" s="16">
        <f t="shared" si="17"/>
        <v>11.2</v>
      </c>
      <c r="K64" s="16">
        <f t="shared" si="17"/>
        <v>18.3</v>
      </c>
      <c r="L64" s="16">
        <f t="shared" si="17"/>
        <v>28.8</v>
      </c>
      <c r="M64" s="16">
        <f t="shared" si="17"/>
        <v>24.8</v>
      </c>
      <c r="N64" s="16">
        <f t="shared" si="17"/>
        <v>11.1</v>
      </c>
      <c r="O64" s="16">
        <f t="shared" si="7"/>
        <v>94.3</v>
      </c>
      <c r="P64" s="17">
        <f t="shared" si="8"/>
        <v>5027</v>
      </c>
      <c r="Q64" s="16">
        <f t="shared" si="19"/>
        <v>10.4</v>
      </c>
      <c r="R64" s="16">
        <f t="shared" si="19"/>
        <v>17.2</v>
      </c>
      <c r="S64" s="16">
        <f t="shared" si="19"/>
        <v>28.7</v>
      </c>
      <c r="T64" s="16">
        <f t="shared" si="19"/>
        <v>24.7</v>
      </c>
      <c r="U64" s="16">
        <f t="shared" si="19"/>
        <v>12.3</v>
      </c>
      <c r="V64" s="16">
        <f t="shared" si="14"/>
        <v>93.3</v>
      </c>
      <c r="W64" s="17">
        <f t="shared" si="15"/>
        <v>8954</v>
      </c>
      <c r="X64" s="18"/>
      <c r="Y64" s="18"/>
      <c r="Z64" s="18"/>
    </row>
    <row r="65" spans="2:26" ht="12.75">
      <c r="B65" s="15" t="s">
        <v>23</v>
      </c>
      <c r="C65" s="16">
        <f t="shared" si="18"/>
        <v>7.8</v>
      </c>
      <c r="D65" s="16">
        <f t="shared" si="18"/>
        <v>15.3</v>
      </c>
      <c r="E65" s="16">
        <f t="shared" si="18"/>
        <v>20.6</v>
      </c>
      <c r="F65" s="16">
        <f t="shared" si="18"/>
        <v>19.5</v>
      </c>
      <c r="G65" s="16">
        <f t="shared" si="18"/>
        <v>13.9</v>
      </c>
      <c r="H65" s="16">
        <f t="shared" si="12"/>
        <v>77.1</v>
      </c>
      <c r="I65" s="17">
        <f t="shared" si="13"/>
        <v>2553</v>
      </c>
      <c r="J65" s="16">
        <f t="shared" si="17"/>
        <v>10.7</v>
      </c>
      <c r="K65" s="16">
        <f t="shared" si="17"/>
        <v>21.4</v>
      </c>
      <c r="L65" s="16">
        <f t="shared" si="17"/>
        <v>26.7</v>
      </c>
      <c r="M65" s="16">
        <f t="shared" si="17"/>
        <v>18.6</v>
      </c>
      <c r="N65" s="16">
        <f t="shared" si="17"/>
        <v>10.6</v>
      </c>
      <c r="O65" s="16">
        <f t="shared" si="7"/>
        <v>88.1</v>
      </c>
      <c r="P65" s="17">
        <f t="shared" si="8"/>
        <v>5020</v>
      </c>
      <c r="Q65" s="16">
        <f t="shared" si="19"/>
        <v>9.7</v>
      </c>
      <c r="R65" s="16">
        <f t="shared" si="19"/>
        <v>19.4</v>
      </c>
      <c r="S65" s="16">
        <f t="shared" si="19"/>
        <v>24.6</v>
      </c>
      <c r="T65" s="16">
        <f t="shared" si="19"/>
        <v>18.9</v>
      </c>
      <c r="U65" s="16">
        <f t="shared" si="19"/>
        <v>11.7</v>
      </c>
      <c r="V65" s="16">
        <f t="shared" si="14"/>
        <v>84.4</v>
      </c>
      <c r="W65" s="17">
        <f t="shared" si="15"/>
        <v>7573</v>
      </c>
      <c r="X65" s="18"/>
      <c r="Y65" s="18"/>
      <c r="Z65" s="18"/>
    </row>
    <row r="66" spans="2:26" ht="12.75">
      <c r="B66" s="15" t="s">
        <v>24</v>
      </c>
      <c r="C66" s="16">
        <f t="shared" si="18"/>
        <v>21.5</v>
      </c>
      <c r="D66" s="16">
        <f t="shared" si="18"/>
        <v>20.1</v>
      </c>
      <c r="E66" s="16">
        <f t="shared" si="18"/>
        <v>19.3</v>
      </c>
      <c r="F66" s="16">
        <f t="shared" si="18"/>
        <v>16.8</v>
      </c>
      <c r="G66" s="16">
        <f t="shared" si="18"/>
        <v>12</v>
      </c>
      <c r="H66" s="16">
        <f t="shared" si="12"/>
        <v>89.8</v>
      </c>
      <c r="I66" s="17">
        <f t="shared" si="13"/>
        <v>6413</v>
      </c>
      <c r="J66" s="16">
        <f t="shared" si="17"/>
        <v>19.6</v>
      </c>
      <c r="K66" s="16">
        <f t="shared" si="17"/>
        <v>20.1</v>
      </c>
      <c r="L66" s="16">
        <f t="shared" si="17"/>
        <v>20.1</v>
      </c>
      <c r="M66" s="16">
        <f t="shared" si="17"/>
        <v>17</v>
      </c>
      <c r="N66" s="16">
        <f t="shared" si="17"/>
        <v>12.6</v>
      </c>
      <c r="O66" s="16">
        <f t="shared" si="7"/>
        <v>89.4</v>
      </c>
      <c r="P66" s="17">
        <f t="shared" si="8"/>
        <v>14951</v>
      </c>
      <c r="Q66" s="16">
        <f t="shared" si="19"/>
        <v>20.2</v>
      </c>
      <c r="R66" s="16">
        <f t="shared" si="19"/>
        <v>20.1</v>
      </c>
      <c r="S66" s="16">
        <f t="shared" si="19"/>
        <v>19.8</v>
      </c>
      <c r="T66" s="16">
        <f t="shared" si="19"/>
        <v>16.9</v>
      </c>
      <c r="U66" s="16">
        <f t="shared" si="19"/>
        <v>12.4</v>
      </c>
      <c r="V66" s="16">
        <f t="shared" si="14"/>
        <v>89.5</v>
      </c>
      <c r="W66" s="17">
        <f t="shared" si="15"/>
        <v>21364</v>
      </c>
      <c r="X66" s="18"/>
      <c r="Y66" s="18"/>
      <c r="Z66" s="18"/>
    </row>
    <row r="67" spans="2:26" ht="12.75">
      <c r="B67" s="15" t="s">
        <v>25</v>
      </c>
      <c r="C67" s="16">
        <f t="shared" si="18"/>
        <v>27</v>
      </c>
      <c r="D67" s="16">
        <f t="shared" si="18"/>
        <v>18.3</v>
      </c>
      <c r="E67" s="16">
        <f t="shared" si="18"/>
        <v>17.4</v>
      </c>
      <c r="F67" s="16">
        <f t="shared" si="18"/>
        <v>15.8</v>
      </c>
      <c r="G67" s="16">
        <f t="shared" si="18"/>
        <v>11.6</v>
      </c>
      <c r="H67" s="16">
        <f t="shared" si="12"/>
        <v>90.1</v>
      </c>
      <c r="I67" s="17">
        <f t="shared" si="13"/>
        <v>2845</v>
      </c>
      <c r="J67" s="16">
        <f t="shared" si="17"/>
        <v>21.7</v>
      </c>
      <c r="K67" s="16">
        <f t="shared" si="17"/>
        <v>19.3</v>
      </c>
      <c r="L67" s="16">
        <f t="shared" si="17"/>
        <v>18.8</v>
      </c>
      <c r="M67" s="16">
        <f t="shared" si="17"/>
        <v>17.5</v>
      </c>
      <c r="N67" s="16">
        <f t="shared" si="17"/>
        <v>13.1</v>
      </c>
      <c r="O67" s="16">
        <f t="shared" si="7"/>
        <v>90.4</v>
      </c>
      <c r="P67" s="17">
        <f t="shared" si="8"/>
        <v>6139</v>
      </c>
      <c r="Q67" s="16">
        <f t="shared" si="19"/>
        <v>23.4</v>
      </c>
      <c r="R67" s="16">
        <f t="shared" si="19"/>
        <v>18.9</v>
      </c>
      <c r="S67" s="16">
        <f t="shared" si="19"/>
        <v>18.4</v>
      </c>
      <c r="T67" s="16">
        <f t="shared" si="19"/>
        <v>17</v>
      </c>
      <c r="U67" s="16">
        <f t="shared" si="19"/>
        <v>12.6</v>
      </c>
      <c r="V67" s="16">
        <f t="shared" si="14"/>
        <v>90.3</v>
      </c>
      <c r="W67" s="17">
        <f t="shared" si="15"/>
        <v>8984</v>
      </c>
      <c r="X67" s="18"/>
      <c r="Y67" s="18"/>
      <c r="Z67" s="18"/>
    </row>
    <row r="68" spans="2:26" ht="12.75">
      <c r="B68" s="15" t="s">
        <v>26</v>
      </c>
      <c r="C68" s="16">
        <f t="shared" si="18"/>
        <v>27.6</v>
      </c>
      <c r="D68" s="16">
        <f t="shared" si="18"/>
        <v>24.1</v>
      </c>
      <c r="E68" s="16">
        <f t="shared" si="18"/>
        <v>18.2</v>
      </c>
      <c r="F68" s="16">
        <f t="shared" si="18"/>
        <v>14.5</v>
      </c>
      <c r="G68" s="16">
        <f t="shared" si="18"/>
        <v>8.4</v>
      </c>
      <c r="H68" s="16">
        <f t="shared" si="12"/>
        <v>92.8</v>
      </c>
      <c r="I68" s="17">
        <f t="shared" si="13"/>
        <v>1268</v>
      </c>
      <c r="J68" s="16">
        <f t="shared" si="17"/>
        <v>22.4</v>
      </c>
      <c r="K68" s="16">
        <f t="shared" si="17"/>
        <v>19.9</v>
      </c>
      <c r="L68" s="16">
        <f t="shared" si="17"/>
        <v>19.4</v>
      </c>
      <c r="M68" s="16">
        <f t="shared" si="17"/>
        <v>17.4</v>
      </c>
      <c r="N68" s="16">
        <f t="shared" si="17"/>
        <v>10.7</v>
      </c>
      <c r="O68" s="16">
        <f t="shared" si="7"/>
        <v>89.7</v>
      </c>
      <c r="P68" s="17">
        <f t="shared" si="8"/>
        <v>3060</v>
      </c>
      <c r="Q68" s="16">
        <f t="shared" si="19"/>
        <v>23.9</v>
      </c>
      <c r="R68" s="16">
        <f t="shared" si="19"/>
        <v>21.2</v>
      </c>
      <c r="S68" s="16">
        <f t="shared" si="19"/>
        <v>19</v>
      </c>
      <c r="T68" s="16">
        <f t="shared" si="19"/>
        <v>16.5</v>
      </c>
      <c r="U68" s="16">
        <f t="shared" si="19"/>
        <v>10</v>
      </c>
      <c r="V68" s="16">
        <f t="shared" si="14"/>
        <v>90.6</v>
      </c>
      <c r="W68" s="17">
        <f t="shared" si="15"/>
        <v>4328</v>
      </c>
      <c r="X68" s="18"/>
      <c r="Y68" s="18"/>
      <c r="Z68" s="18"/>
    </row>
    <row r="69" spans="2:26" ht="12.75">
      <c r="B69" s="15" t="s">
        <v>27</v>
      </c>
      <c r="C69" s="16">
        <f t="shared" si="18"/>
        <v>29.2</v>
      </c>
      <c r="D69" s="16">
        <f t="shared" si="18"/>
        <v>22.7</v>
      </c>
      <c r="E69" s="16">
        <f t="shared" si="18"/>
        <v>16.8</v>
      </c>
      <c r="F69" s="16">
        <f t="shared" si="18"/>
        <v>11</v>
      </c>
      <c r="G69" s="16">
        <f t="shared" si="18"/>
        <v>6.9</v>
      </c>
      <c r="H69" s="16">
        <f t="shared" si="12"/>
        <v>86.6</v>
      </c>
      <c r="I69" s="17">
        <f t="shared" si="13"/>
        <v>1448</v>
      </c>
      <c r="J69" s="16">
        <f t="shared" si="17"/>
        <v>29.3</v>
      </c>
      <c r="K69" s="16">
        <f t="shared" si="17"/>
        <v>25.1</v>
      </c>
      <c r="L69" s="16">
        <f t="shared" si="17"/>
        <v>17.5</v>
      </c>
      <c r="M69" s="16">
        <f t="shared" si="17"/>
        <v>12.3</v>
      </c>
      <c r="N69" s="16">
        <f t="shared" si="17"/>
        <v>6.5</v>
      </c>
      <c r="O69" s="16">
        <f t="shared" si="7"/>
        <v>90.9</v>
      </c>
      <c r="P69" s="17">
        <f t="shared" si="8"/>
        <v>2025</v>
      </c>
      <c r="Q69" s="16">
        <f t="shared" si="19"/>
        <v>29.3</v>
      </c>
      <c r="R69" s="16">
        <f t="shared" si="19"/>
        <v>24.1</v>
      </c>
      <c r="S69" s="16">
        <f t="shared" si="19"/>
        <v>17.2</v>
      </c>
      <c r="T69" s="16">
        <f t="shared" si="19"/>
        <v>11.8</v>
      </c>
      <c r="U69" s="16">
        <f t="shared" si="19"/>
        <v>6.7</v>
      </c>
      <c r="V69" s="16">
        <f t="shared" si="14"/>
        <v>89.1</v>
      </c>
      <c r="W69" s="17">
        <f t="shared" si="15"/>
        <v>3473</v>
      </c>
      <c r="X69" s="18"/>
      <c r="Y69" s="18"/>
      <c r="Z69" s="18"/>
    </row>
    <row r="70" spans="2:26" ht="12.75">
      <c r="B70" s="15" t="s">
        <v>28</v>
      </c>
      <c r="C70" s="16">
        <f t="shared" si="18"/>
        <v>26.4</v>
      </c>
      <c r="D70" s="16">
        <f t="shared" si="18"/>
        <v>20.6</v>
      </c>
      <c r="E70" s="16">
        <f t="shared" si="18"/>
        <v>18.8</v>
      </c>
      <c r="F70" s="16">
        <f t="shared" si="18"/>
        <v>16.5</v>
      </c>
      <c r="G70" s="16">
        <f t="shared" si="18"/>
        <v>9.8</v>
      </c>
      <c r="H70" s="16">
        <f t="shared" si="12"/>
        <v>92.1</v>
      </c>
      <c r="I70" s="17">
        <f t="shared" si="13"/>
        <v>2549</v>
      </c>
      <c r="J70" s="16">
        <f t="shared" si="17"/>
        <v>24.9</v>
      </c>
      <c r="K70" s="16">
        <f t="shared" si="17"/>
        <v>23.2</v>
      </c>
      <c r="L70" s="16">
        <f t="shared" si="17"/>
        <v>22.8</v>
      </c>
      <c r="M70" s="16">
        <f t="shared" si="17"/>
        <v>14.5</v>
      </c>
      <c r="N70" s="16">
        <f t="shared" si="17"/>
        <v>8</v>
      </c>
      <c r="O70" s="16">
        <f t="shared" si="7"/>
        <v>93.4</v>
      </c>
      <c r="P70" s="17">
        <f t="shared" si="8"/>
        <v>3546</v>
      </c>
      <c r="Q70" s="16">
        <f t="shared" si="19"/>
        <v>25.5</v>
      </c>
      <c r="R70" s="16">
        <f t="shared" si="19"/>
        <v>22.1</v>
      </c>
      <c r="S70" s="16">
        <f t="shared" si="19"/>
        <v>21.1</v>
      </c>
      <c r="T70" s="16">
        <f t="shared" si="19"/>
        <v>15.4</v>
      </c>
      <c r="U70" s="16">
        <f t="shared" si="19"/>
        <v>8.7</v>
      </c>
      <c r="V70" s="16">
        <f t="shared" si="14"/>
        <v>92.8</v>
      </c>
      <c r="W70" s="17">
        <f t="shared" si="15"/>
        <v>6095</v>
      </c>
      <c r="X70" s="18"/>
      <c r="Y70" s="18"/>
      <c r="Z70" s="18"/>
    </row>
    <row r="71" spans="2:26" ht="12.75">
      <c r="B71" s="15" t="s">
        <v>29</v>
      </c>
      <c r="C71" s="16">
        <f t="shared" si="18"/>
        <v>18</v>
      </c>
      <c r="D71" s="16">
        <f t="shared" si="18"/>
        <v>18.8</v>
      </c>
      <c r="E71" s="16">
        <f t="shared" si="18"/>
        <v>23.2</v>
      </c>
      <c r="F71" s="16">
        <f t="shared" si="18"/>
        <v>19.3</v>
      </c>
      <c r="G71" s="16">
        <f t="shared" si="18"/>
        <v>10.8</v>
      </c>
      <c r="H71" s="16">
        <f t="shared" si="12"/>
        <v>90.1</v>
      </c>
      <c r="I71" s="17">
        <f t="shared" si="13"/>
        <v>1846</v>
      </c>
      <c r="J71" s="16">
        <f t="shared" si="17"/>
        <v>13.8</v>
      </c>
      <c r="K71" s="16">
        <f t="shared" si="17"/>
        <v>18.1</v>
      </c>
      <c r="L71" s="16">
        <f t="shared" si="17"/>
        <v>24.8</v>
      </c>
      <c r="M71" s="16">
        <f t="shared" si="17"/>
        <v>21.4</v>
      </c>
      <c r="N71" s="16">
        <f t="shared" si="17"/>
        <v>12.8</v>
      </c>
      <c r="O71" s="16">
        <f t="shared" si="7"/>
        <v>90.8</v>
      </c>
      <c r="P71" s="17">
        <f t="shared" si="8"/>
        <v>5110</v>
      </c>
      <c r="Q71" s="16">
        <f t="shared" si="19"/>
        <v>14.9</v>
      </c>
      <c r="R71" s="16">
        <f t="shared" si="19"/>
        <v>18.3</v>
      </c>
      <c r="S71" s="16">
        <f t="shared" si="19"/>
        <v>24.4</v>
      </c>
      <c r="T71" s="16">
        <f t="shared" si="19"/>
        <v>20.9</v>
      </c>
      <c r="U71" s="16">
        <f t="shared" si="19"/>
        <v>12.2</v>
      </c>
      <c r="V71" s="16">
        <f t="shared" si="14"/>
        <v>90.7</v>
      </c>
      <c r="W71" s="17">
        <f t="shared" si="15"/>
        <v>6956</v>
      </c>
      <c r="X71" s="18"/>
      <c r="Y71" s="18"/>
      <c r="Z71" s="18"/>
    </row>
    <row r="72" spans="2:26" ht="12.75">
      <c r="B72" s="15" t="s">
        <v>30</v>
      </c>
      <c r="C72" s="16">
        <f t="shared" si="18"/>
        <v>20.9</v>
      </c>
      <c r="D72" s="16">
        <f t="shared" si="18"/>
        <v>19.7</v>
      </c>
      <c r="E72" s="16">
        <f t="shared" si="18"/>
        <v>21.5</v>
      </c>
      <c r="F72" s="16">
        <f t="shared" si="18"/>
        <v>17.9</v>
      </c>
      <c r="G72" s="16">
        <f t="shared" si="18"/>
        <v>11.1</v>
      </c>
      <c r="H72" s="16">
        <f t="shared" si="12"/>
        <v>91.2</v>
      </c>
      <c r="I72" s="17">
        <f t="shared" si="13"/>
        <v>2333</v>
      </c>
      <c r="J72" s="16">
        <f t="shared" si="17"/>
        <v>18.9</v>
      </c>
      <c r="K72" s="16">
        <f t="shared" si="17"/>
        <v>21.1</v>
      </c>
      <c r="L72" s="16">
        <f t="shared" si="17"/>
        <v>24.2</v>
      </c>
      <c r="M72" s="16">
        <f t="shared" si="17"/>
        <v>19.1</v>
      </c>
      <c r="N72" s="16">
        <f t="shared" si="17"/>
        <v>10.3</v>
      </c>
      <c r="O72" s="16">
        <f t="shared" si="7"/>
        <v>93.7</v>
      </c>
      <c r="P72" s="17">
        <f t="shared" si="8"/>
        <v>3455</v>
      </c>
      <c r="Q72" s="16">
        <f t="shared" si="19"/>
        <v>19.7</v>
      </c>
      <c r="R72" s="16">
        <f t="shared" si="19"/>
        <v>20.5</v>
      </c>
      <c r="S72" s="16">
        <f t="shared" si="19"/>
        <v>23.1</v>
      </c>
      <c r="T72" s="16">
        <f t="shared" si="19"/>
        <v>18.6</v>
      </c>
      <c r="U72" s="16">
        <f t="shared" si="19"/>
        <v>10.7</v>
      </c>
      <c r="V72" s="16">
        <f t="shared" si="14"/>
        <v>92.7</v>
      </c>
      <c r="W72" s="17">
        <f t="shared" si="15"/>
        <v>5788</v>
      </c>
      <c r="X72" s="18"/>
      <c r="Y72" s="18"/>
      <c r="Z72" s="18"/>
    </row>
    <row r="73" spans="2:26" ht="12.75">
      <c r="B73" s="15" t="s">
        <v>31</v>
      </c>
      <c r="C73" s="16">
        <f t="shared" si="18"/>
        <v>5.6</v>
      </c>
      <c r="D73" s="16">
        <f t="shared" si="18"/>
        <v>12.3</v>
      </c>
      <c r="E73" s="16">
        <f t="shared" si="18"/>
        <v>21.7</v>
      </c>
      <c r="F73" s="16">
        <f t="shared" si="18"/>
        <v>27.3</v>
      </c>
      <c r="G73" s="16">
        <f t="shared" si="18"/>
        <v>20.6</v>
      </c>
      <c r="H73" s="16">
        <f t="shared" si="12"/>
        <v>87.5</v>
      </c>
      <c r="I73" s="17">
        <f t="shared" si="13"/>
        <v>7248</v>
      </c>
      <c r="J73" s="16">
        <f aca="true" t="shared" si="20" ref="J73:N75">ROUND(100*I37/$V37,1)</f>
        <v>12.5</v>
      </c>
      <c r="K73" s="16">
        <f t="shared" si="20"/>
        <v>17.1</v>
      </c>
      <c r="L73" s="16">
        <f t="shared" si="20"/>
        <v>22.3</v>
      </c>
      <c r="M73" s="16">
        <f t="shared" si="20"/>
        <v>23.2</v>
      </c>
      <c r="N73" s="16">
        <f t="shared" si="20"/>
        <v>14.7</v>
      </c>
      <c r="O73" s="16">
        <f t="shared" si="7"/>
        <v>89.8</v>
      </c>
      <c r="P73" s="17">
        <f t="shared" si="8"/>
        <v>4448</v>
      </c>
      <c r="Q73" s="16">
        <f t="shared" si="19"/>
        <v>8.2</v>
      </c>
      <c r="R73" s="16">
        <f t="shared" si="19"/>
        <v>14.2</v>
      </c>
      <c r="S73" s="16">
        <f t="shared" si="19"/>
        <v>21.9</v>
      </c>
      <c r="T73" s="16">
        <f t="shared" si="19"/>
        <v>25.7</v>
      </c>
      <c r="U73" s="16">
        <f t="shared" si="19"/>
        <v>18.4</v>
      </c>
      <c r="V73" s="16">
        <f t="shared" si="14"/>
        <v>88.4</v>
      </c>
      <c r="W73" s="17">
        <f t="shared" si="15"/>
        <v>11696</v>
      </c>
      <c r="X73" s="18"/>
      <c r="Y73" s="18"/>
      <c r="Z73" s="18"/>
    </row>
    <row r="74" spans="2:26" ht="12.75">
      <c r="B74" s="15" t="s">
        <v>32</v>
      </c>
      <c r="C74" s="16">
        <f aca="true" t="shared" si="21" ref="C74:G75">ROUND(100*C38/$U38,1)</f>
        <v>15.2</v>
      </c>
      <c r="D74" s="16">
        <f t="shared" si="21"/>
        <v>17.5</v>
      </c>
      <c r="E74" s="16">
        <f t="shared" si="21"/>
        <v>19.1</v>
      </c>
      <c r="F74" s="16">
        <f t="shared" si="21"/>
        <v>18.7</v>
      </c>
      <c r="G74" s="16">
        <f t="shared" si="21"/>
        <v>14.6</v>
      </c>
      <c r="H74" s="16">
        <f t="shared" si="12"/>
        <v>85.1</v>
      </c>
      <c r="I74" s="17">
        <f t="shared" si="13"/>
        <v>35055</v>
      </c>
      <c r="J74" s="16">
        <f t="shared" si="20"/>
        <v>12</v>
      </c>
      <c r="K74" s="16">
        <f t="shared" si="20"/>
        <v>15.2</v>
      </c>
      <c r="L74" s="16">
        <f t="shared" si="20"/>
        <v>18.2</v>
      </c>
      <c r="M74" s="16">
        <f t="shared" si="20"/>
        <v>20</v>
      </c>
      <c r="N74" s="16">
        <f t="shared" si="20"/>
        <v>16.6</v>
      </c>
      <c r="O74" s="16">
        <f t="shared" si="7"/>
        <v>82</v>
      </c>
      <c r="P74" s="17">
        <f t="shared" si="8"/>
        <v>36687</v>
      </c>
      <c r="Q74" s="16">
        <f aca="true" t="shared" si="22" ref="Q74:U75">ROUND(100*O38/$W38,1)</f>
        <v>13.6</v>
      </c>
      <c r="R74" s="16">
        <f t="shared" si="22"/>
        <v>16.3</v>
      </c>
      <c r="S74" s="16">
        <f t="shared" si="22"/>
        <v>18.6</v>
      </c>
      <c r="T74" s="16">
        <f t="shared" si="22"/>
        <v>19.4</v>
      </c>
      <c r="U74" s="16">
        <f t="shared" si="22"/>
        <v>15.6</v>
      </c>
      <c r="V74" s="16">
        <f t="shared" si="14"/>
        <v>83.5</v>
      </c>
      <c r="W74" s="17">
        <f t="shared" si="15"/>
        <v>71742</v>
      </c>
      <c r="X74" s="18"/>
      <c r="Y74" s="18"/>
      <c r="Z74" s="18"/>
    </row>
    <row r="75" spans="2:26" ht="12.75">
      <c r="B75" s="15" t="s">
        <v>47</v>
      </c>
      <c r="C75" s="16">
        <f t="shared" si="21"/>
        <v>16.5</v>
      </c>
      <c r="D75" s="16">
        <f t="shared" si="21"/>
        <v>18.4</v>
      </c>
      <c r="E75" s="16">
        <f t="shared" si="21"/>
        <v>19.8</v>
      </c>
      <c r="F75" s="16">
        <f t="shared" si="21"/>
        <v>18.3</v>
      </c>
      <c r="G75" s="16">
        <f t="shared" si="21"/>
        <v>13.5</v>
      </c>
      <c r="H75" s="16">
        <f t="shared" si="12"/>
        <v>86.4</v>
      </c>
      <c r="I75" s="17">
        <f t="shared" si="13"/>
        <v>313250</v>
      </c>
      <c r="J75" s="16">
        <f t="shared" si="20"/>
        <v>15.8</v>
      </c>
      <c r="K75" s="16">
        <f t="shared" si="20"/>
        <v>19.4</v>
      </c>
      <c r="L75" s="16">
        <f t="shared" si="20"/>
        <v>20.9</v>
      </c>
      <c r="M75" s="16">
        <f t="shared" si="20"/>
        <v>18.7</v>
      </c>
      <c r="N75" s="16">
        <f t="shared" si="20"/>
        <v>13.2</v>
      </c>
      <c r="O75" s="16">
        <f t="shared" si="7"/>
        <v>87.9</v>
      </c>
      <c r="P75" s="17">
        <f t="shared" si="8"/>
        <v>348913</v>
      </c>
      <c r="Q75" s="16">
        <f t="shared" si="22"/>
        <v>16.1</v>
      </c>
      <c r="R75" s="16">
        <f t="shared" si="22"/>
        <v>18.9</v>
      </c>
      <c r="S75" s="16">
        <f t="shared" si="22"/>
        <v>20.3</v>
      </c>
      <c r="T75" s="16">
        <f t="shared" si="22"/>
        <v>18.5</v>
      </c>
      <c r="U75" s="16">
        <f t="shared" si="22"/>
        <v>13.3</v>
      </c>
      <c r="V75" s="16">
        <f t="shared" si="14"/>
        <v>87.2</v>
      </c>
      <c r="W75" s="17">
        <f t="shared" si="15"/>
        <v>662163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B3:Z75"/>
  <sheetViews>
    <sheetView workbookViewId="0" topLeftCell="A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2980</v>
      </c>
      <c r="D5" s="15">
        <v>3629</v>
      </c>
      <c r="E5" s="15">
        <v>3713</v>
      </c>
      <c r="F5" s="15">
        <v>3628</v>
      </c>
      <c r="G5" s="15">
        <v>3073</v>
      </c>
      <c r="H5" s="15">
        <v>2801</v>
      </c>
      <c r="I5" s="15">
        <v>4950</v>
      </c>
      <c r="J5" s="15">
        <v>5944</v>
      </c>
      <c r="K5" s="15">
        <v>5751</v>
      </c>
      <c r="L5" s="15">
        <v>5040</v>
      </c>
      <c r="M5" s="15">
        <v>4006</v>
      </c>
      <c r="N5" s="15">
        <v>3382</v>
      </c>
      <c r="O5" s="15">
        <v>7930</v>
      </c>
      <c r="P5" s="15">
        <v>9573</v>
      </c>
      <c r="Q5" s="15">
        <v>9464</v>
      </c>
      <c r="R5" s="15">
        <v>8668</v>
      </c>
      <c r="S5" s="15">
        <v>7079</v>
      </c>
      <c r="T5" s="15">
        <v>6183</v>
      </c>
      <c r="U5" s="14">
        <f aca="true" t="shared" si="0" ref="U5:U39">SUM(C5:H5)</f>
        <v>19824</v>
      </c>
      <c r="V5" s="14">
        <f aca="true" t="shared" si="1" ref="V5:V39">SUM(I5:N5)</f>
        <v>29073</v>
      </c>
      <c r="W5" s="14">
        <f aca="true" t="shared" si="2" ref="W5:W39">SUM(O5:T5)</f>
        <v>48897</v>
      </c>
      <c r="X5" s="14">
        <f aca="true" t="shared" si="3" ref="X5:X39">SUM(C5:G5)</f>
        <v>17023</v>
      </c>
      <c r="Y5" s="14">
        <f aca="true" t="shared" si="4" ref="Y5:Y39">SUM(I5:M5)</f>
        <v>25691</v>
      </c>
      <c r="Z5" s="14">
        <f aca="true" t="shared" si="5" ref="Z5:Z39">SUM(O5:S5)</f>
        <v>42714</v>
      </c>
    </row>
    <row r="6" spans="2:26" ht="12.75">
      <c r="B6" s="15" t="s">
        <v>1</v>
      </c>
      <c r="C6" s="15">
        <v>4731</v>
      </c>
      <c r="D6" s="15">
        <v>4038</v>
      </c>
      <c r="E6" s="15">
        <v>3787</v>
      </c>
      <c r="F6" s="15">
        <v>2948</v>
      </c>
      <c r="G6" s="15">
        <v>2294</v>
      </c>
      <c r="H6" s="15">
        <v>2334</v>
      </c>
      <c r="I6" s="15">
        <v>4037</v>
      </c>
      <c r="J6" s="15">
        <v>3745</v>
      </c>
      <c r="K6" s="15">
        <v>3150</v>
      </c>
      <c r="L6" s="15">
        <v>2535</v>
      </c>
      <c r="M6" s="15">
        <v>1802</v>
      </c>
      <c r="N6" s="15">
        <v>1702</v>
      </c>
      <c r="O6" s="15">
        <v>8768</v>
      </c>
      <c r="P6" s="15">
        <v>7783</v>
      </c>
      <c r="Q6" s="15">
        <v>6937</v>
      </c>
      <c r="R6" s="15">
        <v>5483</v>
      </c>
      <c r="S6" s="15">
        <v>4096</v>
      </c>
      <c r="T6" s="15">
        <v>4036</v>
      </c>
      <c r="U6" s="14">
        <f t="shared" si="0"/>
        <v>20132</v>
      </c>
      <c r="V6" s="14">
        <f t="shared" si="1"/>
        <v>16971</v>
      </c>
      <c r="W6" s="14">
        <f t="shared" si="2"/>
        <v>37103</v>
      </c>
      <c r="X6" s="14">
        <f t="shared" si="3"/>
        <v>17798</v>
      </c>
      <c r="Y6" s="14">
        <f t="shared" si="4"/>
        <v>15269</v>
      </c>
      <c r="Z6" s="14">
        <f t="shared" si="5"/>
        <v>33067</v>
      </c>
    </row>
    <row r="7" spans="2:26" ht="12.75">
      <c r="B7" s="15" t="s">
        <v>2</v>
      </c>
      <c r="C7" s="15">
        <v>5251</v>
      </c>
      <c r="D7" s="15">
        <v>4634</v>
      </c>
      <c r="E7" s="15">
        <v>4279</v>
      </c>
      <c r="F7" s="15">
        <v>3650</v>
      </c>
      <c r="G7" s="15">
        <v>2685</v>
      </c>
      <c r="H7" s="15">
        <v>2620</v>
      </c>
      <c r="I7" s="15">
        <v>1547</v>
      </c>
      <c r="J7" s="15">
        <v>1512</v>
      </c>
      <c r="K7" s="15">
        <v>1264</v>
      </c>
      <c r="L7" s="15">
        <v>959</v>
      </c>
      <c r="M7" s="15">
        <v>680</v>
      </c>
      <c r="N7" s="15">
        <v>591</v>
      </c>
      <c r="O7" s="15">
        <v>6798</v>
      </c>
      <c r="P7" s="15">
        <v>6146</v>
      </c>
      <c r="Q7" s="15">
        <v>5543</v>
      </c>
      <c r="R7" s="15">
        <v>4609</v>
      </c>
      <c r="S7" s="15">
        <v>3365</v>
      </c>
      <c r="T7" s="15">
        <v>3211</v>
      </c>
      <c r="U7" s="14">
        <f t="shared" si="0"/>
        <v>23119</v>
      </c>
      <c r="V7" s="14">
        <f t="shared" si="1"/>
        <v>6553</v>
      </c>
      <c r="W7" s="14">
        <f t="shared" si="2"/>
        <v>29672</v>
      </c>
      <c r="X7" s="14">
        <f t="shared" si="3"/>
        <v>20499</v>
      </c>
      <c r="Y7" s="14">
        <f t="shared" si="4"/>
        <v>5962</v>
      </c>
      <c r="Z7" s="14">
        <f t="shared" si="5"/>
        <v>26461</v>
      </c>
    </row>
    <row r="8" spans="2:26" ht="12.75">
      <c r="B8" s="15" t="s">
        <v>3</v>
      </c>
      <c r="C8" s="15">
        <v>328</v>
      </c>
      <c r="D8" s="15">
        <v>395</v>
      </c>
      <c r="E8" s="15">
        <v>583</v>
      </c>
      <c r="F8" s="15">
        <v>640</v>
      </c>
      <c r="G8" s="15">
        <v>434</v>
      </c>
      <c r="H8" s="15">
        <v>315</v>
      </c>
      <c r="I8" s="15">
        <v>190</v>
      </c>
      <c r="J8" s="15">
        <v>266</v>
      </c>
      <c r="K8" s="15">
        <v>301</v>
      </c>
      <c r="L8" s="15">
        <v>372</v>
      </c>
      <c r="M8" s="15">
        <v>290</v>
      </c>
      <c r="N8" s="15">
        <v>211</v>
      </c>
      <c r="O8" s="15">
        <v>518</v>
      </c>
      <c r="P8" s="15">
        <v>661</v>
      </c>
      <c r="Q8" s="15">
        <v>884</v>
      </c>
      <c r="R8" s="15">
        <v>1012</v>
      </c>
      <c r="S8" s="15">
        <v>724</v>
      </c>
      <c r="T8" s="15">
        <v>526</v>
      </c>
      <c r="U8" s="14">
        <f t="shared" si="0"/>
        <v>2695</v>
      </c>
      <c r="V8" s="14">
        <f t="shared" si="1"/>
        <v>1630</v>
      </c>
      <c r="W8" s="14">
        <f t="shared" si="2"/>
        <v>4325</v>
      </c>
      <c r="X8" s="14">
        <f t="shared" si="3"/>
        <v>2380</v>
      </c>
      <c r="Y8" s="14">
        <f t="shared" si="4"/>
        <v>1419</v>
      </c>
      <c r="Z8" s="14">
        <f t="shared" si="5"/>
        <v>3799</v>
      </c>
    </row>
    <row r="9" spans="2:26" ht="12.75">
      <c r="B9" s="15" t="s">
        <v>4</v>
      </c>
      <c r="C9" s="15">
        <v>9535</v>
      </c>
      <c r="D9" s="15">
        <v>6480</v>
      </c>
      <c r="E9" s="15">
        <v>6003</v>
      </c>
      <c r="F9" s="15">
        <v>5288</v>
      </c>
      <c r="G9" s="15">
        <v>4255</v>
      </c>
      <c r="H9" s="15">
        <v>4375</v>
      </c>
      <c r="I9" s="15">
        <v>5604</v>
      </c>
      <c r="J9" s="15">
        <v>4375</v>
      </c>
      <c r="K9" s="15">
        <v>3695</v>
      </c>
      <c r="L9" s="15">
        <v>2915</v>
      </c>
      <c r="M9" s="15">
        <v>2084</v>
      </c>
      <c r="N9" s="15">
        <v>1980</v>
      </c>
      <c r="O9" s="15">
        <v>15139</v>
      </c>
      <c r="P9" s="15">
        <v>10855</v>
      </c>
      <c r="Q9" s="15">
        <v>9698</v>
      </c>
      <c r="R9" s="15">
        <v>8203</v>
      </c>
      <c r="S9" s="15">
        <v>6339</v>
      </c>
      <c r="T9" s="15">
        <v>6355</v>
      </c>
      <c r="U9" s="14">
        <f t="shared" si="0"/>
        <v>35936</v>
      </c>
      <c r="V9" s="14">
        <f t="shared" si="1"/>
        <v>20653</v>
      </c>
      <c r="W9" s="14">
        <f t="shared" si="2"/>
        <v>56589</v>
      </c>
      <c r="X9" s="14">
        <f t="shared" si="3"/>
        <v>31561</v>
      </c>
      <c r="Y9" s="14">
        <f t="shared" si="4"/>
        <v>18673</v>
      </c>
      <c r="Z9" s="14">
        <f t="shared" si="5"/>
        <v>50234</v>
      </c>
    </row>
    <row r="10" spans="2:26" ht="12.75">
      <c r="B10" s="15" t="s">
        <v>5</v>
      </c>
      <c r="C10" s="15">
        <v>1923</v>
      </c>
      <c r="D10" s="15">
        <v>791</v>
      </c>
      <c r="E10" s="15">
        <v>469</v>
      </c>
      <c r="F10" s="15">
        <v>351</v>
      </c>
      <c r="G10" s="15">
        <v>195</v>
      </c>
      <c r="H10" s="15">
        <v>160</v>
      </c>
      <c r="I10" s="15">
        <v>629</v>
      </c>
      <c r="J10" s="15">
        <v>273</v>
      </c>
      <c r="K10" s="15">
        <v>188</v>
      </c>
      <c r="L10" s="15">
        <v>135</v>
      </c>
      <c r="M10" s="15">
        <v>52</v>
      </c>
      <c r="N10" s="15">
        <v>45</v>
      </c>
      <c r="O10" s="15">
        <v>2552</v>
      </c>
      <c r="P10" s="15">
        <v>1064</v>
      </c>
      <c r="Q10" s="15">
        <v>657</v>
      </c>
      <c r="R10" s="15">
        <v>486</v>
      </c>
      <c r="S10" s="15">
        <v>247</v>
      </c>
      <c r="T10" s="15">
        <v>205</v>
      </c>
      <c r="U10" s="14">
        <f t="shared" si="0"/>
        <v>3889</v>
      </c>
      <c r="V10" s="14">
        <f t="shared" si="1"/>
        <v>1322</v>
      </c>
      <c r="W10" s="14">
        <f t="shared" si="2"/>
        <v>5211</v>
      </c>
      <c r="X10" s="14">
        <f t="shared" si="3"/>
        <v>3729</v>
      </c>
      <c r="Y10" s="14">
        <f t="shared" si="4"/>
        <v>1277</v>
      </c>
      <c r="Z10" s="14">
        <f t="shared" si="5"/>
        <v>5006</v>
      </c>
    </row>
    <row r="11" spans="2:26" ht="12.75">
      <c r="B11" s="15" t="s">
        <v>6</v>
      </c>
      <c r="C11" s="15">
        <v>952</v>
      </c>
      <c r="D11" s="15">
        <v>1078</v>
      </c>
      <c r="E11" s="15">
        <v>1905</v>
      </c>
      <c r="F11" s="15">
        <v>1889</v>
      </c>
      <c r="G11" s="15">
        <v>1460</v>
      </c>
      <c r="H11" s="15">
        <v>1099</v>
      </c>
      <c r="I11" s="15">
        <v>366</v>
      </c>
      <c r="J11" s="15">
        <v>438</v>
      </c>
      <c r="K11" s="15">
        <v>656</v>
      </c>
      <c r="L11" s="15">
        <v>576</v>
      </c>
      <c r="M11" s="15">
        <v>339</v>
      </c>
      <c r="N11" s="15">
        <v>228</v>
      </c>
      <c r="O11" s="15">
        <v>1318</v>
      </c>
      <c r="P11" s="15">
        <v>1516</v>
      </c>
      <c r="Q11" s="15">
        <v>2561</v>
      </c>
      <c r="R11" s="15">
        <v>2465</v>
      </c>
      <c r="S11" s="15">
        <v>1799</v>
      </c>
      <c r="T11" s="15">
        <v>1327</v>
      </c>
      <c r="U11" s="14">
        <f t="shared" si="0"/>
        <v>8383</v>
      </c>
      <c r="V11" s="14">
        <f t="shared" si="1"/>
        <v>2603</v>
      </c>
      <c r="W11" s="14">
        <f t="shared" si="2"/>
        <v>10986</v>
      </c>
      <c r="X11" s="14">
        <f t="shared" si="3"/>
        <v>7284</v>
      </c>
      <c r="Y11" s="14">
        <f t="shared" si="4"/>
        <v>2375</v>
      </c>
      <c r="Z11" s="14">
        <f t="shared" si="5"/>
        <v>9659</v>
      </c>
    </row>
    <row r="12" spans="2:26" ht="12.75">
      <c r="B12" s="15" t="s">
        <v>7</v>
      </c>
      <c r="C12" s="15">
        <v>912</v>
      </c>
      <c r="D12" s="15">
        <v>1362</v>
      </c>
      <c r="E12" s="15">
        <v>2114</v>
      </c>
      <c r="F12" s="15">
        <v>2032</v>
      </c>
      <c r="G12" s="15">
        <v>1751</v>
      </c>
      <c r="H12" s="15">
        <v>2082</v>
      </c>
      <c r="I12" s="15">
        <v>119</v>
      </c>
      <c r="J12" s="15">
        <v>281</v>
      </c>
      <c r="K12" s="15">
        <v>466</v>
      </c>
      <c r="L12" s="15">
        <v>491</v>
      </c>
      <c r="M12" s="15">
        <v>429</v>
      </c>
      <c r="N12" s="15">
        <v>490</v>
      </c>
      <c r="O12" s="15">
        <v>1031</v>
      </c>
      <c r="P12" s="15">
        <v>1643</v>
      </c>
      <c r="Q12" s="15">
        <v>2580</v>
      </c>
      <c r="R12" s="15">
        <v>2523</v>
      </c>
      <c r="S12" s="15">
        <v>2180</v>
      </c>
      <c r="T12" s="15">
        <v>2572</v>
      </c>
      <c r="U12" s="14">
        <f t="shared" si="0"/>
        <v>10253</v>
      </c>
      <c r="V12" s="14">
        <f t="shared" si="1"/>
        <v>2276</v>
      </c>
      <c r="W12" s="14">
        <f t="shared" si="2"/>
        <v>12529</v>
      </c>
      <c r="X12" s="14">
        <f t="shared" si="3"/>
        <v>8171</v>
      </c>
      <c r="Y12" s="14">
        <f t="shared" si="4"/>
        <v>1786</v>
      </c>
      <c r="Z12" s="14">
        <f t="shared" si="5"/>
        <v>9957</v>
      </c>
    </row>
    <row r="13" spans="2:26" ht="12.75">
      <c r="B13" s="15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4">
        <f t="shared" si="0"/>
        <v>0</v>
      </c>
      <c r="V13" s="14">
        <f t="shared" si="1"/>
        <v>0</v>
      </c>
      <c r="W13" s="14">
        <f t="shared" si="2"/>
        <v>0</v>
      </c>
      <c r="X13" s="14">
        <f t="shared" si="3"/>
        <v>0</v>
      </c>
      <c r="Y13" s="14">
        <f t="shared" si="4"/>
        <v>0</v>
      </c>
      <c r="Z13" s="14">
        <f t="shared" si="5"/>
        <v>0</v>
      </c>
    </row>
    <row r="14" spans="2:26" ht="12.75">
      <c r="B14" s="15" t="s">
        <v>9</v>
      </c>
      <c r="C14" s="15">
        <v>4</v>
      </c>
      <c r="D14" s="15">
        <v>7</v>
      </c>
      <c r="E14" s="15">
        <v>20</v>
      </c>
      <c r="F14" s="15">
        <v>20</v>
      </c>
      <c r="G14" s="15">
        <v>14</v>
      </c>
      <c r="H14" s="15">
        <v>24</v>
      </c>
      <c r="I14" s="15">
        <v>192</v>
      </c>
      <c r="J14" s="15">
        <v>251</v>
      </c>
      <c r="K14" s="15">
        <v>338</v>
      </c>
      <c r="L14" s="15">
        <v>355</v>
      </c>
      <c r="M14" s="15">
        <v>250</v>
      </c>
      <c r="N14" s="15">
        <v>281</v>
      </c>
      <c r="O14" s="15">
        <v>196</v>
      </c>
      <c r="P14" s="15">
        <v>258</v>
      </c>
      <c r="Q14" s="15">
        <v>358</v>
      </c>
      <c r="R14" s="15">
        <v>375</v>
      </c>
      <c r="S14" s="15">
        <v>264</v>
      </c>
      <c r="T14" s="15">
        <v>305</v>
      </c>
      <c r="U14" s="14">
        <f t="shared" si="0"/>
        <v>89</v>
      </c>
      <c r="V14" s="14">
        <f t="shared" si="1"/>
        <v>1667</v>
      </c>
      <c r="W14" s="14">
        <f t="shared" si="2"/>
        <v>1756</v>
      </c>
      <c r="X14" s="14">
        <f t="shared" si="3"/>
        <v>65</v>
      </c>
      <c r="Y14" s="14">
        <f t="shared" si="4"/>
        <v>1386</v>
      </c>
      <c r="Z14" s="14">
        <f t="shared" si="5"/>
        <v>1451</v>
      </c>
    </row>
    <row r="15" spans="2:26" ht="12.75">
      <c r="B15" s="15" t="s">
        <v>10</v>
      </c>
      <c r="C15" s="15">
        <v>89</v>
      </c>
      <c r="D15" s="15">
        <v>162</v>
      </c>
      <c r="E15" s="15">
        <v>181</v>
      </c>
      <c r="F15" s="15">
        <v>161</v>
      </c>
      <c r="G15" s="15">
        <v>167</v>
      </c>
      <c r="H15" s="15">
        <v>389</v>
      </c>
      <c r="I15" s="15">
        <v>84</v>
      </c>
      <c r="J15" s="15">
        <v>116</v>
      </c>
      <c r="K15" s="15">
        <v>86</v>
      </c>
      <c r="L15" s="15">
        <v>92</v>
      </c>
      <c r="M15" s="15">
        <v>88</v>
      </c>
      <c r="N15" s="15">
        <v>254</v>
      </c>
      <c r="O15" s="15">
        <v>173</v>
      </c>
      <c r="P15" s="15">
        <v>278</v>
      </c>
      <c r="Q15" s="15">
        <v>267</v>
      </c>
      <c r="R15" s="15">
        <v>253</v>
      </c>
      <c r="S15" s="15">
        <v>255</v>
      </c>
      <c r="T15" s="15">
        <v>643</v>
      </c>
      <c r="U15" s="14">
        <f t="shared" si="0"/>
        <v>1149</v>
      </c>
      <c r="V15" s="14">
        <f t="shared" si="1"/>
        <v>720</v>
      </c>
      <c r="W15" s="14">
        <f t="shared" si="2"/>
        <v>1869</v>
      </c>
      <c r="X15" s="14">
        <f t="shared" si="3"/>
        <v>760</v>
      </c>
      <c r="Y15" s="14">
        <f t="shared" si="4"/>
        <v>466</v>
      </c>
      <c r="Z15" s="14">
        <f t="shared" si="5"/>
        <v>1226</v>
      </c>
    </row>
    <row r="16" spans="2:26" ht="12.75">
      <c r="B16" s="15" t="s">
        <v>11</v>
      </c>
      <c r="C16" s="15">
        <v>1285</v>
      </c>
      <c r="D16" s="15">
        <v>3124</v>
      </c>
      <c r="E16" s="15">
        <v>3958</v>
      </c>
      <c r="F16" s="15">
        <v>3416</v>
      </c>
      <c r="G16" s="15">
        <v>2246</v>
      </c>
      <c r="H16" s="15">
        <v>2033</v>
      </c>
      <c r="I16" s="15">
        <v>1177</v>
      </c>
      <c r="J16" s="15">
        <v>2826</v>
      </c>
      <c r="K16" s="15">
        <v>3297</v>
      </c>
      <c r="L16" s="15">
        <v>2740</v>
      </c>
      <c r="M16" s="15">
        <v>1776</v>
      </c>
      <c r="N16" s="15">
        <v>1768</v>
      </c>
      <c r="O16" s="15">
        <v>2462</v>
      </c>
      <c r="P16" s="15">
        <v>5950</v>
      </c>
      <c r="Q16" s="15">
        <v>7255</v>
      </c>
      <c r="R16" s="15">
        <v>6156</v>
      </c>
      <c r="S16" s="15">
        <v>4022</v>
      </c>
      <c r="T16" s="15">
        <v>3801</v>
      </c>
      <c r="U16" s="14">
        <f t="shared" si="0"/>
        <v>16062</v>
      </c>
      <c r="V16" s="14">
        <f t="shared" si="1"/>
        <v>13584</v>
      </c>
      <c r="W16" s="14">
        <f t="shared" si="2"/>
        <v>29646</v>
      </c>
      <c r="X16" s="14">
        <f t="shared" si="3"/>
        <v>14029</v>
      </c>
      <c r="Y16" s="14">
        <f t="shared" si="4"/>
        <v>11816</v>
      </c>
      <c r="Z16" s="14">
        <f t="shared" si="5"/>
        <v>25845</v>
      </c>
    </row>
    <row r="17" spans="2:26" ht="12.75">
      <c r="B17" s="15" t="s">
        <v>12</v>
      </c>
      <c r="C17" s="15">
        <v>2132</v>
      </c>
      <c r="D17" s="15">
        <v>2072</v>
      </c>
      <c r="E17" s="15">
        <v>2291</v>
      </c>
      <c r="F17" s="15">
        <v>2046</v>
      </c>
      <c r="G17" s="15">
        <v>1481</v>
      </c>
      <c r="H17" s="15">
        <v>1671</v>
      </c>
      <c r="I17" s="15">
        <v>1138</v>
      </c>
      <c r="J17" s="15">
        <v>1183</v>
      </c>
      <c r="K17" s="15">
        <v>1264</v>
      </c>
      <c r="L17" s="15">
        <v>1059</v>
      </c>
      <c r="M17" s="15">
        <v>839</v>
      </c>
      <c r="N17" s="15">
        <v>974</v>
      </c>
      <c r="O17" s="15">
        <v>3270</v>
      </c>
      <c r="P17" s="15">
        <v>3255</v>
      </c>
      <c r="Q17" s="15">
        <v>3555</v>
      </c>
      <c r="R17" s="15">
        <v>3105</v>
      </c>
      <c r="S17" s="15">
        <v>2320</v>
      </c>
      <c r="T17" s="15">
        <v>2645</v>
      </c>
      <c r="U17" s="14">
        <f t="shared" si="0"/>
        <v>11693</v>
      </c>
      <c r="V17" s="14">
        <f t="shared" si="1"/>
        <v>6457</v>
      </c>
      <c r="W17" s="14">
        <f t="shared" si="2"/>
        <v>18150</v>
      </c>
      <c r="X17" s="14">
        <f t="shared" si="3"/>
        <v>10022</v>
      </c>
      <c r="Y17" s="14">
        <f t="shared" si="4"/>
        <v>5483</v>
      </c>
      <c r="Z17" s="14">
        <f t="shared" si="5"/>
        <v>15505</v>
      </c>
    </row>
    <row r="18" spans="2:26" ht="12.75">
      <c r="B18" s="15" t="s">
        <v>13</v>
      </c>
      <c r="C18" s="15">
        <v>2760</v>
      </c>
      <c r="D18" s="15">
        <v>4389</v>
      </c>
      <c r="E18" s="15">
        <v>5002</v>
      </c>
      <c r="F18" s="15">
        <v>4159</v>
      </c>
      <c r="G18" s="15">
        <v>2743</v>
      </c>
      <c r="H18" s="15">
        <v>1950</v>
      </c>
      <c r="I18" s="15">
        <v>3202</v>
      </c>
      <c r="J18" s="15">
        <v>4162</v>
      </c>
      <c r="K18" s="15">
        <v>4037</v>
      </c>
      <c r="L18" s="15">
        <v>3084</v>
      </c>
      <c r="M18" s="15">
        <v>2009</v>
      </c>
      <c r="N18" s="15">
        <v>1335</v>
      </c>
      <c r="O18" s="15">
        <v>5962</v>
      </c>
      <c r="P18" s="15">
        <v>8551</v>
      </c>
      <c r="Q18" s="15">
        <v>9039</v>
      </c>
      <c r="R18" s="15">
        <v>7243</v>
      </c>
      <c r="S18" s="15">
        <v>4752</v>
      </c>
      <c r="T18" s="15">
        <v>3285</v>
      </c>
      <c r="U18" s="14">
        <f t="shared" si="0"/>
        <v>21003</v>
      </c>
      <c r="V18" s="14">
        <f t="shared" si="1"/>
        <v>17829</v>
      </c>
      <c r="W18" s="14">
        <f t="shared" si="2"/>
        <v>38832</v>
      </c>
      <c r="X18" s="14">
        <f t="shared" si="3"/>
        <v>19053</v>
      </c>
      <c r="Y18" s="14">
        <f t="shared" si="4"/>
        <v>16494</v>
      </c>
      <c r="Z18" s="14">
        <f t="shared" si="5"/>
        <v>35547</v>
      </c>
    </row>
    <row r="19" spans="2:26" ht="12.75">
      <c r="B19" s="15" t="s">
        <v>14</v>
      </c>
      <c r="C19" s="15">
        <v>875</v>
      </c>
      <c r="D19" s="15">
        <v>1008</v>
      </c>
      <c r="E19" s="15">
        <v>986</v>
      </c>
      <c r="F19" s="15">
        <v>758</v>
      </c>
      <c r="G19" s="15">
        <v>420</v>
      </c>
      <c r="H19" s="15">
        <v>401</v>
      </c>
      <c r="I19" s="15">
        <v>641</v>
      </c>
      <c r="J19" s="15">
        <v>755</v>
      </c>
      <c r="K19" s="15">
        <v>736</v>
      </c>
      <c r="L19" s="15">
        <v>562</v>
      </c>
      <c r="M19" s="15">
        <v>323</v>
      </c>
      <c r="N19" s="15">
        <v>284</v>
      </c>
      <c r="O19" s="15">
        <v>1516</v>
      </c>
      <c r="P19" s="15">
        <v>1763</v>
      </c>
      <c r="Q19" s="15">
        <v>1722</v>
      </c>
      <c r="R19" s="15">
        <v>1320</v>
      </c>
      <c r="S19" s="15">
        <v>743</v>
      </c>
      <c r="T19" s="15">
        <v>685</v>
      </c>
      <c r="U19" s="14">
        <f t="shared" si="0"/>
        <v>4448</v>
      </c>
      <c r="V19" s="14">
        <f t="shared" si="1"/>
        <v>3301</v>
      </c>
      <c r="W19" s="14">
        <f t="shared" si="2"/>
        <v>7749</v>
      </c>
      <c r="X19" s="14">
        <f t="shared" si="3"/>
        <v>4047</v>
      </c>
      <c r="Y19" s="14">
        <f t="shared" si="4"/>
        <v>3017</v>
      </c>
      <c r="Z19" s="14">
        <f t="shared" si="5"/>
        <v>7064</v>
      </c>
    </row>
    <row r="20" spans="2:26" ht="12.75">
      <c r="B20" s="15" t="s">
        <v>15</v>
      </c>
      <c r="C20" s="15">
        <v>2486</v>
      </c>
      <c r="D20" s="15">
        <v>3086</v>
      </c>
      <c r="E20" s="15">
        <v>3311</v>
      </c>
      <c r="F20" s="15">
        <v>2816</v>
      </c>
      <c r="G20" s="15">
        <v>1906</v>
      </c>
      <c r="H20" s="15">
        <v>1878</v>
      </c>
      <c r="I20" s="15">
        <v>2922</v>
      </c>
      <c r="J20" s="15">
        <v>3611</v>
      </c>
      <c r="K20" s="15">
        <v>3905</v>
      </c>
      <c r="L20" s="15">
        <v>3649</v>
      </c>
      <c r="M20" s="15">
        <v>2458</v>
      </c>
      <c r="N20" s="15">
        <v>2409</v>
      </c>
      <c r="O20" s="15">
        <v>5408</v>
      </c>
      <c r="P20" s="15">
        <v>6697</v>
      </c>
      <c r="Q20" s="15">
        <v>7216</v>
      </c>
      <c r="R20" s="15">
        <v>6465</v>
      </c>
      <c r="S20" s="15">
        <v>4364</v>
      </c>
      <c r="T20" s="15">
        <v>4287</v>
      </c>
      <c r="U20" s="14">
        <f t="shared" si="0"/>
        <v>15483</v>
      </c>
      <c r="V20" s="14">
        <f t="shared" si="1"/>
        <v>18954</v>
      </c>
      <c r="W20" s="14">
        <f t="shared" si="2"/>
        <v>34437</v>
      </c>
      <c r="X20" s="14">
        <f t="shared" si="3"/>
        <v>13605</v>
      </c>
      <c r="Y20" s="14">
        <f t="shared" si="4"/>
        <v>16545</v>
      </c>
      <c r="Z20" s="14">
        <f t="shared" si="5"/>
        <v>30150</v>
      </c>
    </row>
    <row r="21" spans="2:26" ht="12.75">
      <c r="B21" s="15" t="s">
        <v>16</v>
      </c>
      <c r="C21" s="15">
        <v>285</v>
      </c>
      <c r="D21" s="15">
        <v>334</v>
      </c>
      <c r="E21" s="15">
        <v>476</v>
      </c>
      <c r="F21" s="15">
        <v>524</v>
      </c>
      <c r="G21" s="15">
        <v>463</v>
      </c>
      <c r="H21" s="15">
        <v>849</v>
      </c>
      <c r="I21" s="15">
        <v>483</v>
      </c>
      <c r="J21" s="15">
        <v>525</v>
      </c>
      <c r="K21" s="15">
        <v>724</v>
      </c>
      <c r="L21" s="15">
        <v>730</v>
      </c>
      <c r="M21" s="15">
        <v>654</v>
      </c>
      <c r="N21" s="15">
        <v>1058</v>
      </c>
      <c r="O21" s="15">
        <v>768</v>
      </c>
      <c r="P21" s="15">
        <v>859</v>
      </c>
      <c r="Q21" s="15">
        <v>1200</v>
      </c>
      <c r="R21" s="15">
        <v>1254</v>
      </c>
      <c r="S21" s="15">
        <v>1117</v>
      </c>
      <c r="T21" s="15">
        <v>1907</v>
      </c>
      <c r="U21" s="14">
        <f t="shared" si="0"/>
        <v>2931</v>
      </c>
      <c r="V21" s="14">
        <f t="shared" si="1"/>
        <v>4174</v>
      </c>
      <c r="W21" s="14">
        <f t="shared" si="2"/>
        <v>7105</v>
      </c>
      <c r="X21" s="14">
        <f t="shared" si="3"/>
        <v>2082</v>
      </c>
      <c r="Y21" s="14">
        <f t="shared" si="4"/>
        <v>3116</v>
      </c>
      <c r="Z21" s="14">
        <f t="shared" si="5"/>
        <v>5198</v>
      </c>
    </row>
    <row r="22" spans="2:26" ht="12.75">
      <c r="B22" s="15" t="s">
        <v>17</v>
      </c>
      <c r="C22" s="15">
        <v>430</v>
      </c>
      <c r="D22" s="15">
        <v>787</v>
      </c>
      <c r="E22" s="15">
        <v>1078</v>
      </c>
      <c r="F22" s="15">
        <v>1128</v>
      </c>
      <c r="G22" s="15">
        <v>972</v>
      </c>
      <c r="H22" s="15">
        <v>1279</v>
      </c>
      <c r="I22" s="15">
        <v>2410</v>
      </c>
      <c r="J22" s="15">
        <v>3488</v>
      </c>
      <c r="K22" s="15">
        <v>4012</v>
      </c>
      <c r="L22" s="15">
        <v>3434</v>
      </c>
      <c r="M22" s="15">
        <v>2522</v>
      </c>
      <c r="N22" s="15">
        <v>2339</v>
      </c>
      <c r="O22" s="15">
        <v>2840</v>
      </c>
      <c r="P22" s="15">
        <v>4275</v>
      </c>
      <c r="Q22" s="15">
        <v>5090</v>
      </c>
      <c r="R22" s="15">
        <v>4562</v>
      </c>
      <c r="S22" s="15">
        <v>3494</v>
      </c>
      <c r="T22" s="15">
        <v>3618</v>
      </c>
      <c r="U22" s="14">
        <f t="shared" si="0"/>
        <v>5674</v>
      </c>
      <c r="V22" s="14">
        <f t="shared" si="1"/>
        <v>18205</v>
      </c>
      <c r="W22" s="14">
        <f t="shared" si="2"/>
        <v>23879</v>
      </c>
      <c r="X22" s="14">
        <f t="shared" si="3"/>
        <v>4395</v>
      </c>
      <c r="Y22" s="14">
        <f t="shared" si="4"/>
        <v>15866</v>
      </c>
      <c r="Z22" s="14">
        <f t="shared" si="5"/>
        <v>20261</v>
      </c>
    </row>
    <row r="23" spans="2:26" ht="12.75">
      <c r="B23" s="15" t="s">
        <v>18</v>
      </c>
      <c r="C23" s="15">
        <v>519</v>
      </c>
      <c r="D23" s="15">
        <v>847</v>
      </c>
      <c r="E23" s="15">
        <v>919</v>
      </c>
      <c r="F23" s="15">
        <v>782</v>
      </c>
      <c r="G23" s="15">
        <v>753</v>
      </c>
      <c r="H23" s="15">
        <v>1023</v>
      </c>
      <c r="I23" s="15">
        <v>2175</v>
      </c>
      <c r="J23" s="15">
        <v>3161</v>
      </c>
      <c r="K23" s="15">
        <v>3197</v>
      </c>
      <c r="L23" s="15">
        <v>2720</v>
      </c>
      <c r="M23" s="15">
        <v>2160</v>
      </c>
      <c r="N23" s="15">
        <v>2658</v>
      </c>
      <c r="O23" s="15">
        <v>2694</v>
      </c>
      <c r="P23" s="15">
        <v>4008</v>
      </c>
      <c r="Q23" s="15">
        <v>4116</v>
      </c>
      <c r="R23" s="15">
        <v>3502</v>
      </c>
      <c r="S23" s="15">
        <v>2913</v>
      </c>
      <c r="T23" s="15">
        <v>3681</v>
      </c>
      <c r="U23" s="14">
        <f t="shared" si="0"/>
        <v>4843</v>
      </c>
      <c r="V23" s="14">
        <f t="shared" si="1"/>
        <v>16071</v>
      </c>
      <c r="W23" s="14">
        <f t="shared" si="2"/>
        <v>20914</v>
      </c>
      <c r="X23" s="14">
        <f t="shared" si="3"/>
        <v>3820</v>
      </c>
      <c r="Y23" s="14">
        <f t="shared" si="4"/>
        <v>13413</v>
      </c>
      <c r="Z23" s="14">
        <f t="shared" si="5"/>
        <v>17233</v>
      </c>
    </row>
    <row r="24" spans="2:26" ht="12.75">
      <c r="B24" s="15" t="s">
        <v>19</v>
      </c>
      <c r="C24" s="15">
        <v>72</v>
      </c>
      <c r="D24" s="15">
        <v>92</v>
      </c>
      <c r="E24" s="15">
        <v>92</v>
      </c>
      <c r="F24" s="15">
        <v>120</v>
      </c>
      <c r="G24" s="15">
        <v>83</v>
      </c>
      <c r="H24" s="15">
        <v>156</v>
      </c>
      <c r="I24" s="15">
        <v>88</v>
      </c>
      <c r="J24" s="15">
        <v>104</v>
      </c>
      <c r="K24" s="15">
        <v>96</v>
      </c>
      <c r="L24" s="15">
        <v>116</v>
      </c>
      <c r="M24" s="15">
        <v>89</v>
      </c>
      <c r="N24" s="15">
        <v>149</v>
      </c>
      <c r="O24" s="15">
        <v>160</v>
      </c>
      <c r="P24" s="15">
        <v>196</v>
      </c>
      <c r="Q24" s="15">
        <v>188</v>
      </c>
      <c r="R24" s="15">
        <v>236</v>
      </c>
      <c r="S24" s="15">
        <v>172</v>
      </c>
      <c r="T24" s="15">
        <v>305</v>
      </c>
      <c r="U24" s="14">
        <f t="shared" si="0"/>
        <v>615</v>
      </c>
      <c r="V24" s="14">
        <f t="shared" si="1"/>
        <v>642</v>
      </c>
      <c r="W24" s="14">
        <f t="shared" si="2"/>
        <v>1257</v>
      </c>
      <c r="X24" s="14">
        <f t="shared" si="3"/>
        <v>459</v>
      </c>
      <c r="Y24" s="14">
        <f t="shared" si="4"/>
        <v>493</v>
      </c>
      <c r="Z24" s="14">
        <f t="shared" si="5"/>
        <v>952</v>
      </c>
    </row>
    <row r="25" spans="2:26" ht="12.75">
      <c r="B25" s="15" t="s">
        <v>20</v>
      </c>
      <c r="C25" s="15">
        <v>2487</v>
      </c>
      <c r="D25" s="15">
        <v>2356</v>
      </c>
      <c r="E25" s="15">
        <v>2927</v>
      </c>
      <c r="F25" s="15">
        <v>2436</v>
      </c>
      <c r="G25" s="15">
        <v>1573</v>
      </c>
      <c r="H25" s="15">
        <v>1159</v>
      </c>
      <c r="I25" s="15">
        <v>4986</v>
      </c>
      <c r="J25" s="15">
        <v>4308</v>
      </c>
      <c r="K25" s="15">
        <v>4961</v>
      </c>
      <c r="L25" s="15">
        <v>3581</v>
      </c>
      <c r="M25" s="15">
        <v>1862</v>
      </c>
      <c r="N25" s="15">
        <v>1179</v>
      </c>
      <c r="O25" s="15">
        <v>7473</v>
      </c>
      <c r="P25" s="15">
        <v>6664</v>
      </c>
      <c r="Q25" s="15">
        <v>7888</v>
      </c>
      <c r="R25" s="15">
        <v>6017</v>
      </c>
      <c r="S25" s="15">
        <v>3435</v>
      </c>
      <c r="T25" s="15">
        <v>2338</v>
      </c>
      <c r="U25" s="14">
        <f t="shared" si="0"/>
        <v>12938</v>
      </c>
      <c r="V25" s="14">
        <f t="shared" si="1"/>
        <v>20877</v>
      </c>
      <c r="W25" s="14">
        <f t="shared" si="2"/>
        <v>33815</v>
      </c>
      <c r="X25" s="14">
        <f t="shared" si="3"/>
        <v>11779</v>
      </c>
      <c r="Y25" s="14">
        <f t="shared" si="4"/>
        <v>19698</v>
      </c>
      <c r="Z25" s="14">
        <f t="shared" si="5"/>
        <v>31477</v>
      </c>
    </row>
    <row r="26" spans="2:26" ht="12.75">
      <c r="B26" s="15" t="s">
        <v>21</v>
      </c>
      <c r="C26" s="15">
        <v>272</v>
      </c>
      <c r="D26" s="15">
        <v>343</v>
      </c>
      <c r="E26" s="15">
        <v>586</v>
      </c>
      <c r="F26" s="15">
        <v>586</v>
      </c>
      <c r="G26" s="15">
        <v>399</v>
      </c>
      <c r="H26" s="15">
        <v>431</v>
      </c>
      <c r="I26" s="15">
        <v>945</v>
      </c>
      <c r="J26" s="15">
        <v>1218</v>
      </c>
      <c r="K26" s="15">
        <v>1874</v>
      </c>
      <c r="L26" s="15">
        <v>1594</v>
      </c>
      <c r="M26" s="15">
        <v>888</v>
      </c>
      <c r="N26" s="15">
        <v>724</v>
      </c>
      <c r="O26" s="15">
        <v>1217</v>
      </c>
      <c r="P26" s="15">
        <v>1561</v>
      </c>
      <c r="Q26" s="15">
        <v>2460</v>
      </c>
      <c r="R26" s="15">
        <v>2180</v>
      </c>
      <c r="S26" s="15">
        <v>1287</v>
      </c>
      <c r="T26" s="15">
        <v>1155</v>
      </c>
      <c r="U26" s="14">
        <f t="shared" si="0"/>
        <v>2617</v>
      </c>
      <c r="V26" s="14">
        <f t="shared" si="1"/>
        <v>7243</v>
      </c>
      <c r="W26" s="14">
        <f t="shared" si="2"/>
        <v>9860</v>
      </c>
      <c r="X26" s="14">
        <f t="shared" si="3"/>
        <v>2186</v>
      </c>
      <c r="Y26" s="14">
        <f t="shared" si="4"/>
        <v>6519</v>
      </c>
      <c r="Z26" s="14">
        <f t="shared" si="5"/>
        <v>8705</v>
      </c>
    </row>
    <row r="27" spans="2:26" ht="12.75">
      <c r="B27" s="15" t="s">
        <v>22</v>
      </c>
      <c r="C27" s="15">
        <v>3704</v>
      </c>
      <c r="D27" s="15">
        <v>4673</v>
      </c>
      <c r="E27" s="15">
        <v>5499</v>
      </c>
      <c r="F27" s="15">
        <v>4925</v>
      </c>
      <c r="G27" s="15">
        <v>3290</v>
      </c>
      <c r="H27" s="15">
        <v>2121</v>
      </c>
      <c r="I27" s="15">
        <v>8515</v>
      </c>
      <c r="J27" s="15">
        <v>10998</v>
      </c>
      <c r="K27" s="15">
        <v>13004</v>
      </c>
      <c r="L27" s="15">
        <v>12008</v>
      </c>
      <c r="M27" s="15">
        <v>7536</v>
      </c>
      <c r="N27" s="15">
        <v>4273</v>
      </c>
      <c r="O27" s="15">
        <v>12219</v>
      </c>
      <c r="P27" s="15">
        <v>15671</v>
      </c>
      <c r="Q27" s="15">
        <v>18503</v>
      </c>
      <c r="R27" s="15">
        <v>16933</v>
      </c>
      <c r="S27" s="15">
        <v>10826</v>
      </c>
      <c r="T27" s="15">
        <v>6394</v>
      </c>
      <c r="U27" s="14">
        <f t="shared" si="0"/>
        <v>24212</v>
      </c>
      <c r="V27" s="14">
        <f t="shared" si="1"/>
        <v>56334</v>
      </c>
      <c r="W27" s="14">
        <f t="shared" si="2"/>
        <v>80546</v>
      </c>
      <c r="X27" s="14">
        <f t="shared" si="3"/>
        <v>22091</v>
      </c>
      <c r="Y27" s="14">
        <f t="shared" si="4"/>
        <v>52061</v>
      </c>
      <c r="Z27" s="14">
        <f t="shared" si="5"/>
        <v>74152</v>
      </c>
    </row>
    <row r="28" spans="2:26" ht="12.75">
      <c r="B28" s="15" t="s">
        <v>53</v>
      </c>
      <c r="C28" s="15">
        <v>366</v>
      </c>
      <c r="D28" s="15">
        <v>635</v>
      </c>
      <c r="E28" s="15">
        <v>1273</v>
      </c>
      <c r="F28" s="15">
        <v>1212</v>
      </c>
      <c r="G28" s="15">
        <v>641</v>
      </c>
      <c r="H28" s="15">
        <v>352</v>
      </c>
      <c r="I28" s="15">
        <v>718</v>
      </c>
      <c r="J28" s="15">
        <v>1078</v>
      </c>
      <c r="K28" s="15">
        <v>1934</v>
      </c>
      <c r="L28" s="15">
        <v>1561</v>
      </c>
      <c r="M28" s="15">
        <v>703</v>
      </c>
      <c r="N28" s="15">
        <v>332</v>
      </c>
      <c r="O28" s="15">
        <v>1084</v>
      </c>
      <c r="P28" s="15">
        <v>1713</v>
      </c>
      <c r="Q28" s="15">
        <v>3207</v>
      </c>
      <c r="R28" s="15">
        <v>2773</v>
      </c>
      <c r="S28" s="15">
        <v>1344</v>
      </c>
      <c r="T28" s="15">
        <v>684</v>
      </c>
      <c r="U28" s="14">
        <f t="shared" si="0"/>
        <v>4479</v>
      </c>
      <c r="V28" s="14">
        <f t="shared" si="1"/>
        <v>6326</v>
      </c>
      <c r="W28" s="14">
        <f t="shared" si="2"/>
        <v>10805</v>
      </c>
      <c r="X28" s="14">
        <f t="shared" si="3"/>
        <v>4127</v>
      </c>
      <c r="Y28" s="14">
        <f t="shared" si="4"/>
        <v>5994</v>
      </c>
      <c r="Z28" s="14">
        <f t="shared" si="5"/>
        <v>10121</v>
      </c>
    </row>
    <row r="29" spans="2:26" ht="12.75">
      <c r="B29" s="15" t="s">
        <v>23</v>
      </c>
      <c r="C29" s="15">
        <v>176</v>
      </c>
      <c r="D29" s="15">
        <v>403</v>
      </c>
      <c r="E29" s="15">
        <v>495</v>
      </c>
      <c r="F29" s="15">
        <v>526</v>
      </c>
      <c r="G29" s="15">
        <v>382</v>
      </c>
      <c r="H29" s="15">
        <v>591</v>
      </c>
      <c r="I29" s="15">
        <v>609</v>
      </c>
      <c r="J29" s="15">
        <v>1088</v>
      </c>
      <c r="K29" s="15">
        <v>1321</v>
      </c>
      <c r="L29" s="15">
        <v>983</v>
      </c>
      <c r="M29" s="15">
        <v>545</v>
      </c>
      <c r="N29" s="15">
        <v>585</v>
      </c>
      <c r="O29" s="15">
        <v>785</v>
      </c>
      <c r="P29" s="15">
        <v>1491</v>
      </c>
      <c r="Q29" s="15">
        <v>1816</v>
      </c>
      <c r="R29" s="15">
        <v>1509</v>
      </c>
      <c r="S29" s="15">
        <v>927</v>
      </c>
      <c r="T29" s="15">
        <v>1176</v>
      </c>
      <c r="U29" s="14">
        <f t="shared" si="0"/>
        <v>2573</v>
      </c>
      <c r="V29" s="14">
        <f t="shared" si="1"/>
        <v>5131</v>
      </c>
      <c r="W29" s="14">
        <f t="shared" si="2"/>
        <v>7704</v>
      </c>
      <c r="X29" s="14">
        <f t="shared" si="3"/>
        <v>1982</v>
      </c>
      <c r="Y29" s="14">
        <f t="shared" si="4"/>
        <v>4546</v>
      </c>
      <c r="Z29" s="14">
        <f t="shared" si="5"/>
        <v>6528</v>
      </c>
    </row>
    <row r="30" spans="2:26" ht="12.75">
      <c r="B30" s="15" t="s">
        <v>24</v>
      </c>
      <c r="C30" s="15">
        <v>1451</v>
      </c>
      <c r="D30" s="15">
        <v>1248</v>
      </c>
      <c r="E30" s="15">
        <v>1166</v>
      </c>
      <c r="F30" s="15">
        <v>1023</v>
      </c>
      <c r="G30" s="15">
        <v>608</v>
      </c>
      <c r="H30" s="15">
        <v>403</v>
      </c>
      <c r="I30" s="15">
        <v>2840</v>
      </c>
      <c r="J30" s="15">
        <v>2848</v>
      </c>
      <c r="K30" s="15">
        <v>2666</v>
      </c>
      <c r="L30" s="15">
        <v>2397</v>
      </c>
      <c r="M30" s="15">
        <v>1715</v>
      </c>
      <c r="N30" s="15">
        <v>1264</v>
      </c>
      <c r="O30" s="15">
        <v>4291</v>
      </c>
      <c r="P30" s="15">
        <v>4096</v>
      </c>
      <c r="Q30" s="15">
        <v>3832</v>
      </c>
      <c r="R30" s="15">
        <v>3420</v>
      </c>
      <c r="S30" s="15">
        <v>2323</v>
      </c>
      <c r="T30" s="15">
        <v>1667</v>
      </c>
      <c r="U30" s="14">
        <f t="shared" si="0"/>
        <v>5899</v>
      </c>
      <c r="V30" s="14">
        <f t="shared" si="1"/>
        <v>13730</v>
      </c>
      <c r="W30" s="14">
        <f t="shared" si="2"/>
        <v>19629</v>
      </c>
      <c r="X30" s="14">
        <f t="shared" si="3"/>
        <v>5496</v>
      </c>
      <c r="Y30" s="14">
        <f t="shared" si="4"/>
        <v>12466</v>
      </c>
      <c r="Z30" s="14">
        <f t="shared" si="5"/>
        <v>17962</v>
      </c>
    </row>
    <row r="31" spans="2:26" ht="12.75">
      <c r="B31" s="15" t="s">
        <v>25</v>
      </c>
      <c r="C31" s="15">
        <v>831</v>
      </c>
      <c r="D31" s="15">
        <v>525</v>
      </c>
      <c r="E31" s="15">
        <v>522</v>
      </c>
      <c r="F31" s="15">
        <v>339</v>
      </c>
      <c r="G31" s="15">
        <v>287</v>
      </c>
      <c r="H31" s="15">
        <v>160</v>
      </c>
      <c r="I31" s="15">
        <v>1544</v>
      </c>
      <c r="J31" s="15">
        <v>1195</v>
      </c>
      <c r="K31" s="15">
        <v>1235</v>
      </c>
      <c r="L31" s="15">
        <v>1041</v>
      </c>
      <c r="M31" s="15">
        <v>705</v>
      </c>
      <c r="N31" s="15">
        <v>519</v>
      </c>
      <c r="O31" s="15">
        <v>2375</v>
      </c>
      <c r="P31" s="15">
        <v>1720</v>
      </c>
      <c r="Q31" s="15">
        <v>1757</v>
      </c>
      <c r="R31" s="15">
        <v>1380</v>
      </c>
      <c r="S31" s="15">
        <v>992</v>
      </c>
      <c r="T31" s="15">
        <v>679</v>
      </c>
      <c r="U31" s="14">
        <f t="shared" si="0"/>
        <v>2664</v>
      </c>
      <c r="V31" s="14">
        <f t="shared" si="1"/>
        <v>6239</v>
      </c>
      <c r="W31" s="14">
        <f t="shared" si="2"/>
        <v>8903</v>
      </c>
      <c r="X31" s="14">
        <f t="shared" si="3"/>
        <v>2504</v>
      </c>
      <c r="Y31" s="14">
        <f t="shared" si="4"/>
        <v>5720</v>
      </c>
      <c r="Z31" s="14">
        <f t="shared" si="5"/>
        <v>8224</v>
      </c>
    </row>
    <row r="32" spans="2:26" ht="12.75">
      <c r="B32" s="15" t="s">
        <v>26</v>
      </c>
      <c r="C32" s="15">
        <v>344</v>
      </c>
      <c r="D32" s="15">
        <v>313</v>
      </c>
      <c r="E32" s="15">
        <v>282</v>
      </c>
      <c r="F32" s="15">
        <v>159</v>
      </c>
      <c r="G32" s="15">
        <v>104</v>
      </c>
      <c r="H32" s="15">
        <v>83</v>
      </c>
      <c r="I32" s="15">
        <v>794</v>
      </c>
      <c r="J32" s="15">
        <v>693</v>
      </c>
      <c r="K32" s="15">
        <v>623</v>
      </c>
      <c r="L32" s="15">
        <v>480</v>
      </c>
      <c r="M32" s="15">
        <v>355</v>
      </c>
      <c r="N32" s="15">
        <v>269</v>
      </c>
      <c r="O32" s="15">
        <v>1138</v>
      </c>
      <c r="P32" s="15">
        <v>1006</v>
      </c>
      <c r="Q32" s="15">
        <v>905</v>
      </c>
      <c r="R32" s="15">
        <v>639</v>
      </c>
      <c r="S32" s="15">
        <v>459</v>
      </c>
      <c r="T32" s="15">
        <v>352</v>
      </c>
      <c r="U32" s="14">
        <f t="shared" si="0"/>
        <v>1285</v>
      </c>
      <c r="V32" s="14">
        <f t="shared" si="1"/>
        <v>3214</v>
      </c>
      <c r="W32" s="14">
        <f t="shared" si="2"/>
        <v>4499</v>
      </c>
      <c r="X32" s="14">
        <f t="shared" si="3"/>
        <v>1202</v>
      </c>
      <c r="Y32" s="14">
        <f t="shared" si="4"/>
        <v>2945</v>
      </c>
      <c r="Z32" s="14">
        <f t="shared" si="5"/>
        <v>4147</v>
      </c>
    </row>
    <row r="33" spans="2:26" ht="12.75">
      <c r="B33" s="15" t="s">
        <v>27</v>
      </c>
      <c r="C33" s="15">
        <v>477</v>
      </c>
      <c r="D33" s="15">
        <v>402</v>
      </c>
      <c r="E33" s="15">
        <v>272</v>
      </c>
      <c r="F33" s="15">
        <v>182</v>
      </c>
      <c r="G33" s="15">
        <v>96</v>
      </c>
      <c r="H33" s="15">
        <v>134</v>
      </c>
      <c r="I33" s="15">
        <v>655</v>
      </c>
      <c r="J33" s="15">
        <v>494</v>
      </c>
      <c r="K33" s="15">
        <v>325</v>
      </c>
      <c r="L33" s="15">
        <v>215</v>
      </c>
      <c r="M33" s="15">
        <v>88</v>
      </c>
      <c r="N33" s="15">
        <v>117</v>
      </c>
      <c r="O33" s="15">
        <v>1132</v>
      </c>
      <c r="P33" s="15">
        <v>896</v>
      </c>
      <c r="Q33" s="15">
        <v>597</v>
      </c>
      <c r="R33" s="15">
        <v>397</v>
      </c>
      <c r="S33" s="15">
        <v>184</v>
      </c>
      <c r="T33" s="15">
        <v>251</v>
      </c>
      <c r="U33" s="14">
        <f t="shared" si="0"/>
        <v>1563</v>
      </c>
      <c r="V33" s="14">
        <f t="shared" si="1"/>
        <v>1894</v>
      </c>
      <c r="W33" s="14">
        <f t="shared" si="2"/>
        <v>3457</v>
      </c>
      <c r="X33" s="14">
        <f t="shared" si="3"/>
        <v>1429</v>
      </c>
      <c r="Y33" s="14">
        <f t="shared" si="4"/>
        <v>1777</v>
      </c>
      <c r="Z33" s="14">
        <f t="shared" si="5"/>
        <v>3206</v>
      </c>
    </row>
    <row r="34" spans="2:26" ht="12.75">
      <c r="B34" s="15" t="s">
        <v>28</v>
      </c>
      <c r="C34" s="15">
        <v>654</v>
      </c>
      <c r="D34" s="15">
        <v>513</v>
      </c>
      <c r="E34" s="15">
        <v>450</v>
      </c>
      <c r="F34" s="15">
        <v>342</v>
      </c>
      <c r="G34" s="15">
        <v>224</v>
      </c>
      <c r="H34" s="15">
        <v>194</v>
      </c>
      <c r="I34" s="15">
        <v>917</v>
      </c>
      <c r="J34" s="15">
        <v>783</v>
      </c>
      <c r="K34" s="15">
        <v>698</v>
      </c>
      <c r="L34" s="15">
        <v>489</v>
      </c>
      <c r="M34" s="15">
        <v>271</v>
      </c>
      <c r="N34" s="15">
        <v>201</v>
      </c>
      <c r="O34" s="15">
        <v>1571</v>
      </c>
      <c r="P34" s="15">
        <v>1296</v>
      </c>
      <c r="Q34" s="15">
        <v>1148</v>
      </c>
      <c r="R34" s="15">
        <v>831</v>
      </c>
      <c r="S34" s="15">
        <v>495</v>
      </c>
      <c r="T34" s="15">
        <v>395</v>
      </c>
      <c r="U34" s="14">
        <f t="shared" si="0"/>
        <v>2377</v>
      </c>
      <c r="V34" s="14">
        <f t="shared" si="1"/>
        <v>3359</v>
      </c>
      <c r="W34" s="14">
        <f t="shared" si="2"/>
        <v>5736</v>
      </c>
      <c r="X34" s="14">
        <f t="shared" si="3"/>
        <v>2183</v>
      </c>
      <c r="Y34" s="14">
        <f t="shared" si="4"/>
        <v>3158</v>
      </c>
      <c r="Z34" s="14">
        <f t="shared" si="5"/>
        <v>5341</v>
      </c>
    </row>
    <row r="35" spans="2:26" ht="12.75">
      <c r="B35" s="15" t="s">
        <v>29</v>
      </c>
      <c r="C35" s="15">
        <v>281</v>
      </c>
      <c r="D35" s="15">
        <v>356</v>
      </c>
      <c r="E35" s="15">
        <v>373</v>
      </c>
      <c r="F35" s="15">
        <v>318</v>
      </c>
      <c r="G35" s="15">
        <v>183</v>
      </c>
      <c r="H35" s="15">
        <v>191</v>
      </c>
      <c r="I35" s="15">
        <v>767</v>
      </c>
      <c r="J35" s="15">
        <v>1058</v>
      </c>
      <c r="K35" s="15">
        <v>1159</v>
      </c>
      <c r="L35" s="15">
        <v>1016</v>
      </c>
      <c r="M35" s="15">
        <v>578</v>
      </c>
      <c r="N35" s="15">
        <v>460</v>
      </c>
      <c r="O35" s="15">
        <v>1048</v>
      </c>
      <c r="P35" s="15">
        <v>1414</v>
      </c>
      <c r="Q35" s="15">
        <v>1532</v>
      </c>
      <c r="R35" s="15">
        <v>1334</v>
      </c>
      <c r="S35" s="15">
        <v>761</v>
      </c>
      <c r="T35" s="15">
        <v>651</v>
      </c>
      <c r="U35" s="14">
        <f t="shared" si="0"/>
        <v>1702</v>
      </c>
      <c r="V35" s="14">
        <f t="shared" si="1"/>
        <v>5038</v>
      </c>
      <c r="W35" s="14">
        <f t="shared" si="2"/>
        <v>6740</v>
      </c>
      <c r="X35" s="14">
        <f t="shared" si="3"/>
        <v>1511</v>
      </c>
      <c r="Y35" s="14">
        <f t="shared" si="4"/>
        <v>4578</v>
      </c>
      <c r="Z35" s="14">
        <f t="shared" si="5"/>
        <v>6089</v>
      </c>
    </row>
    <row r="36" spans="2:26" ht="12.75">
      <c r="B36" s="15" t="s">
        <v>30</v>
      </c>
      <c r="C36" s="15">
        <v>473</v>
      </c>
      <c r="D36" s="15">
        <v>496</v>
      </c>
      <c r="E36" s="15">
        <v>529</v>
      </c>
      <c r="F36" s="15">
        <v>474</v>
      </c>
      <c r="G36" s="15">
        <v>258</v>
      </c>
      <c r="H36" s="15">
        <v>220</v>
      </c>
      <c r="I36" s="15">
        <v>725</v>
      </c>
      <c r="J36" s="15">
        <v>702</v>
      </c>
      <c r="K36" s="15">
        <v>845</v>
      </c>
      <c r="L36" s="15">
        <v>661</v>
      </c>
      <c r="M36" s="15">
        <v>401</v>
      </c>
      <c r="N36" s="15">
        <v>212</v>
      </c>
      <c r="O36" s="15">
        <v>1198</v>
      </c>
      <c r="P36" s="15">
        <v>1198</v>
      </c>
      <c r="Q36" s="15">
        <v>1374</v>
      </c>
      <c r="R36" s="15">
        <v>1135</v>
      </c>
      <c r="S36" s="15">
        <v>659</v>
      </c>
      <c r="T36" s="15">
        <v>432</v>
      </c>
      <c r="U36" s="14">
        <f t="shared" si="0"/>
        <v>2450</v>
      </c>
      <c r="V36" s="14">
        <f t="shared" si="1"/>
        <v>3546</v>
      </c>
      <c r="W36" s="14">
        <f t="shared" si="2"/>
        <v>5996</v>
      </c>
      <c r="X36" s="14">
        <f t="shared" si="3"/>
        <v>2230</v>
      </c>
      <c r="Y36" s="14">
        <f t="shared" si="4"/>
        <v>3334</v>
      </c>
      <c r="Z36" s="14">
        <f t="shared" si="5"/>
        <v>5564</v>
      </c>
    </row>
    <row r="37" spans="2:26" ht="12.75">
      <c r="B37" s="15" t="s">
        <v>31</v>
      </c>
      <c r="C37" s="15">
        <v>485</v>
      </c>
      <c r="D37" s="15">
        <v>899</v>
      </c>
      <c r="E37" s="15">
        <v>1844</v>
      </c>
      <c r="F37" s="15">
        <v>2235</v>
      </c>
      <c r="G37" s="15">
        <v>1799</v>
      </c>
      <c r="H37" s="15">
        <v>1053</v>
      </c>
      <c r="I37" s="15">
        <v>746</v>
      </c>
      <c r="J37" s="15">
        <v>849</v>
      </c>
      <c r="K37" s="15">
        <v>1221</v>
      </c>
      <c r="L37" s="15">
        <v>1193</v>
      </c>
      <c r="M37" s="15">
        <v>829</v>
      </c>
      <c r="N37" s="15">
        <v>527</v>
      </c>
      <c r="O37" s="15">
        <v>1231</v>
      </c>
      <c r="P37" s="15">
        <v>1748</v>
      </c>
      <c r="Q37" s="15">
        <v>3065</v>
      </c>
      <c r="R37" s="15">
        <v>3428</v>
      </c>
      <c r="S37" s="15">
        <v>2628</v>
      </c>
      <c r="T37" s="15">
        <v>1580</v>
      </c>
      <c r="U37" s="14">
        <f t="shared" si="0"/>
        <v>8315</v>
      </c>
      <c r="V37" s="14">
        <f t="shared" si="1"/>
        <v>5365</v>
      </c>
      <c r="W37" s="14">
        <f t="shared" si="2"/>
        <v>13680</v>
      </c>
      <c r="X37" s="14">
        <f t="shared" si="3"/>
        <v>7262</v>
      </c>
      <c r="Y37" s="14">
        <f t="shared" si="4"/>
        <v>4838</v>
      </c>
      <c r="Z37" s="14">
        <f t="shared" si="5"/>
        <v>12100</v>
      </c>
    </row>
    <row r="38" spans="2:26" ht="12.75">
      <c r="B38" s="15" t="s">
        <v>32</v>
      </c>
      <c r="C38" s="15">
        <v>5250</v>
      </c>
      <c r="D38" s="15">
        <v>6456</v>
      </c>
      <c r="E38" s="15">
        <v>7523</v>
      </c>
      <c r="F38" s="15">
        <v>7299</v>
      </c>
      <c r="G38" s="15">
        <v>5647</v>
      </c>
      <c r="H38" s="15">
        <v>5773</v>
      </c>
      <c r="I38" s="15">
        <v>5097</v>
      </c>
      <c r="J38" s="15">
        <v>6651</v>
      </c>
      <c r="K38" s="15">
        <v>8451</v>
      </c>
      <c r="L38" s="15">
        <v>8046</v>
      </c>
      <c r="M38" s="15">
        <v>6252</v>
      </c>
      <c r="N38" s="15">
        <v>6361</v>
      </c>
      <c r="O38" s="15">
        <v>10347</v>
      </c>
      <c r="P38" s="15">
        <v>13107</v>
      </c>
      <c r="Q38" s="15">
        <v>15974</v>
      </c>
      <c r="R38" s="15">
        <v>15345</v>
      </c>
      <c r="S38" s="15">
        <v>11899</v>
      </c>
      <c r="T38" s="15">
        <v>12134</v>
      </c>
      <c r="U38" s="14">
        <f t="shared" si="0"/>
        <v>37948</v>
      </c>
      <c r="V38" s="14">
        <f t="shared" si="1"/>
        <v>40858</v>
      </c>
      <c r="W38" s="14">
        <f t="shared" si="2"/>
        <v>78806</v>
      </c>
      <c r="X38" s="14">
        <f t="shared" si="3"/>
        <v>32175</v>
      </c>
      <c r="Y38" s="14">
        <f t="shared" si="4"/>
        <v>34497</v>
      </c>
      <c r="Z38" s="14">
        <f t="shared" si="5"/>
        <v>66672</v>
      </c>
    </row>
    <row r="39" spans="2:26" ht="12.75">
      <c r="B39" s="15" t="s">
        <v>47</v>
      </c>
      <c r="C39" s="15">
        <v>54800</v>
      </c>
      <c r="D39" s="15">
        <v>57933</v>
      </c>
      <c r="E39" s="15">
        <v>64908</v>
      </c>
      <c r="F39" s="15">
        <v>58412</v>
      </c>
      <c r="G39" s="15">
        <v>42886</v>
      </c>
      <c r="H39" s="15">
        <v>40304</v>
      </c>
      <c r="I39" s="15">
        <v>61812</v>
      </c>
      <c r="J39" s="15">
        <v>70979</v>
      </c>
      <c r="K39" s="15">
        <v>77480</v>
      </c>
      <c r="L39" s="15">
        <v>66829</v>
      </c>
      <c r="M39" s="15">
        <v>45578</v>
      </c>
      <c r="N39" s="15">
        <v>39161</v>
      </c>
      <c r="O39" s="15">
        <v>116612</v>
      </c>
      <c r="P39" s="15">
        <v>128912</v>
      </c>
      <c r="Q39" s="15">
        <v>142388</v>
      </c>
      <c r="R39" s="15">
        <v>125241</v>
      </c>
      <c r="S39" s="15">
        <v>88464</v>
      </c>
      <c r="T39" s="15">
        <v>79465</v>
      </c>
      <c r="U39" s="14">
        <f t="shared" si="0"/>
        <v>319243</v>
      </c>
      <c r="V39" s="14">
        <f t="shared" si="1"/>
        <v>361839</v>
      </c>
      <c r="W39" s="14">
        <f t="shared" si="2"/>
        <v>681082</v>
      </c>
      <c r="X39" s="14">
        <f t="shared" si="3"/>
        <v>278939</v>
      </c>
      <c r="Y39" s="14">
        <f t="shared" si="4"/>
        <v>322678</v>
      </c>
      <c r="Z39" s="14">
        <f t="shared" si="5"/>
        <v>601617</v>
      </c>
    </row>
    <row r="41" spans="2:26" ht="12.75">
      <c r="B41" s="15" t="s">
        <v>0</v>
      </c>
      <c r="C41" s="16">
        <f>ROUND(100*C5/$U5,1)</f>
        <v>15</v>
      </c>
      <c r="D41" s="16">
        <f>ROUND(100*D5/$U5,1)</f>
        <v>18.3</v>
      </c>
      <c r="E41" s="16">
        <f>ROUND(100*E5/$U5,1)</f>
        <v>18.7</v>
      </c>
      <c r="F41" s="16">
        <f>ROUND(100*F5/$U5,1)</f>
        <v>18.3</v>
      </c>
      <c r="G41" s="16">
        <f>ROUND(100*G5/$U5,1)</f>
        <v>15.5</v>
      </c>
      <c r="H41" s="16">
        <f>ROUND(100*$X5/$U5,1)</f>
        <v>85.9</v>
      </c>
      <c r="I41" s="17">
        <f>$U5</f>
        <v>19824</v>
      </c>
      <c r="J41" s="16">
        <f aca="true" t="shared" si="6" ref="J41:N56">ROUND(100*I5/$V5,1)</f>
        <v>17</v>
      </c>
      <c r="K41" s="16">
        <f t="shared" si="6"/>
        <v>20.4</v>
      </c>
      <c r="L41" s="16">
        <f t="shared" si="6"/>
        <v>19.8</v>
      </c>
      <c r="M41" s="16">
        <f t="shared" si="6"/>
        <v>17.3</v>
      </c>
      <c r="N41" s="16">
        <f t="shared" si="6"/>
        <v>13.8</v>
      </c>
      <c r="O41" s="16">
        <f aca="true" t="shared" si="7" ref="O41:O75">ROUND(100*$Y5/$V5,1)</f>
        <v>88.4</v>
      </c>
      <c r="P41" s="17">
        <f aca="true" t="shared" si="8" ref="P41:P75">$V5</f>
        <v>29073</v>
      </c>
      <c r="Q41" s="16">
        <f aca="true" t="shared" si="9" ref="Q41:Q48">ROUND(100*O5/$W5,1)</f>
        <v>16.2</v>
      </c>
      <c r="R41" s="16">
        <f aca="true" t="shared" si="10" ref="R41:U56">ROUND(100*P5/$W5,1)</f>
        <v>19.6</v>
      </c>
      <c r="S41" s="16">
        <f t="shared" si="10"/>
        <v>19.4</v>
      </c>
      <c r="T41" s="16">
        <f t="shared" si="10"/>
        <v>17.7</v>
      </c>
      <c r="U41" s="16">
        <f t="shared" si="10"/>
        <v>14.5</v>
      </c>
      <c r="V41" s="16">
        <f>ROUND(100*$Z5/$W5,1)</f>
        <v>87.4</v>
      </c>
      <c r="W41" s="17">
        <f>$W5</f>
        <v>48897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23.5</v>
      </c>
      <c r="D42" s="16">
        <f t="shared" si="11"/>
        <v>20.1</v>
      </c>
      <c r="E42" s="16">
        <f t="shared" si="11"/>
        <v>18.8</v>
      </c>
      <c r="F42" s="16">
        <f t="shared" si="11"/>
        <v>14.6</v>
      </c>
      <c r="G42" s="16">
        <f t="shared" si="11"/>
        <v>11.4</v>
      </c>
      <c r="H42" s="16">
        <f aca="true" t="shared" si="12" ref="H42:H75">ROUND(100*$X6/$U6,1)</f>
        <v>88.4</v>
      </c>
      <c r="I42" s="17">
        <f aca="true" t="shared" si="13" ref="I42:I75">$U6</f>
        <v>20132</v>
      </c>
      <c r="J42" s="16">
        <f t="shared" si="6"/>
        <v>23.8</v>
      </c>
      <c r="K42" s="16">
        <f t="shared" si="6"/>
        <v>22.1</v>
      </c>
      <c r="L42" s="16">
        <f t="shared" si="6"/>
        <v>18.6</v>
      </c>
      <c r="M42" s="16">
        <f t="shared" si="6"/>
        <v>14.9</v>
      </c>
      <c r="N42" s="16">
        <f t="shared" si="6"/>
        <v>10.6</v>
      </c>
      <c r="O42" s="16">
        <f t="shared" si="7"/>
        <v>90</v>
      </c>
      <c r="P42" s="17">
        <f t="shared" si="8"/>
        <v>16971</v>
      </c>
      <c r="Q42" s="16">
        <f t="shared" si="9"/>
        <v>23.6</v>
      </c>
      <c r="R42" s="16">
        <f t="shared" si="10"/>
        <v>21</v>
      </c>
      <c r="S42" s="16">
        <f t="shared" si="10"/>
        <v>18.7</v>
      </c>
      <c r="T42" s="16">
        <f t="shared" si="10"/>
        <v>14.8</v>
      </c>
      <c r="U42" s="16">
        <f t="shared" si="10"/>
        <v>11</v>
      </c>
      <c r="V42" s="16">
        <f aca="true" t="shared" si="14" ref="V42:V75">ROUND(100*$Z6/$W6,1)</f>
        <v>89.1</v>
      </c>
      <c r="W42" s="17">
        <f aca="true" t="shared" si="15" ref="W42:W75">$W6</f>
        <v>37103</v>
      </c>
      <c r="X42" s="18"/>
      <c r="Y42" s="18"/>
      <c r="Z42" s="18"/>
    </row>
    <row r="43" spans="2:26" ht="12.75">
      <c r="B43" s="15" t="s">
        <v>2</v>
      </c>
      <c r="C43" s="16">
        <f t="shared" si="11"/>
        <v>22.7</v>
      </c>
      <c r="D43" s="16">
        <f t="shared" si="11"/>
        <v>20</v>
      </c>
      <c r="E43" s="16">
        <f t="shared" si="11"/>
        <v>18.5</v>
      </c>
      <c r="F43" s="16">
        <f t="shared" si="11"/>
        <v>15.8</v>
      </c>
      <c r="G43" s="16">
        <f t="shared" si="11"/>
        <v>11.6</v>
      </c>
      <c r="H43" s="16">
        <f t="shared" si="12"/>
        <v>88.7</v>
      </c>
      <c r="I43" s="17">
        <f t="shared" si="13"/>
        <v>23119</v>
      </c>
      <c r="J43" s="16">
        <f t="shared" si="6"/>
        <v>23.6</v>
      </c>
      <c r="K43" s="16">
        <f t="shared" si="6"/>
        <v>23.1</v>
      </c>
      <c r="L43" s="16">
        <f t="shared" si="6"/>
        <v>19.3</v>
      </c>
      <c r="M43" s="16">
        <f t="shared" si="6"/>
        <v>14.6</v>
      </c>
      <c r="N43" s="16">
        <f t="shared" si="6"/>
        <v>10.4</v>
      </c>
      <c r="O43" s="16">
        <f t="shared" si="7"/>
        <v>91</v>
      </c>
      <c r="P43" s="17">
        <f t="shared" si="8"/>
        <v>6553</v>
      </c>
      <c r="Q43" s="16">
        <f t="shared" si="9"/>
        <v>22.9</v>
      </c>
      <c r="R43" s="16">
        <f t="shared" si="10"/>
        <v>20.7</v>
      </c>
      <c r="S43" s="16">
        <f t="shared" si="10"/>
        <v>18.7</v>
      </c>
      <c r="T43" s="16">
        <f t="shared" si="10"/>
        <v>15.5</v>
      </c>
      <c r="U43" s="16">
        <f t="shared" si="10"/>
        <v>11.3</v>
      </c>
      <c r="V43" s="16">
        <f t="shared" si="14"/>
        <v>89.2</v>
      </c>
      <c r="W43" s="17">
        <f t="shared" si="15"/>
        <v>29672</v>
      </c>
      <c r="X43" s="18"/>
      <c r="Y43" s="18"/>
      <c r="Z43" s="18"/>
    </row>
    <row r="44" spans="2:26" ht="12.75">
      <c r="B44" s="15" t="s">
        <v>3</v>
      </c>
      <c r="C44" s="16">
        <f t="shared" si="11"/>
        <v>12.2</v>
      </c>
      <c r="D44" s="16">
        <f t="shared" si="11"/>
        <v>14.7</v>
      </c>
      <c r="E44" s="16">
        <f t="shared" si="11"/>
        <v>21.6</v>
      </c>
      <c r="F44" s="16">
        <f t="shared" si="11"/>
        <v>23.7</v>
      </c>
      <c r="G44" s="16">
        <f t="shared" si="11"/>
        <v>16.1</v>
      </c>
      <c r="H44" s="16">
        <f t="shared" si="12"/>
        <v>88.3</v>
      </c>
      <c r="I44" s="17">
        <f t="shared" si="13"/>
        <v>2695</v>
      </c>
      <c r="J44" s="16">
        <f t="shared" si="6"/>
        <v>11.7</v>
      </c>
      <c r="K44" s="16">
        <f t="shared" si="6"/>
        <v>16.3</v>
      </c>
      <c r="L44" s="16">
        <f t="shared" si="6"/>
        <v>18.5</v>
      </c>
      <c r="M44" s="16">
        <f t="shared" si="6"/>
        <v>22.8</v>
      </c>
      <c r="N44" s="16">
        <f t="shared" si="6"/>
        <v>17.8</v>
      </c>
      <c r="O44" s="16">
        <f t="shared" si="7"/>
        <v>87.1</v>
      </c>
      <c r="P44" s="17">
        <f t="shared" si="8"/>
        <v>1630</v>
      </c>
      <c r="Q44" s="16">
        <f t="shared" si="9"/>
        <v>12</v>
      </c>
      <c r="R44" s="16">
        <f t="shared" si="10"/>
        <v>15.3</v>
      </c>
      <c r="S44" s="16">
        <f t="shared" si="10"/>
        <v>20.4</v>
      </c>
      <c r="T44" s="16">
        <f t="shared" si="10"/>
        <v>23.4</v>
      </c>
      <c r="U44" s="16">
        <f t="shared" si="10"/>
        <v>16.7</v>
      </c>
      <c r="V44" s="16">
        <f t="shared" si="14"/>
        <v>87.8</v>
      </c>
      <c r="W44" s="17">
        <f t="shared" si="15"/>
        <v>4325</v>
      </c>
      <c r="X44" s="18"/>
      <c r="Y44" s="18"/>
      <c r="Z44" s="18"/>
    </row>
    <row r="45" spans="2:26" ht="12.75">
      <c r="B45" s="15" t="s">
        <v>4</v>
      </c>
      <c r="C45" s="16">
        <f t="shared" si="11"/>
        <v>26.5</v>
      </c>
      <c r="D45" s="16">
        <f t="shared" si="11"/>
        <v>18</v>
      </c>
      <c r="E45" s="16">
        <f t="shared" si="11"/>
        <v>16.7</v>
      </c>
      <c r="F45" s="16">
        <f t="shared" si="11"/>
        <v>14.7</v>
      </c>
      <c r="G45" s="16">
        <f t="shared" si="11"/>
        <v>11.8</v>
      </c>
      <c r="H45" s="16">
        <f t="shared" si="12"/>
        <v>87.8</v>
      </c>
      <c r="I45" s="17">
        <f t="shared" si="13"/>
        <v>35936</v>
      </c>
      <c r="J45" s="16">
        <f t="shared" si="6"/>
        <v>27.1</v>
      </c>
      <c r="K45" s="16">
        <f t="shared" si="6"/>
        <v>21.2</v>
      </c>
      <c r="L45" s="16">
        <f t="shared" si="6"/>
        <v>17.9</v>
      </c>
      <c r="M45" s="16">
        <f t="shared" si="6"/>
        <v>14.1</v>
      </c>
      <c r="N45" s="16">
        <f t="shared" si="6"/>
        <v>10.1</v>
      </c>
      <c r="O45" s="16">
        <f t="shared" si="7"/>
        <v>90.4</v>
      </c>
      <c r="P45" s="17">
        <f t="shared" si="8"/>
        <v>20653</v>
      </c>
      <c r="Q45" s="16">
        <f t="shared" si="9"/>
        <v>26.8</v>
      </c>
      <c r="R45" s="16">
        <f t="shared" si="10"/>
        <v>19.2</v>
      </c>
      <c r="S45" s="16">
        <f t="shared" si="10"/>
        <v>17.1</v>
      </c>
      <c r="T45" s="16">
        <f t="shared" si="10"/>
        <v>14.5</v>
      </c>
      <c r="U45" s="16">
        <f t="shared" si="10"/>
        <v>11.2</v>
      </c>
      <c r="V45" s="16">
        <f t="shared" si="14"/>
        <v>88.8</v>
      </c>
      <c r="W45" s="17">
        <f t="shared" si="15"/>
        <v>56589</v>
      </c>
      <c r="X45" s="18"/>
      <c r="Y45" s="18"/>
      <c r="Z45" s="18"/>
    </row>
    <row r="46" spans="2:26" ht="12.75">
      <c r="B46" s="15" t="s">
        <v>5</v>
      </c>
      <c r="C46" s="16">
        <f t="shared" si="11"/>
        <v>49.4</v>
      </c>
      <c r="D46" s="16">
        <f t="shared" si="11"/>
        <v>20.3</v>
      </c>
      <c r="E46" s="16">
        <f t="shared" si="11"/>
        <v>12.1</v>
      </c>
      <c r="F46" s="16">
        <f t="shared" si="11"/>
        <v>9</v>
      </c>
      <c r="G46" s="16">
        <f t="shared" si="11"/>
        <v>5</v>
      </c>
      <c r="H46" s="16">
        <f t="shared" si="12"/>
        <v>95.9</v>
      </c>
      <c r="I46" s="17">
        <f t="shared" si="13"/>
        <v>3889</v>
      </c>
      <c r="J46" s="16">
        <f t="shared" si="6"/>
        <v>47.6</v>
      </c>
      <c r="K46" s="16">
        <f t="shared" si="6"/>
        <v>20.7</v>
      </c>
      <c r="L46" s="16">
        <f t="shared" si="6"/>
        <v>14.2</v>
      </c>
      <c r="M46" s="16">
        <f t="shared" si="6"/>
        <v>10.2</v>
      </c>
      <c r="N46" s="16">
        <f t="shared" si="6"/>
        <v>3.9</v>
      </c>
      <c r="O46" s="16">
        <f t="shared" si="7"/>
        <v>96.6</v>
      </c>
      <c r="P46" s="17">
        <f t="shared" si="8"/>
        <v>1322</v>
      </c>
      <c r="Q46" s="16">
        <f t="shared" si="9"/>
        <v>49</v>
      </c>
      <c r="R46" s="16">
        <f t="shared" si="10"/>
        <v>20.4</v>
      </c>
      <c r="S46" s="16">
        <f t="shared" si="10"/>
        <v>12.6</v>
      </c>
      <c r="T46" s="16">
        <f t="shared" si="10"/>
        <v>9.3</v>
      </c>
      <c r="U46" s="16">
        <f t="shared" si="10"/>
        <v>4.7</v>
      </c>
      <c r="V46" s="16">
        <f t="shared" si="14"/>
        <v>96.1</v>
      </c>
      <c r="W46" s="17">
        <f t="shared" si="15"/>
        <v>5211</v>
      </c>
      <c r="X46" s="18"/>
      <c r="Y46" s="18"/>
      <c r="Z46" s="18"/>
    </row>
    <row r="47" spans="2:26" ht="12.75">
      <c r="B47" s="15" t="s">
        <v>6</v>
      </c>
      <c r="C47" s="16">
        <f t="shared" si="11"/>
        <v>11.4</v>
      </c>
      <c r="D47" s="16">
        <f t="shared" si="11"/>
        <v>12.9</v>
      </c>
      <c r="E47" s="16">
        <f t="shared" si="11"/>
        <v>22.7</v>
      </c>
      <c r="F47" s="16">
        <f t="shared" si="11"/>
        <v>22.5</v>
      </c>
      <c r="G47" s="16">
        <f t="shared" si="11"/>
        <v>17.4</v>
      </c>
      <c r="H47" s="16">
        <f t="shared" si="12"/>
        <v>86.9</v>
      </c>
      <c r="I47" s="17">
        <f t="shared" si="13"/>
        <v>8383</v>
      </c>
      <c r="J47" s="16">
        <f t="shared" si="6"/>
        <v>14.1</v>
      </c>
      <c r="K47" s="16">
        <f t="shared" si="6"/>
        <v>16.8</v>
      </c>
      <c r="L47" s="16">
        <f t="shared" si="6"/>
        <v>25.2</v>
      </c>
      <c r="M47" s="16">
        <f t="shared" si="6"/>
        <v>22.1</v>
      </c>
      <c r="N47" s="16">
        <f t="shared" si="6"/>
        <v>13</v>
      </c>
      <c r="O47" s="16">
        <f t="shared" si="7"/>
        <v>91.2</v>
      </c>
      <c r="P47" s="17">
        <f t="shared" si="8"/>
        <v>2603</v>
      </c>
      <c r="Q47" s="16">
        <f t="shared" si="9"/>
        <v>12</v>
      </c>
      <c r="R47" s="16">
        <f t="shared" si="10"/>
        <v>13.8</v>
      </c>
      <c r="S47" s="16">
        <f t="shared" si="10"/>
        <v>23.3</v>
      </c>
      <c r="T47" s="16">
        <f t="shared" si="10"/>
        <v>22.4</v>
      </c>
      <c r="U47" s="16">
        <f t="shared" si="10"/>
        <v>16.4</v>
      </c>
      <c r="V47" s="16">
        <f t="shared" si="14"/>
        <v>87.9</v>
      </c>
      <c r="W47" s="17">
        <f t="shared" si="15"/>
        <v>10986</v>
      </c>
      <c r="X47" s="18"/>
      <c r="Y47" s="18"/>
      <c r="Z47" s="18"/>
    </row>
    <row r="48" spans="2:26" ht="12.75">
      <c r="B48" s="15" t="s">
        <v>7</v>
      </c>
      <c r="C48" s="16">
        <f t="shared" si="11"/>
        <v>8.9</v>
      </c>
      <c r="D48" s="16">
        <f t="shared" si="11"/>
        <v>13.3</v>
      </c>
      <c r="E48" s="16">
        <f t="shared" si="11"/>
        <v>20.6</v>
      </c>
      <c r="F48" s="16">
        <f t="shared" si="11"/>
        <v>19.8</v>
      </c>
      <c r="G48" s="16">
        <f t="shared" si="11"/>
        <v>17.1</v>
      </c>
      <c r="H48" s="16">
        <f t="shared" si="12"/>
        <v>79.7</v>
      </c>
      <c r="I48" s="17">
        <f t="shared" si="13"/>
        <v>10253</v>
      </c>
      <c r="J48" s="16">
        <f t="shared" si="6"/>
        <v>5.2</v>
      </c>
      <c r="K48" s="16">
        <f t="shared" si="6"/>
        <v>12.3</v>
      </c>
      <c r="L48" s="16">
        <f t="shared" si="6"/>
        <v>20.5</v>
      </c>
      <c r="M48" s="16">
        <f t="shared" si="6"/>
        <v>21.6</v>
      </c>
      <c r="N48" s="16">
        <f t="shared" si="6"/>
        <v>18.8</v>
      </c>
      <c r="O48" s="16">
        <f t="shared" si="7"/>
        <v>78.5</v>
      </c>
      <c r="P48" s="17">
        <f t="shared" si="8"/>
        <v>2276</v>
      </c>
      <c r="Q48" s="16">
        <f t="shared" si="9"/>
        <v>8.2</v>
      </c>
      <c r="R48" s="16">
        <f t="shared" si="10"/>
        <v>13.1</v>
      </c>
      <c r="S48" s="16">
        <f t="shared" si="10"/>
        <v>20.6</v>
      </c>
      <c r="T48" s="16">
        <f t="shared" si="10"/>
        <v>20.1</v>
      </c>
      <c r="U48" s="16">
        <f t="shared" si="10"/>
        <v>17.4</v>
      </c>
      <c r="V48" s="16">
        <f t="shared" si="14"/>
        <v>79.5</v>
      </c>
      <c r="W48" s="17">
        <f t="shared" si="15"/>
        <v>12529</v>
      </c>
      <c r="X48" s="18"/>
      <c r="Y48" s="18"/>
      <c r="Z48" s="18"/>
    </row>
    <row r="49" spans="2:26" ht="12.75">
      <c r="B49" s="15" t="s">
        <v>8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7">
        <f t="shared" si="13"/>
        <v>0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7">
        <f t="shared" si="8"/>
        <v>0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7">
        <f t="shared" si="15"/>
        <v>0</v>
      </c>
      <c r="X49" s="18"/>
      <c r="Y49" s="18"/>
      <c r="Z49" s="18"/>
    </row>
    <row r="50" spans="2:26" ht="12.75">
      <c r="B50" s="15" t="s">
        <v>9</v>
      </c>
      <c r="C50" s="16">
        <f t="shared" si="11"/>
        <v>4.5</v>
      </c>
      <c r="D50" s="16">
        <f t="shared" si="11"/>
        <v>7.9</v>
      </c>
      <c r="E50" s="16">
        <f t="shared" si="11"/>
        <v>22.5</v>
      </c>
      <c r="F50" s="16">
        <f t="shared" si="11"/>
        <v>22.5</v>
      </c>
      <c r="G50" s="16">
        <f t="shared" si="11"/>
        <v>15.7</v>
      </c>
      <c r="H50" s="16">
        <f t="shared" si="12"/>
        <v>73</v>
      </c>
      <c r="I50" s="17">
        <f t="shared" si="13"/>
        <v>89</v>
      </c>
      <c r="J50" s="16">
        <f t="shared" si="6"/>
        <v>11.5</v>
      </c>
      <c r="K50" s="16">
        <f t="shared" si="6"/>
        <v>15.1</v>
      </c>
      <c r="L50" s="16">
        <f t="shared" si="6"/>
        <v>20.3</v>
      </c>
      <c r="M50" s="16">
        <f t="shared" si="6"/>
        <v>21.3</v>
      </c>
      <c r="N50" s="16">
        <f t="shared" si="6"/>
        <v>15</v>
      </c>
      <c r="O50" s="16">
        <f t="shared" si="7"/>
        <v>83.1</v>
      </c>
      <c r="P50" s="17">
        <f t="shared" si="8"/>
        <v>1667</v>
      </c>
      <c r="Q50" s="16">
        <f aca="true" t="shared" si="16" ref="Q50:Q57">ROUND(100*O14/$W14,1)</f>
        <v>11.2</v>
      </c>
      <c r="R50" s="16">
        <f t="shared" si="10"/>
        <v>14.7</v>
      </c>
      <c r="S50" s="16">
        <f t="shared" si="10"/>
        <v>20.4</v>
      </c>
      <c r="T50" s="16">
        <f t="shared" si="10"/>
        <v>21.4</v>
      </c>
      <c r="U50" s="16">
        <f t="shared" si="10"/>
        <v>15</v>
      </c>
      <c r="V50" s="16">
        <f t="shared" si="14"/>
        <v>82.6</v>
      </c>
      <c r="W50" s="17">
        <f t="shared" si="15"/>
        <v>1756</v>
      </c>
      <c r="X50" s="18"/>
      <c r="Y50" s="18"/>
      <c r="Z50" s="18"/>
    </row>
    <row r="51" spans="2:26" ht="12.75">
      <c r="B51" s="15" t="s">
        <v>10</v>
      </c>
      <c r="C51" s="16">
        <f t="shared" si="11"/>
        <v>7.7</v>
      </c>
      <c r="D51" s="16">
        <f t="shared" si="11"/>
        <v>14.1</v>
      </c>
      <c r="E51" s="16">
        <f t="shared" si="11"/>
        <v>15.8</v>
      </c>
      <c r="F51" s="16">
        <f t="shared" si="11"/>
        <v>14</v>
      </c>
      <c r="G51" s="16">
        <f t="shared" si="11"/>
        <v>14.5</v>
      </c>
      <c r="H51" s="16">
        <f t="shared" si="12"/>
        <v>66.1</v>
      </c>
      <c r="I51" s="17">
        <f t="shared" si="13"/>
        <v>1149</v>
      </c>
      <c r="J51" s="16">
        <f t="shared" si="6"/>
        <v>11.7</v>
      </c>
      <c r="K51" s="16">
        <f t="shared" si="6"/>
        <v>16.1</v>
      </c>
      <c r="L51" s="16">
        <f t="shared" si="6"/>
        <v>11.9</v>
      </c>
      <c r="M51" s="16">
        <f t="shared" si="6"/>
        <v>12.8</v>
      </c>
      <c r="N51" s="16">
        <f t="shared" si="6"/>
        <v>12.2</v>
      </c>
      <c r="O51" s="16">
        <f t="shared" si="7"/>
        <v>64.7</v>
      </c>
      <c r="P51" s="17">
        <f t="shared" si="8"/>
        <v>720</v>
      </c>
      <c r="Q51" s="16">
        <f t="shared" si="16"/>
        <v>9.3</v>
      </c>
      <c r="R51" s="16">
        <f t="shared" si="10"/>
        <v>14.9</v>
      </c>
      <c r="S51" s="16">
        <f t="shared" si="10"/>
        <v>14.3</v>
      </c>
      <c r="T51" s="16">
        <f t="shared" si="10"/>
        <v>13.5</v>
      </c>
      <c r="U51" s="16">
        <f t="shared" si="10"/>
        <v>13.6</v>
      </c>
      <c r="V51" s="16">
        <f t="shared" si="14"/>
        <v>65.6</v>
      </c>
      <c r="W51" s="17">
        <f t="shared" si="15"/>
        <v>1869</v>
      </c>
      <c r="X51" s="18"/>
      <c r="Y51" s="18"/>
      <c r="Z51" s="18"/>
    </row>
    <row r="52" spans="2:26" ht="12.75">
      <c r="B52" s="15" t="s">
        <v>11</v>
      </c>
      <c r="C52" s="16">
        <f t="shared" si="11"/>
        <v>8</v>
      </c>
      <c r="D52" s="16">
        <f t="shared" si="11"/>
        <v>19.4</v>
      </c>
      <c r="E52" s="16">
        <f t="shared" si="11"/>
        <v>24.6</v>
      </c>
      <c r="F52" s="16">
        <f t="shared" si="11"/>
        <v>21.3</v>
      </c>
      <c r="G52" s="16">
        <f t="shared" si="11"/>
        <v>14</v>
      </c>
      <c r="H52" s="16">
        <f t="shared" si="12"/>
        <v>87.3</v>
      </c>
      <c r="I52" s="17">
        <f t="shared" si="13"/>
        <v>16062</v>
      </c>
      <c r="J52" s="16">
        <f t="shared" si="6"/>
        <v>8.7</v>
      </c>
      <c r="K52" s="16">
        <f t="shared" si="6"/>
        <v>20.8</v>
      </c>
      <c r="L52" s="16">
        <f t="shared" si="6"/>
        <v>24.3</v>
      </c>
      <c r="M52" s="16">
        <f t="shared" si="6"/>
        <v>20.2</v>
      </c>
      <c r="N52" s="16">
        <f t="shared" si="6"/>
        <v>13.1</v>
      </c>
      <c r="O52" s="16">
        <f t="shared" si="7"/>
        <v>87</v>
      </c>
      <c r="P52" s="17">
        <f t="shared" si="8"/>
        <v>13584</v>
      </c>
      <c r="Q52" s="16">
        <f t="shared" si="16"/>
        <v>8.3</v>
      </c>
      <c r="R52" s="16">
        <f t="shared" si="10"/>
        <v>20.1</v>
      </c>
      <c r="S52" s="16">
        <f t="shared" si="10"/>
        <v>24.5</v>
      </c>
      <c r="T52" s="16">
        <f t="shared" si="10"/>
        <v>20.8</v>
      </c>
      <c r="U52" s="16">
        <f t="shared" si="10"/>
        <v>13.6</v>
      </c>
      <c r="V52" s="16">
        <f t="shared" si="14"/>
        <v>87.2</v>
      </c>
      <c r="W52" s="17">
        <f t="shared" si="15"/>
        <v>29646</v>
      </c>
      <c r="X52" s="18"/>
      <c r="Y52" s="18"/>
      <c r="Z52" s="18"/>
    </row>
    <row r="53" spans="2:26" ht="12.75">
      <c r="B53" s="15" t="s">
        <v>12</v>
      </c>
      <c r="C53" s="16">
        <f t="shared" si="11"/>
        <v>18.2</v>
      </c>
      <c r="D53" s="16">
        <f t="shared" si="11"/>
        <v>17.7</v>
      </c>
      <c r="E53" s="16">
        <f t="shared" si="11"/>
        <v>19.6</v>
      </c>
      <c r="F53" s="16">
        <f t="shared" si="11"/>
        <v>17.5</v>
      </c>
      <c r="G53" s="16">
        <f t="shared" si="11"/>
        <v>12.7</v>
      </c>
      <c r="H53" s="16">
        <f t="shared" si="12"/>
        <v>85.7</v>
      </c>
      <c r="I53" s="17">
        <f t="shared" si="13"/>
        <v>11693</v>
      </c>
      <c r="J53" s="16">
        <f t="shared" si="6"/>
        <v>17.6</v>
      </c>
      <c r="K53" s="16">
        <f t="shared" si="6"/>
        <v>18.3</v>
      </c>
      <c r="L53" s="16">
        <f t="shared" si="6"/>
        <v>19.6</v>
      </c>
      <c r="M53" s="16">
        <f t="shared" si="6"/>
        <v>16.4</v>
      </c>
      <c r="N53" s="16">
        <f t="shared" si="6"/>
        <v>13</v>
      </c>
      <c r="O53" s="16">
        <f t="shared" si="7"/>
        <v>84.9</v>
      </c>
      <c r="P53" s="17">
        <f t="shared" si="8"/>
        <v>6457</v>
      </c>
      <c r="Q53" s="16">
        <f t="shared" si="16"/>
        <v>18</v>
      </c>
      <c r="R53" s="16">
        <f t="shared" si="10"/>
        <v>17.9</v>
      </c>
      <c r="S53" s="16">
        <f t="shared" si="10"/>
        <v>19.6</v>
      </c>
      <c r="T53" s="16">
        <f t="shared" si="10"/>
        <v>17.1</v>
      </c>
      <c r="U53" s="16">
        <f t="shared" si="10"/>
        <v>12.8</v>
      </c>
      <c r="V53" s="16">
        <f t="shared" si="14"/>
        <v>85.4</v>
      </c>
      <c r="W53" s="17">
        <f t="shared" si="15"/>
        <v>18150</v>
      </c>
      <c r="X53" s="18"/>
      <c r="Y53" s="18"/>
      <c r="Z53" s="18"/>
    </row>
    <row r="54" spans="2:26" ht="12.75">
      <c r="B54" s="15" t="s">
        <v>13</v>
      </c>
      <c r="C54" s="16">
        <f t="shared" si="11"/>
        <v>13.1</v>
      </c>
      <c r="D54" s="16">
        <f t="shared" si="11"/>
        <v>20.9</v>
      </c>
      <c r="E54" s="16">
        <f t="shared" si="11"/>
        <v>23.8</v>
      </c>
      <c r="F54" s="16">
        <f t="shared" si="11"/>
        <v>19.8</v>
      </c>
      <c r="G54" s="16">
        <f t="shared" si="11"/>
        <v>13.1</v>
      </c>
      <c r="H54" s="16">
        <f t="shared" si="12"/>
        <v>90.7</v>
      </c>
      <c r="I54" s="17">
        <f t="shared" si="13"/>
        <v>21003</v>
      </c>
      <c r="J54" s="16">
        <f t="shared" si="6"/>
        <v>18</v>
      </c>
      <c r="K54" s="16">
        <f t="shared" si="6"/>
        <v>23.3</v>
      </c>
      <c r="L54" s="16">
        <f t="shared" si="6"/>
        <v>22.6</v>
      </c>
      <c r="M54" s="16">
        <f t="shared" si="6"/>
        <v>17.3</v>
      </c>
      <c r="N54" s="16">
        <f t="shared" si="6"/>
        <v>11.3</v>
      </c>
      <c r="O54" s="16">
        <f t="shared" si="7"/>
        <v>92.5</v>
      </c>
      <c r="P54" s="17">
        <f t="shared" si="8"/>
        <v>17829</v>
      </c>
      <c r="Q54" s="16">
        <f t="shared" si="16"/>
        <v>15.4</v>
      </c>
      <c r="R54" s="16">
        <f t="shared" si="10"/>
        <v>22</v>
      </c>
      <c r="S54" s="16">
        <f t="shared" si="10"/>
        <v>23.3</v>
      </c>
      <c r="T54" s="16">
        <f t="shared" si="10"/>
        <v>18.7</v>
      </c>
      <c r="U54" s="16">
        <f t="shared" si="10"/>
        <v>12.2</v>
      </c>
      <c r="V54" s="16">
        <f t="shared" si="14"/>
        <v>91.5</v>
      </c>
      <c r="W54" s="17">
        <f t="shared" si="15"/>
        <v>38832</v>
      </c>
      <c r="X54" s="18"/>
      <c r="Y54" s="18"/>
      <c r="Z54" s="18"/>
    </row>
    <row r="55" spans="2:26" ht="12.75">
      <c r="B55" s="15" t="s">
        <v>14</v>
      </c>
      <c r="C55" s="16">
        <f t="shared" si="11"/>
        <v>19.7</v>
      </c>
      <c r="D55" s="16">
        <f t="shared" si="11"/>
        <v>22.7</v>
      </c>
      <c r="E55" s="16">
        <f t="shared" si="11"/>
        <v>22.2</v>
      </c>
      <c r="F55" s="16">
        <f t="shared" si="11"/>
        <v>17</v>
      </c>
      <c r="G55" s="16">
        <f t="shared" si="11"/>
        <v>9.4</v>
      </c>
      <c r="H55" s="16">
        <f t="shared" si="12"/>
        <v>91</v>
      </c>
      <c r="I55" s="17">
        <f t="shared" si="13"/>
        <v>4448</v>
      </c>
      <c r="J55" s="16">
        <f t="shared" si="6"/>
        <v>19.4</v>
      </c>
      <c r="K55" s="16">
        <f t="shared" si="6"/>
        <v>22.9</v>
      </c>
      <c r="L55" s="16">
        <f t="shared" si="6"/>
        <v>22.3</v>
      </c>
      <c r="M55" s="16">
        <f t="shared" si="6"/>
        <v>17</v>
      </c>
      <c r="N55" s="16">
        <f t="shared" si="6"/>
        <v>9.8</v>
      </c>
      <c r="O55" s="16">
        <f t="shared" si="7"/>
        <v>91.4</v>
      </c>
      <c r="P55" s="17">
        <f t="shared" si="8"/>
        <v>3301</v>
      </c>
      <c r="Q55" s="16">
        <f t="shared" si="16"/>
        <v>19.6</v>
      </c>
      <c r="R55" s="16">
        <f t="shared" si="10"/>
        <v>22.8</v>
      </c>
      <c r="S55" s="16">
        <f t="shared" si="10"/>
        <v>22.2</v>
      </c>
      <c r="T55" s="16">
        <f t="shared" si="10"/>
        <v>17</v>
      </c>
      <c r="U55" s="16">
        <f t="shared" si="10"/>
        <v>9.6</v>
      </c>
      <c r="V55" s="16">
        <f t="shared" si="14"/>
        <v>91.2</v>
      </c>
      <c r="W55" s="17">
        <f t="shared" si="15"/>
        <v>7749</v>
      </c>
      <c r="X55" s="18"/>
      <c r="Y55" s="18"/>
      <c r="Z55" s="18"/>
    </row>
    <row r="56" spans="2:26" ht="12.75">
      <c r="B56" s="15" t="s">
        <v>15</v>
      </c>
      <c r="C56" s="16">
        <f t="shared" si="11"/>
        <v>16.1</v>
      </c>
      <c r="D56" s="16">
        <f t="shared" si="11"/>
        <v>19.9</v>
      </c>
      <c r="E56" s="16">
        <f t="shared" si="11"/>
        <v>21.4</v>
      </c>
      <c r="F56" s="16">
        <f t="shared" si="11"/>
        <v>18.2</v>
      </c>
      <c r="G56" s="16">
        <f t="shared" si="11"/>
        <v>12.3</v>
      </c>
      <c r="H56" s="16">
        <f t="shared" si="12"/>
        <v>87.9</v>
      </c>
      <c r="I56" s="17">
        <f t="shared" si="13"/>
        <v>15483</v>
      </c>
      <c r="J56" s="16">
        <f t="shared" si="6"/>
        <v>15.4</v>
      </c>
      <c r="K56" s="16">
        <f t="shared" si="6"/>
        <v>19.1</v>
      </c>
      <c r="L56" s="16">
        <f t="shared" si="6"/>
        <v>20.6</v>
      </c>
      <c r="M56" s="16">
        <f t="shared" si="6"/>
        <v>19.3</v>
      </c>
      <c r="N56" s="16">
        <f t="shared" si="6"/>
        <v>13</v>
      </c>
      <c r="O56" s="16">
        <f t="shared" si="7"/>
        <v>87.3</v>
      </c>
      <c r="P56" s="17">
        <f t="shared" si="8"/>
        <v>18954</v>
      </c>
      <c r="Q56" s="16">
        <f t="shared" si="16"/>
        <v>15.7</v>
      </c>
      <c r="R56" s="16">
        <f t="shared" si="10"/>
        <v>19.4</v>
      </c>
      <c r="S56" s="16">
        <f t="shared" si="10"/>
        <v>21</v>
      </c>
      <c r="T56" s="16">
        <f t="shared" si="10"/>
        <v>18.8</v>
      </c>
      <c r="U56" s="16">
        <f t="shared" si="10"/>
        <v>12.7</v>
      </c>
      <c r="V56" s="16">
        <f t="shared" si="14"/>
        <v>87.6</v>
      </c>
      <c r="W56" s="17">
        <f t="shared" si="15"/>
        <v>34437</v>
      </c>
      <c r="X56" s="18"/>
      <c r="Y56" s="18"/>
      <c r="Z56" s="18"/>
    </row>
    <row r="57" spans="2:26" ht="12.75">
      <c r="B57" s="15" t="s">
        <v>16</v>
      </c>
      <c r="C57" s="16">
        <f t="shared" si="11"/>
        <v>9.7</v>
      </c>
      <c r="D57" s="16">
        <f t="shared" si="11"/>
        <v>11.4</v>
      </c>
      <c r="E57" s="16">
        <f t="shared" si="11"/>
        <v>16.2</v>
      </c>
      <c r="F57" s="16">
        <f t="shared" si="11"/>
        <v>17.9</v>
      </c>
      <c r="G57" s="16">
        <f t="shared" si="11"/>
        <v>15.8</v>
      </c>
      <c r="H57" s="16">
        <f t="shared" si="12"/>
        <v>71</v>
      </c>
      <c r="I57" s="17">
        <f t="shared" si="13"/>
        <v>2931</v>
      </c>
      <c r="J57" s="16">
        <f aca="true" t="shared" si="17" ref="J57:N72">ROUND(100*I21/$V21,1)</f>
        <v>11.6</v>
      </c>
      <c r="K57" s="16">
        <f t="shared" si="17"/>
        <v>12.6</v>
      </c>
      <c r="L57" s="16">
        <f t="shared" si="17"/>
        <v>17.3</v>
      </c>
      <c r="M57" s="16">
        <f t="shared" si="17"/>
        <v>17.5</v>
      </c>
      <c r="N57" s="16">
        <f t="shared" si="17"/>
        <v>15.7</v>
      </c>
      <c r="O57" s="16">
        <f t="shared" si="7"/>
        <v>74.7</v>
      </c>
      <c r="P57" s="17">
        <f t="shared" si="8"/>
        <v>4174</v>
      </c>
      <c r="Q57" s="16">
        <f t="shared" si="16"/>
        <v>10.8</v>
      </c>
      <c r="R57" s="16">
        <f>ROUND(100*P21/$W21,1)</f>
        <v>12.1</v>
      </c>
      <c r="S57" s="16">
        <f>ROUND(100*Q21/$W21,1)</f>
        <v>16.9</v>
      </c>
      <c r="T57" s="16">
        <f>ROUND(100*R21/$W21,1)</f>
        <v>17.6</v>
      </c>
      <c r="U57" s="16">
        <f>ROUND(100*S21/$W21,1)</f>
        <v>15.7</v>
      </c>
      <c r="V57" s="16">
        <f t="shared" si="14"/>
        <v>73.2</v>
      </c>
      <c r="W57" s="17">
        <f t="shared" si="15"/>
        <v>7105</v>
      </c>
      <c r="X57" s="18"/>
      <c r="Y57" s="18"/>
      <c r="Z57" s="18"/>
    </row>
    <row r="58" spans="2:26" ht="12.75">
      <c r="B58" s="15" t="s">
        <v>17</v>
      </c>
      <c r="C58" s="16">
        <f aca="true" t="shared" si="18" ref="C58:G73">ROUND(100*C22/$U22,1)</f>
        <v>7.6</v>
      </c>
      <c r="D58" s="16">
        <f t="shared" si="18"/>
        <v>13.9</v>
      </c>
      <c r="E58" s="16">
        <f t="shared" si="18"/>
        <v>19</v>
      </c>
      <c r="F58" s="16">
        <f t="shared" si="18"/>
        <v>19.9</v>
      </c>
      <c r="G58" s="16">
        <f t="shared" si="18"/>
        <v>17.1</v>
      </c>
      <c r="H58" s="16">
        <f t="shared" si="12"/>
        <v>77.5</v>
      </c>
      <c r="I58" s="17">
        <f t="shared" si="13"/>
        <v>5674</v>
      </c>
      <c r="J58" s="16">
        <f t="shared" si="17"/>
        <v>13.2</v>
      </c>
      <c r="K58" s="16">
        <f t="shared" si="17"/>
        <v>19.2</v>
      </c>
      <c r="L58" s="16">
        <f t="shared" si="17"/>
        <v>22</v>
      </c>
      <c r="M58" s="16">
        <f t="shared" si="17"/>
        <v>18.9</v>
      </c>
      <c r="N58" s="16">
        <f t="shared" si="17"/>
        <v>13.9</v>
      </c>
      <c r="O58" s="16">
        <f t="shared" si="7"/>
        <v>87.2</v>
      </c>
      <c r="P58" s="17">
        <f t="shared" si="8"/>
        <v>18205</v>
      </c>
      <c r="Q58" s="16">
        <f aca="true" t="shared" si="19" ref="Q58:U73">ROUND(100*O22/$W22,1)</f>
        <v>11.9</v>
      </c>
      <c r="R58" s="16">
        <f t="shared" si="19"/>
        <v>17.9</v>
      </c>
      <c r="S58" s="16">
        <f t="shared" si="19"/>
        <v>21.3</v>
      </c>
      <c r="T58" s="16">
        <f t="shared" si="19"/>
        <v>19.1</v>
      </c>
      <c r="U58" s="16">
        <f t="shared" si="19"/>
        <v>14.6</v>
      </c>
      <c r="V58" s="16">
        <f t="shared" si="14"/>
        <v>84.8</v>
      </c>
      <c r="W58" s="17">
        <f t="shared" si="15"/>
        <v>23879</v>
      </c>
      <c r="X58" s="18"/>
      <c r="Y58" s="18"/>
      <c r="Z58" s="18"/>
    </row>
    <row r="59" spans="2:26" ht="12.75">
      <c r="B59" s="15" t="s">
        <v>18</v>
      </c>
      <c r="C59" s="16">
        <f t="shared" si="18"/>
        <v>10.7</v>
      </c>
      <c r="D59" s="16">
        <f t="shared" si="18"/>
        <v>17.5</v>
      </c>
      <c r="E59" s="16">
        <f t="shared" si="18"/>
        <v>19</v>
      </c>
      <c r="F59" s="16">
        <f t="shared" si="18"/>
        <v>16.1</v>
      </c>
      <c r="G59" s="16">
        <f t="shared" si="18"/>
        <v>15.5</v>
      </c>
      <c r="H59" s="16">
        <f t="shared" si="12"/>
        <v>78.9</v>
      </c>
      <c r="I59" s="17">
        <f t="shared" si="13"/>
        <v>4843</v>
      </c>
      <c r="J59" s="16">
        <f t="shared" si="17"/>
        <v>13.5</v>
      </c>
      <c r="K59" s="16">
        <f t="shared" si="17"/>
        <v>19.7</v>
      </c>
      <c r="L59" s="16">
        <f t="shared" si="17"/>
        <v>19.9</v>
      </c>
      <c r="M59" s="16">
        <f t="shared" si="17"/>
        <v>16.9</v>
      </c>
      <c r="N59" s="16">
        <f t="shared" si="17"/>
        <v>13.4</v>
      </c>
      <c r="O59" s="16">
        <f t="shared" si="7"/>
        <v>83.5</v>
      </c>
      <c r="P59" s="17">
        <f t="shared" si="8"/>
        <v>16071</v>
      </c>
      <c r="Q59" s="16">
        <f t="shared" si="19"/>
        <v>12.9</v>
      </c>
      <c r="R59" s="16">
        <f t="shared" si="19"/>
        <v>19.2</v>
      </c>
      <c r="S59" s="16">
        <f t="shared" si="19"/>
        <v>19.7</v>
      </c>
      <c r="T59" s="16">
        <f t="shared" si="19"/>
        <v>16.7</v>
      </c>
      <c r="U59" s="16">
        <f t="shared" si="19"/>
        <v>13.9</v>
      </c>
      <c r="V59" s="16">
        <f t="shared" si="14"/>
        <v>82.4</v>
      </c>
      <c r="W59" s="17">
        <f t="shared" si="15"/>
        <v>20914</v>
      </c>
      <c r="X59" s="18"/>
      <c r="Y59" s="18"/>
      <c r="Z59" s="18"/>
    </row>
    <row r="60" spans="2:26" ht="12.75">
      <c r="B60" s="15" t="s">
        <v>19</v>
      </c>
      <c r="C60" s="16">
        <f t="shared" si="18"/>
        <v>11.7</v>
      </c>
      <c r="D60" s="16">
        <f t="shared" si="18"/>
        <v>15</v>
      </c>
      <c r="E60" s="16">
        <f t="shared" si="18"/>
        <v>15</v>
      </c>
      <c r="F60" s="16">
        <f t="shared" si="18"/>
        <v>19.5</v>
      </c>
      <c r="G60" s="16">
        <f t="shared" si="18"/>
        <v>13.5</v>
      </c>
      <c r="H60" s="16">
        <f t="shared" si="12"/>
        <v>74.6</v>
      </c>
      <c r="I60" s="17">
        <f t="shared" si="13"/>
        <v>615</v>
      </c>
      <c r="J60" s="16">
        <f t="shared" si="17"/>
        <v>13.7</v>
      </c>
      <c r="K60" s="16">
        <f t="shared" si="17"/>
        <v>16.2</v>
      </c>
      <c r="L60" s="16">
        <f t="shared" si="17"/>
        <v>15</v>
      </c>
      <c r="M60" s="16">
        <f t="shared" si="17"/>
        <v>18.1</v>
      </c>
      <c r="N60" s="16">
        <f t="shared" si="17"/>
        <v>13.9</v>
      </c>
      <c r="O60" s="16">
        <f t="shared" si="7"/>
        <v>76.8</v>
      </c>
      <c r="P60" s="17">
        <f t="shared" si="8"/>
        <v>642</v>
      </c>
      <c r="Q60" s="16">
        <f t="shared" si="19"/>
        <v>12.7</v>
      </c>
      <c r="R60" s="16">
        <f t="shared" si="19"/>
        <v>15.6</v>
      </c>
      <c r="S60" s="16">
        <f t="shared" si="19"/>
        <v>15</v>
      </c>
      <c r="T60" s="16">
        <f t="shared" si="19"/>
        <v>18.8</v>
      </c>
      <c r="U60" s="16">
        <f t="shared" si="19"/>
        <v>13.7</v>
      </c>
      <c r="V60" s="16">
        <f t="shared" si="14"/>
        <v>75.7</v>
      </c>
      <c r="W60" s="17">
        <f t="shared" si="15"/>
        <v>1257</v>
      </c>
      <c r="X60" s="18"/>
      <c r="Y60" s="18"/>
      <c r="Z60" s="18"/>
    </row>
    <row r="61" spans="2:26" ht="12.75">
      <c r="B61" s="15" t="s">
        <v>20</v>
      </c>
      <c r="C61" s="16">
        <f t="shared" si="18"/>
        <v>19.2</v>
      </c>
      <c r="D61" s="16">
        <f t="shared" si="18"/>
        <v>18.2</v>
      </c>
      <c r="E61" s="16">
        <f t="shared" si="18"/>
        <v>22.6</v>
      </c>
      <c r="F61" s="16">
        <f t="shared" si="18"/>
        <v>18.8</v>
      </c>
      <c r="G61" s="16">
        <f t="shared" si="18"/>
        <v>12.2</v>
      </c>
      <c r="H61" s="16">
        <f t="shared" si="12"/>
        <v>91</v>
      </c>
      <c r="I61" s="17">
        <f t="shared" si="13"/>
        <v>12938</v>
      </c>
      <c r="J61" s="16">
        <f t="shared" si="17"/>
        <v>23.9</v>
      </c>
      <c r="K61" s="16">
        <f t="shared" si="17"/>
        <v>20.6</v>
      </c>
      <c r="L61" s="16">
        <f t="shared" si="17"/>
        <v>23.8</v>
      </c>
      <c r="M61" s="16">
        <f t="shared" si="17"/>
        <v>17.2</v>
      </c>
      <c r="N61" s="16">
        <f t="shared" si="17"/>
        <v>8.9</v>
      </c>
      <c r="O61" s="16">
        <f t="shared" si="7"/>
        <v>94.4</v>
      </c>
      <c r="P61" s="17">
        <f t="shared" si="8"/>
        <v>20877</v>
      </c>
      <c r="Q61" s="16">
        <f t="shared" si="19"/>
        <v>22.1</v>
      </c>
      <c r="R61" s="16">
        <f t="shared" si="19"/>
        <v>19.7</v>
      </c>
      <c r="S61" s="16">
        <f t="shared" si="19"/>
        <v>23.3</v>
      </c>
      <c r="T61" s="16">
        <f t="shared" si="19"/>
        <v>17.8</v>
      </c>
      <c r="U61" s="16">
        <f t="shared" si="19"/>
        <v>10.2</v>
      </c>
      <c r="V61" s="16">
        <f t="shared" si="14"/>
        <v>93.1</v>
      </c>
      <c r="W61" s="17">
        <f t="shared" si="15"/>
        <v>33815</v>
      </c>
      <c r="X61" s="18"/>
      <c r="Y61" s="18"/>
      <c r="Z61" s="18"/>
    </row>
    <row r="62" spans="2:26" ht="12.75">
      <c r="B62" s="15" t="s">
        <v>21</v>
      </c>
      <c r="C62" s="16">
        <f t="shared" si="18"/>
        <v>10.4</v>
      </c>
      <c r="D62" s="16">
        <f t="shared" si="18"/>
        <v>13.1</v>
      </c>
      <c r="E62" s="16">
        <f t="shared" si="18"/>
        <v>22.4</v>
      </c>
      <c r="F62" s="16">
        <f t="shared" si="18"/>
        <v>22.4</v>
      </c>
      <c r="G62" s="16">
        <f t="shared" si="18"/>
        <v>15.2</v>
      </c>
      <c r="H62" s="16">
        <f t="shared" si="12"/>
        <v>83.5</v>
      </c>
      <c r="I62" s="17">
        <f t="shared" si="13"/>
        <v>2617</v>
      </c>
      <c r="J62" s="16">
        <f t="shared" si="17"/>
        <v>13</v>
      </c>
      <c r="K62" s="16">
        <f t="shared" si="17"/>
        <v>16.8</v>
      </c>
      <c r="L62" s="16">
        <f t="shared" si="17"/>
        <v>25.9</v>
      </c>
      <c r="M62" s="16">
        <f t="shared" si="17"/>
        <v>22</v>
      </c>
      <c r="N62" s="16">
        <f t="shared" si="17"/>
        <v>12.3</v>
      </c>
      <c r="O62" s="16">
        <f t="shared" si="7"/>
        <v>90</v>
      </c>
      <c r="P62" s="17">
        <f t="shared" si="8"/>
        <v>7243</v>
      </c>
      <c r="Q62" s="16">
        <f t="shared" si="19"/>
        <v>12.3</v>
      </c>
      <c r="R62" s="16">
        <f t="shared" si="19"/>
        <v>15.8</v>
      </c>
      <c r="S62" s="16">
        <f t="shared" si="19"/>
        <v>24.9</v>
      </c>
      <c r="T62" s="16">
        <f t="shared" si="19"/>
        <v>22.1</v>
      </c>
      <c r="U62" s="16">
        <f t="shared" si="19"/>
        <v>13.1</v>
      </c>
      <c r="V62" s="16">
        <f t="shared" si="14"/>
        <v>88.3</v>
      </c>
      <c r="W62" s="17">
        <f t="shared" si="15"/>
        <v>9860</v>
      </c>
      <c r="X62" s="18"/>
      <c r="Y62" s="18"/>
      <c r="Z62" s="18"/>
    </row>
    <row r="63" spans="2:26" ht="12.75">
      <c r="B63" s="15" t="s">
        <v>22</v>
      </c>
      <c r="C63" s="16">
        <f t="shared" si="18"/>
        <v>15.3</v>
      </c>
      <c r="D63" s="16">
        <f t="shared" si="18"/>
        <v>19.3</v>
      </c>
      <c r="E63" s="16">
        <f t="shared" si="18"/>
        <v>22.7</v>
      </c>
      <c r="F63" s="16">
        <f t="shared" si="18"/>
        <v>20.3</v>
      </c>
      <c r="G63" s="16">
        <f t="shared" si="18"/>
        <v>13.6</v>
      </c>
      <c r="H63" s="16">
        <f t="shared" si="12"/>
        <v>91.2</v>
      </c>
      <c r="I63" s="17">
        <f t="shared" si="13"/>
        <v>24212</v>
      </c>
      <c r="J63" s="16">
        <f t="shared" si="17"/>
        <v>15.1</v>
      </c>
      <c r="K63" s="16">
        <f t="shared" si="17"/>
        <v>19.5</v>
      </c>
      <c r="L63" s="16">
        <f t="shared" si="17"/>
        <v>23.1</v>
      </c>
      <c r="M63" s="16">
        <f t="shared" si="17"/>
        <v>21.3</v>
      </c>
      <c r="N63" s="16">
        <f t="shared" si="17"/>
        <v>13.4</v>
      </c>
      <c r="O63" s="16">
        <f t="shared" si="7"/>
        <v>92.4</v>
      </c>
      <c r="P63" s="17">
        <f t="shared" si="8"/>
        <v>56334</v>
      </c>
      <c r="Q63" s="16">
        <f t="shared" si="19"/>
        <v>15.2</v>
      </c>
      <c r="R63" s="16">
        <f t="shared" si="19"/>
        <v>19.5</v>
      </c>
      <c r="S63" s="16">
        <f t="shared" si="19"/>
        <v>23</v>
      </c>
      <c r="T63" s="16">
        <f t="shared" si="19"/>
        <v>21</v>
      </c>
      <c r="U63" s="16">
        <f t="shared" si="19"/>
        <v>13.4</v>
      </c>
      <c r="V63" s="16">
        <f t="shared" si="14"/>
        <v>92.1</v>
      </c>
      <c r="W63" s="17">
        <f t="shared" si="15"/>
        <v>80546</v>
      </c>
      <c r="X63" s="18"/>
      <c r="Y63" s="18"/>
      <c r="Z63" s="18"/>
    </row>
    <row r="64" spans="2:26" ht="12.75">
      <c r="B64" s="15" t="s">
        <v>53</v>
      </c>
      <c r="C64" s="16">
        <f t="shared" si="18"/>
        <v>8.2</v>
      </c>
      <c r="D64" s="16">
        <f t="shared" si="18"/>
        <v>14.2</v>
      </c>
      <c r="E64" s="16">
        <f t="shared" si="18"/>
        <v>28.4</v>
      </c>
      <c r="F64" s="16">
        <f t="shared" si="18"/>
        <v>27.1</v>
      </c>
      <c r="G64" s="16">
        <f t="shared" si="18"/>
        <v>14.3</v>
      </c>
      <c r="H64" s="16">
        <f t="shared" si="12"/>
        <v>92.1</v>
      </c>
      <c r="I64" s="17">
        <f t="shared" si="13"/>
        <v>4479</v>
      </c>
      <c r="J64" s="16">
        <f t="shared" si="17"/>
        <v>11.3</v>
      </c>
      <c r="K64" s="16">
        <f t="shared" si="17"/>
        <v>17</v>
      </c>
      <c r="L64" s="16">
        <f t="shared" si="17"/>
        <v>30.6</v>
      </c>
      <c r="M64" s="16">
        <f t="shared" si="17"/>
        <v>24.7</v>
      </c>
      <c r="N64" s="16">
        <f t="shared" si="17"/>
        <v>11.1</v>
      </c>
      <c r="O64" s="16">
        <f t="shared" si="7"/>
        <v>94.8</v>
      </c>
      <c r="P64" s="17">
        <f t="shared" si="8"/>
        <v>6326</v>
      </c>
      <c r="Q64" s="16">
        <f t="shared" si="19"/>
        <v>10</v>
      </c>
      <c r="R64" s="16">
        <f t="shared" si="19"/>
        <v>15.9</v>
      </c>
      <c r="S64" s="16">
        <f t="shared" si="19"/>
        <v>29.7</v>
      </c>
      <c r="T64" s="16">
        <f t="shared" si="19"/>
        <v>25.7</v>
      </c>
      <c r="U64" s="16">
        <f t="shared" si="19"/>
        <v>12.4</v>
      </c>
      <c r="V64" s="16">
        <f t="shared" si="14"/>
        <v>93.7</v>
      </c>
      <c r="W64" s="17">
        <f t="shared" si="15"/>
        <v>10805</v>
      </c>
      <c r="X64" s="18"/>
      <c r="Y64" s="18"/>
      <c r="Z64" s="18"/>
    </row>
    <row r="65" spans="2:26" ht="12.75">
      <c r="B65" s="15" t="s">
        <v>23</v>
      </c>
      <c r="C65" s="16">
        <f t="shared" si="18"/>
        <v>6.8</v>
      </c>
      <c r="D65" s="16">
        <f t="shared" si="18"/>
        <v>15.7</v>
      </c>
      <c r="E65" s="16">
        <f t="shared" si="18"/>
        <v>19.2</v>
      </c>
      <c r="F65" s="16">
        <f t="shared" si="18"/>
        <v>20.4</v>
      </c>
      <c r="G65" s="16">
        <f t="shared" si="18"/>
        <v>14.8</v>
      </c>
      <c r="H65" s="16">
        <f t="shared" si="12"/>
        <v>77</v>
      </c>
      <c r="I65" s="17">
        <f t="shared" si="13"/>
        <v>2573</v>
      </c>
      <c r="J65" s="16">
        <f t="shared" si="17"/>
        <v>11.9</v>
      </c>
      <c r="K65" s="16">
        <f t="shared" si="17"/>
        <v>21.2</v>
      </c>
      <c r="L65" s="16">
        <f t="shared" si="17"/>
        <v>25.7</v>
      </c>
      <c r="M65" s="16">
        <f t="shared" si="17"/>
        <v>19.2</v>
      </c>
      <c r="N65" s="16">
        <f t="shared" si="17"/>
        <v>10.6</v>
      </c>
      <c r="O65" s="16">
        <f t="shared" si="7"/>
        <v>88.6</v>
      </c>
      <c r="P65" s="17">
        <f t="shared" si="8"/>
        <v>5131</v>
      </c>
      <c r="Q65" s="16">
        <f t="shared" si="19"/>
        <v>10.2</v>
      </c>
      <c r="R65" s="16">
        <f t="shared" si="19"/>
        <v>19.4</v>
      </c>
      <c r="S65" s="16">
        <f t="shared" si="19"/>
        <v>23.6</v>
      </c>
      <c r="T65" s="16">
        <f t="shared" si="19"/>
        <v>19.6</v>
      </c>
      <c r="U65" s="16">
        <f t="shared" si="19"/>
        <v>12</v>
      </c>
      <c r="V65" s="16">
        <f t="shared" si="14"/>
        <v>84.7</v>
      </c>
      <c r="W65" s="17">
        <f t="shared" si="15"/>
        <v>7704</v>
      </c>
      <c r="X65" s="18"/>
      <c r="Y65" s="18"/>
      <c r="Z65" s="18"/>
    </row>
    <row r="66" spans="2:26" ht="12.75">
      <c r="B66" s="15" t="s">
        <v>24</v>
      </c>
      <c r="C66" s="16">
        <f t="shared" si="18"/>
        <v>24.6</v>
      </c>
      <c r="D66" s="16">
        <f t="shared" si="18"/>
        <v>21.2</v>
      </c>
      <c r="E66" s="16">
        <f t="shared" si="18"/>
        <v>19.8</v>
      </c>
      <c r="F66" s="16">
        <f t="shared" si="18"/>
        <v>17.3</v>
      </c>
      <c r="G66" s="16">
        <f t="shared" si="18"/>
        <v>10.3</v>
      </c>
      <c r="H66" s="16">
        <f t="shared" si="12"/>
        <v>93.2</v>
      </c>
      <c r="I66" s="17">
        <f t="shared" si="13"/>
        <v>5899</v>
      </c>
      <c r="J66" s="16">
        <f t="shared" si="17"/>
        <v>20.7</v>
      </c>
      <c r="K66" s="16">
        <f t="shared" si="17"/>
        <v>20.7</v>
      </c>
      <c r="L66" s="16">
        <f t="shared" si="17"/>
        <v>19.4</v>
      </c>
      <c r="M66" s="16">
        <f t="shared" si="17"/>
        <v>17.5</v>
      </c>
      <c r="N66" s="16">
        <f t="shared" si="17"/>
        <v>12.5</v>
      </c>
      <c r="O66" s="16">
        <f t="shared" si="7"/>
        <v>90.8</v>
      </c>
      <c r="P66" s="17">
        <f t="shared" si="8"/>
        <v>13730</v>
      </c>
      <c r="Q66" s="16">
        <f t="shared" si="19"/>
        <v>21.9</v>
      </c>
      <c r="R66" s="16">
        <f t="shared" si="19"/>
        <v>20.9</v>
      </c>
      <c r="S66" s="16">
        <f t="shared" si="19"/>
        <v>19.5</v>
      </c>
      <c r="T66" s="16">
        <f t="shared" si="19"/>
        <v>17.4</v>
      </c>
      <c r="U66" s="16">
        <f t="shared" si="19"/>
        <v>11.8</v>
      </c>
      <c r="V66" s="16">
        <f t="shared" si="14"/>
        <v>91.5</v>
      </c>
      <c r="W66" s="17">
        <f t="shared" si="15"/>
        <v>19629</v>
      </c>
      <c r="X66" s="18"/>
      <c r="Y66" s="18"/>
      <c r="Z66" s="18"/>
    </row>
    <row r="67" spans="2:26" ht="12.75">
      <c r="B67" s="15" t="s">
        <v>25</v>
      </c>
      <c r="C67" s="16">
        <f t="shared" si="18"/>
        <v>31.2</v>
      </c>
      <c r="D67" s="16">
        <f t="shared" si="18"/>
        <v>19.7</v>
      </c>
      <c r="E67" s="16">
        <f t="shared" si="18"/>
        <v>19.6</v>
      </c>
      <c r="F67" s="16">
        <f t="shared" si="18"/>
        <v>12.7</v>
      </c>
      <c r="G67" s="16">
        <f t="shared" si="18"/>
        <v>10.8</v>
      </c>
      <c r="H67" s="16">
        <f t="shared" si="12"/>
        <v>94</v>
      </c>
      <c r="I67" s="17">
        <f t="shared" si="13"/>
        <v>2664</v>
      </c>
      <c r="J67" s="16">
        <f t="shared" si="17"/>
        <v>24.7</v>
      </c>
      <c r="K67" s="16">
        <f t="shared" si="17"/>
        <v>19.2</v>
      </c>
      <c r="L67" s="16">
        <f t="shared" si="17"/>
        <v>19.8</v>
      </c>
      <c r="M67" s="16">
        <f t="shared" si="17"/>
        <v>16.7</v>
      </c>
      <c r="N67" s="16">
        <f t="shared" si="17"/>
        <v>11.3</v>
      </c>
      <c r="O67" s="16">
        <f t="shared" si="7"/>
        <v>91.7</v>
      </c>
      <c r="P67" s="17">
        <f t="shared" si="8"/>
        <v>6239</v>
      </c>
      <c r="Q67" s="16">
        <f t="shared" si="19"/>
        <v>26.7</v>
      </c>
      <c r="R67" s="16">
        <f t="shared" si="19"/>
        <v>19.3</v>
      </c>
      <c r="S67" s="16">
        <f t="shared" si="19"/>
        <v>19.7</v>
      </c>
      <c r="T67" s="16">
        <f t="shared" si="19"/>
        <v>15.5</v>
      </c>
      <c r="U67" s="16">
        <f t="shared" si="19"/>
        <v>11.1</v>
      </c>
      <c r="V67" s="16">
        <f t="shared" si="14"/>
        <v>92.4</v>
      </c>
      <c r="W67" s="17">
        <f t="shared" si="15"/>
        <v>8903</v>
      </c>
      <c r="X67" s="18"/>
      <c r="Y67" s="18"/>
      <c r="Z67" s="18"/>
    </row>
    <row r="68" spans="2:26" ht="12.75">
      <c r="B68" s="15" t="s">
        <v>26</v>
      </c>
      <c r="C68" s="16">
        <f t="shared" si="18"/>
        <v>26.8</v>
      </c>
      <c r="D68" s="16">
        <f t="shared" si="18"/>
        <v>24.4</v>
      </c>
      <c r="E68" s="16">
        <f t="shared" si="18"/>
        <v>21.9</v>
      </c>
      <c r="F68" s="16">
        <f t="shared" si="18"/>
        <v>12.4</v>
      </c>
      <c r="G68" s="16">
        <f t="shared" si="18"/>
        <v>8.1</v>
      </c>
      <c r="H68" s="16">
        <f t="shared" si="12"/>
        <v>93.5</v>
      </c>
      <c r="I68" s="17">
        <f t="shared" si="13"/>
        <v>1285</v>
      </c>
      <c r="J68" s="16">
        <f t="shared" si="17"/>
        <v>24.7</v>
      </c>
      <c r="K68" s="16">
        <f t="shared" si="17"/>
        <v>21.6</v>
      </c>
      <c r="L68" s="16">
        <f t="shared" si="17"/>
        <v>19.4</v>
      </c>
      <c r="M68" s="16">
        <f t="shared" si="17"/>
        <v>14.9</v>
      </c>
      <c r="N68" s="16">
        <f t="shared" si="17"/>
        <v>11</v>
      </c>
      <c r="O68" s="16">
        <f t="shared" si="7"/>
        <v>91.6</v>
      </c>
      <c r="P68" s="17">
        <f t="shared" si="8"/>
        <v>3214</v>
      </c>
      <c r="Q68" s="16">
        <f t="shared" si="19"/>
        <v>25.3</v>
      </c>
      <c r="R68" s="16">
        <f t="shared" si="19"/>
        <v>22.4</v>
      </c>
      <c r="S68" s="16">
        <f t="shared" si="19"/>
        <v>20.1</v>
      </c>
      <c r="T68" s="16">
        <f t="shared" si="19"/>
        <v>14.2</v>
      </c>
      <c r="U68" s="16">
        <f t="shared" si="19"/>
        <v>10.2</v>
      </c>
      <c r="V68" s="16">
        <f t="shared" si="14"/>
        <v>92.2</v>
      </c>
      <c r="W68" s="17">
        <f t="shared" si="15"/>
        <v>4499</v>
      </c>
      <c r="X68" s="18"/>
      <c r="Y68" s="18"/>
      <c r="Z68" s="18"/>
    </row>
    <row r="69" spans="2:26" ht="12.75">
      <c r="B69" s="15" t="s">
        <v>27</v>
      </c>
      <c r="C69" s="16">
        <f t="shared" si="18"/>
        <v>30.5</v>
      </c>
      <c r="D69" s="16">
        <f t="shared" si="18"/>
        <v>25.7</v>
      </c>
      <c r="E69" s="16">
        <f t="shared" si="18"/>
        <v>17.4</v>
      </c>
      <c r="F69" s="16">
        <f t="shared" si="18"/>
        <v>11.6</v>
      </c>
      <c r="G69" s="16">
        <f t="shared" si="18"/>
        <v>6.1</v>
      </c>
      <c r="H69" s="16">
        <f t="shared" si="12"/>
        <v>91.4</v>
      </c>
      <c r="I69" s="17">
        <f t="shared" si="13"/>
        <v>1563</v>
      </c>
      <c r="J69" s="16">
        <f t="shared" si="17"/>
        <v>34.6</v>
      </c>
      <c r="K69" s="16">
        <f t="shared" si="17"/>
        <v>26.1</v>
      </c>
      <c r="L69" s="16">
        <f t="shared" si="17"/>
        <v>17.2</v>
      </c>
      <c r="M69" s="16">
        <f t="shared" si="17"/>
        <v>11.4</v>
      </c>
      <c r="N69" s="16">
        <f t="shared" si="17"/>
        <v>4.6</v>
      </c>
      <c r="O69" s="16">
        <f t="shared" si="7"/>
        <v>93.8</v>
      </c>
      <c r="P69" s="17">
        <f t="shared" si="8"/>
        <v>1894</v>
      </c>
      <c r="Q69" s="16">
        <f t="shared" si="19"/>
        <v>32.7</v>
      </c>
      <c r="R69" s="16">
        <f t="shared" si="19"/>
        <v>25.9</v>
      </c>
      <c r="S69" s="16">
        <f t="shared" si="19"/>
        <v>17.3</v>
      </c>
      <c r="T69" s="16">
        <f t="shared" si="19"/>
        <v>11.5</v>
      </c>
      <c r="U69" s="16">
        <f t="shared" si="19"/>
        <v>5.3</v>
      </c>
      <c r="V69" s="16">
        <f t="shared" si="14"/>
        <v>92.7</v>
      </c>
      <c r="W69" s="17">
        <f t="shared" si="15"/>
        <v>3457</v>
      </c>
      <c r="X69" s="18"/>
      <c r="Y69" s="18"/>
      <c r="Z69" s="18"/>
    </row>
    <row r="70" spans="2:26" ht="12.75">
      <c r="B70" s="15" t="s">
        <v>28</v>
      </c>
      <c r="C70" s="16">
        <f t="shared" si="18"/>
        <v>27.5</v>
      </c>
      <c r="D70" s="16">
        <f t="shared" si="18"/>
        <v>21.6</v>
      </c>
      <c r="E70" s="16">
        <f t="shared" si="18"/>
        <v>18.9</v>
      </c>
      <c r="F70" s="16">
        <f t="shared" si="18"/>
        <v>14.4</v>
      </c>
      <c r="G70" s="16">
        <f t="shared" si="18"/>
        <v>9.4</v>
      </c>
      <c r="H70" s="16">
        <f t="shared" si="12"/>
        <v>91.8</v>
      </c>
      <c r="I70" s="17">
        <f t="shared" si="13"/>
        <v>2377</v>
      </c>
      <c r="J70" s="16">
        <f t="shared" si="17"/>
        <v>27.3</v>
      </c>
      <c r="K70" s="16">
        <f t="shared" si="17"/>
        <v>23.3</v>
      </c>
      <c r="L70" s="16">
        <f t="shared" si="17"/>
        <v>20.8</v>
      </c>
      <c r="M70" s="16">
        <f t="shared" si="17"/>
        <v>14.6</v>
      </c>
      <c r="N70" s="16">
        <f t="shared" si="17"/>
        <v>8.1</v>
      </c>
      <c r="O70" s="16">
        <f t="shared" si="7"/>
        <v>94</v>
      </c>
      <c r="P70" s="17">
        <f t="shared" si="8"/>
        <v>3359</v>
      </c>
      <c r="Q70" s="16">
        <f t="shared" si="19"/>
        <v>27.4</v>
      </c>
      <c r="R70" s="16">
        <f t="shared" si="19"/>
        <v>22.6</v>
      </c>
      <c r="S70" s="16">
        <f t="shared" si="19"/>
        <v>20</v>
      </c>
      <c r="T70" s="16">
        <f t="shared" si="19"/>
        <v>14.5</v>
      </c>
      <c r="U70" s="16">
        <f t="shared" si="19"/>
        <v>8.6</v>
      </c>
      <c r="V70" s="16">
        <f t="shared" si="14"/>
        <v>93.1</v>
      </c>
      <c r="W70" s="17">
        <f t="shared" si="15"/>
        <v>5736</v>
      </c>
      <c r="X70" s="18"/>
      <c r="Y70" s="18"/>
      <c r="Z70" s="18"/>
    </row>
    <row r="71" spans="2:26" ht="12.75">
      <c r="B71" s="15" t="s">
        <v>29</v>
      </c>
      <c r="C71" s="16">
        <f t="shared" si="18"/>
        <v>16.5</v>
      </c>
      <c r="D71" s="16">
        <f t="shared" si="18"/>
        <v>20.9</v>
      </c>
      <c r="E71" s="16">
        <f t="shared" si="18"/>
        <v>21.9</v>
      </c>
      <c r="F71" s="16">
        <f t="shared" si="18"/>
        <v>18.7</v>
      </c>
      <c r="G71" s="16">
        <f t="shared" si="18"/>
        <v>10.8</v>
      </c>
      <c r="H71" s="16">
        <f t="shared" si="12"/>
        <v>88.8</v>
      </c>
      <c r="I71" s="17">
        <f t="shared" si="13"/>
        <v>1702</v>
      </c>
      <c r="J71" s="16">
        <f t="shared" si="17"/>
        <v>15.2</v>
      </c>
      <c r="K71" s="16">
        <f t="shared" si="17"/>
        <v>21</v>
      </c>
      <c r="L71" s="16">
        <f t="shared" si="17"/>
        <v>23</v>
      </c>
      <c r="M71" s="16">
        <f t="shared" si="17"/>
        <v>20.2</v>
      </c>
      <c r="N71" s="16">
        <f t="shared" si="17"/>
        <v>11.5</v>
      </c>
      <c r="O71" s="16">
        <f t="shared" si="7"/>
        <v>90.9</v>
      </c>
      <c r="P71" s="17">
        <f t="shared" si="8"/>
        <v>5038</v>
      </c>
      <c r="Q71" s="16">
        <f t="shared" si="19"/>
        <v>15.5</v>
      </c>
      <c r="R71" s="16">
        <f t="shared" si="19"/>
        <v>21</v>
      </c>
      <c r="S71" s="16">
        <f t="shared" si="19"/>
        <v>22.7</v>
      </c>
      <c r="T71" s="16">
        <f t="shared" si="19"/>
        <v>19.8</v>
      </c>
      <c r="U71" s="16">
        <f t="shared" si="19"/>
        <v>11.3</v>
      </c>
      <c r="V71" s="16">
        <f t="shared" si="14"/>
        <v>90.3</v>
      </c>
      <c r="W71" s="17">
        <f t="shared" si="15"/>
        <v>6740</v>
      </c>
      <c r="X71" s="18"/>
      <c r="Y71" s="18"/>
      <c r="Z71" s="18"/>
    </row>
    <row r="72" spans="2:26" ht="12.75">
      <c r="B72" s="15" t="s">
        <v>30</v>
      </c>
      <c r="C72" s="16">
        <f t="shared" si="18"/>
        <v>19.3</v>
      </c>
      <c r="D72" s="16">
        <f t="shared" si="18"/>
        <v>20.2</v>
      </c>
      <c r="E72" s="16">
        <f t="shared" si="18"/>
        <v>21.6</v>
      </c>
      <c r="F72" s="16">
        <f t="shared" si="18"/>
        <v>19.3</v>
      </c>
      <c r="G72" s="16">
        <f t="shared" si="18"/>
        <v>10.5</v>
      </c>
      <c r="H72" s="16">
        <f t="shared" si="12"/>
        <v>91</v>
      </c>
      <c r="I72" s="17">
        <f t="shared" si="13"/>
        <v>2450</v>
      </c>
      <c r="J72" s="16">
        <f t="shared" si="17"/>
        <v>20.4</v>
      </c>
      <c r="K72" s="16">
        <f t="shared" si="17"/>
        <v>19.8</v>
      </c>
      <c r="L72" s="16">
        <f t="shared" si="17"/>
        <v>23.8</v>
      </c>
      <c r="M72" s="16">
        <f t="shared" si="17"/>
        <v>18.6</v>
      </c>
      <c r="N72" s="16">
        <f t="shared" si="17"/>
        <v>11.3</v>
      </c>
      <c r="O72" s="16">
        <f t="shared" si="7"/>
        <v>94</v>
      </c>
      <c r="P72" s="17">
        <f t="shared" si="8"/>
        <v>3546</v>
      </c>
      <c r="Q72" s="16">
        <f t="shared" si="19"/>
        <v>20</v>
      </c>
      <c r="R72" s="16">
        <f t="shared" si="19"/>
        <v>20</v>
      </c>
      <c r="S72" s="16">
        <f t="shared" si="19"/>
        <v>22.9</v>
      </c>
      <c r="T72" s="16">
        <f t="shared" si="19"/>
        <v>18.9</v>
      </c>
      <c r="U72" s="16">
        <f t="shared" si="19"/>
        <v>11</v>
      </c>
      <c r="V72" s="16">
        <f t="shared" si="14"/>
        <v>92.8</v>
      </c>
      <c r="W72" s="17">
        <f t="shared" si="15"/>
        <v>5996</v>
      </c>
      <c r="X72" s="18"/>
      <c r="Y72" s="18"/>
      <c r="Z72" s="18"/>
    </row>
    <row r="73" spans="2:26" ht="12.75">
      <c r="B73" s="15" t="s">
        <v>31</v>
      </c>
      <c r="C73" s="16">
        <f t="shared" si="18"/>
        <v>5.8</v>
      </c>
      <c r="D73" s="16">
        <f t="shared" si="18"/>
        <v>10.8</v>
      </c>
      <c r="E73" s="16">
        <f t="shared" si="18"/>
        <v>22.2</v>
      </c>
      <c r="F73" s="16">
        <f t="shared" si="18"/>
        <v>26.9</v>
      </c>
      <c r="G73" s="16">
        <f t="shared" si="18"/>
        <v>21.6</v>
      </c>
      <c r="H73" s="16">
        <f t="shared" si="12"/>
        <v>87.3</v>
      </c>
      <c r="I73" s="17">
        <f t="shared" si="13"/>
        <v>8315</v>
      </c>
      <c r="J73" s="16">
        <f aca="true" t="shared" si="20" ref="J73:N75">ROUND(100*I37/$V37,1)</f>
        <v>13.9</v>
      </c>
      <c r="K73" s="16">
        <f t="shared" si="20"/>
        <v>15.8</v>
      </c>
      <c r="L73" s="16">
        <f t="shared" si="20"/>
        <v>22.8</v>
      </c>
      <c r="M73" s="16">
        <f t="shared" si="20"/>
        <v>22.2</v>
      </c>
      <c r="N73" s="16">
        <f t="shared" si="20"/>
        <v>15.5</v>
      </c>
      <c r="O73" s="16">
        <f t="shared" si="7"/>
        <v>90.2</v>
      </c>
      <c r="P73" s="17">
        <f t="shared" si="8"/>
        <v>5365</v>
      </c>
      <c r="Q73" s="16">
        <f t="shared" si="19"/>
        <v>9</v>
      </c>
      <c r="R73" s="16">
        <f t="shared" si="19"/>
        <v>12.8</v>
      </c>
      <c r="S73" s="16">
        <f t="shared" si="19"/>
        <v>22.4</v>
      </c>
      <c r="T73" s="16">
        <f t="shared" si="19"/>
        <v>25.1</v>
      </c>
      <c r="U73" s="16">
        <f t="shared" si="19"/>
        <v>19.2</v>
      </c>
      <c r="V73" s="16">
        <f t="shared" si="14"/>
        <v>88.5</v>
      </c>
      <c r="W73" s="17">
        <f t="shared" si="15"/>
        <v>13680</v>
      </c>
      <c r="X73" s="18"/>
      <c r="Y73" s="18"/>
      <c r="Z73" s="18"/>
    </row>
    <row r="74" spans="2:26" ht="12.75">
      <c r="B74" s="15" t="s">
        <v>32</v>
      </c>
      <c r="C74" s="16">
        <f aca="true" t="shared" si="21" ref="C74:G75">ROUND(100*C38/$U38,1)</f>
        <v>13.8</v>
      </c>
      <c r="D74" s="16">
        <f t="shared" si="21"/>
        <v>17</v>
      </c>
      <c r="E74" s="16">
        <f t="shared" si="21"/>
        <v>19.8</v>
      </c>
      <c r="F74" s="16">
        <f t="shared" si="21"/>
        <v>19.2</v>
      </c>
      <c r="G74" s="16">
        <f t="shared" si="21"/>
        <v>14.9</v>
      </c>
      <c r="H74" s="16">
        <f t="shared" si="12"/>
        <v>84.8</v>
      </c>
      <c r="I74" s="17">
        <f t="shared" si="13"/>
        <v>37948</v>
      </c>
      <c r="J74" s="16">
        <f t="shared" si="20"/>
        <v>12.5</v>
      </c>
      <c r="K74" s="16">
        <f t="shared" si="20"/>
        <v>16.3</v>
      </c>
      <c r="L74" s="16">
        <f t="shared" si="20"/>
        <v>20.7</v>
      </c>
      <c r="M74" s="16">
        <f t="shared" si="20"/>
        <v>19.7</v>
      </c>
      <c r="N74" s="16">
        <f t="shared" si="20"/>
        <v>15.3</v>
      </c>
      <c r="O74" s="16">
        <f t="shared" si="7"/>
        <v>84.4</v>
      </c>
      <c r="P74" s="17">
        <f t="shared" si="8"/>
        <v>40858</v>
      </c>
      <c r="Q74" s="16">
        <f aca="true" t="shared" si="22" ref="Q74:U75">ROUND(100*O38/$W38,1)</f>
        <v>13.1</v>
      </c>
      <c r="R74" s="16">
        <f t="shared" si="22"/>
        <v>16.6</v>
      </c>
      <c r="S74" s="16">
        <f t="shared" si="22"/>
        <v>20.3</v>
      </c>
      <c r="T74" s="16">
        <f t="shared" si="22"/>
        <v>19.5</v>
      </c>
      <c r="U74" s="16">
        <f t="shared" si="22"/>
        <v>15.1</v>
      </c>
      <c r="V74" s="16">
        <f t="shared" si="14"/>
        <v>84.6</v>
      </c>
      <c r="W74" s="17">
        <f t="shared" si="15"/>
        <v>78806</v>
      </c>
      <c r="X74" s="18"/>
      <c r="Y74" s="18"/>
      <c r="Z74" s="18"/>
    </row>
    <row r="75" spans="2:26" ht="12.75">
      <c r="B75" s="15" t="s">
        <v>47</v>
      </c>
      <c r="C75" s="16">
        <f t="shared" si="21"/>
        <v>17.2</v>
      </c>
      <c r="D75" s="16">
        <f t="shared" si="21"/>
        <v>18.1</v>
      </c>
      <c r="E75" s="16">
        <f t="shared" si="21"/>
        <v>20.3</v>
      </c>
      <c r="F75" s="16">
        <f t="shared" si="21"/>
        <v>18.3</v>
      </c>
      <c r="G75" s="16">
        <f t="shared" si="21"/>
        <v>13.4</v>
      </c>
      <c r="H75" s="16">
        <f t="shared" si="12"/>
        <v>87.4</v>
      </c>
      <c r="I75" s="17">
        <f t="shared" si="13"/>
        <v>319243</v>
      </c>
      <c r="J75" s="16">
        <f t="shared" si="20"/>
        <v>17.1</v>
      </c>
      <c r="K75" s="16">
        <f t="shared" si="20"/>
        <v>19.6</v>
      </c>
      <c r="L75" s="16">
        <f t="shared" si="20"/>
        <v>21.4</v>
      </c>
      <c r="M75" s="16">
        <f t="shared" si="20"/>
        <v>18.5</v>
      </c>
      <c r="N75" s="16">
        <f t="shared" si="20"/>
        <v>12.6</v>
      </c>
      <c r="O75" s="16">
        <f t="shared" si="7"/>
        <v>89.2</v>
      </c>
      <c r="P75" s="17">
        <f t="shared" si="8"/>
        <v>361839</v>
      </c>
      <c r="Q75" s="16">
        <f t="shared" si="22"/>
        <v>17.1</v>
      </c>
      <c r="R75" s="16">
        <f t="shared" si="22"/>
        <v>18.9</v>
      </c>
      <c r="S75" s="16">
        <f t="shared" si="22"/>
        <v>20.9</v>
      </c>
      <c r="T75" s="16">
        <f t="shared" si="22"/>
        <v>18.4</v>
      </c>
      <c r="U75" s="16">
        <f t="shared" si="22"/>
        <v>13</v>
      </c>
      <c r="V75" s="16">
        <f t="shared" si="14"/>
        <v>88.3</v>
      </c>
      <c r="W75" s="17">
        <f t="shared" si="15"/>
        <v>681082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B3:Z75"/>
  <sheetViews>
    <sheetView workbookViewId="0" topLeftCell="A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3011</v>
      </c>
      <c r="D5" s="15">
        <v>3317</v>
      </c>
      <c r="E5" s="15">
        <v>3589</v>
      </c>
      <c r="F5" s="15">
        <v>3445</v>
      </c>
      <c r="G5" s="15">
        <v>2742</v>
      </c>
      <c r="H5" s="15">
        <v>2435</v>
      </c>
      <c r="I5" s="15">
        <v>5201</v>
      </c>
      <c r="J5" s="15">
        <v>5753</v>
      </c>
      <c r="K5" s="15">
        <v>5712</v>
      </c>
      <c r="L5" s="15">
        <v>4996</v>
      </c>
      <c r="M5" s="15">
        <v>3858</v>
      </c>
      <c r="N5" s="15">
        <v>3133</v>
      </c>
      <c r="O5" s="15">
        <v>8212</v>
      </c>
      <c r="P5" s="15">
        <v>9070</v>
      </c>
      <c r="Q5" s="15">
        <v>9301</v>
      </c>
      <c r="R5" s="15">
        <v>8441</v>
      </c>
      <c r="S5" s="15">
        <v>6600</v>
      </c>
      <c r="T5" s="15">
        <v>5568</v>
      </c>
      <c r="U5" s="14">
        <f aca="true" t="shared" si="0" ref="U5:U39">SUM(C5:H5)</f>
        <v>18539</v>
      </c>
      <c r="V5" s="14">
        <f aca="true" t="shared" si="1" ref="V5:V39">SUM(I5:N5)</f>
        <v>28653</v>
      </c>
      <c r="W5" s="14">
        <f aca="true" t="shared" si="2" ref="W5:W39">SUM(O5:T5)</f>
        <v>47192</v>
      </c>
      <c r="X5" s="14">
        <f aca="true" t="shared" si="3" ref="X5:X39">SUM(C5:G5)</f>
        <v>16104</v>
      </c>
      <c r="Y5" s="14">
        <f aca="true" t="shared" si="4" ref="Y5:Y39">SUM(I5:M5)</f>
        <v>25520</v>
      </c>
      <c r="Z5" s="14">
        <f aca="true" t="shared" si="5" ref="Z5:Z39">SUM(O5:S5)</f>
        <v>41624</v>
      </c>
    </row>
    <row r="6" spans="2:26" ht="12.75">
      <c r="B6" s="15" t="s">
        <v>1</v>
      </c>
      <c r="C6" s="15">
        <v>4634</v>
      </c>
      <c r="D6" s="15">
        <v>3937</v>
      </c>
      <c r="E6" s="15">
        <v>3497</v>
      </c>
      <c r="F6" s="15">
        <v>2869</v>
      </c>
      <c r="G6" s="15">
        <v>2080</v>
      </c>
      <c r="H6" s="15">
        <v>1941</v>
      </c>
      <c r="I6" s="15">
        <v>4249</v>
      </c>
      <c r="J6" s="15">
        <v>3802</v>
      </c>
      <c r="K6" s="15">
        <v>3259</v>
      </c>
      <c r="L6" s="15">
        <v>2470</v>
      </c>
      <c r="M6" s="15">
        <v>1679</v>
      </c>
      <c r="N6" s="15">
        <v>1414</v>
      </c>
      <c r="O6" s="15">
        <v>8883</v>
      </c>
      <c r="P6" s="15">
        <v>7739</v>
      </c>
      <c r="Q6" s="15">
        <v>6756</v>
      </c>
      <c r="R6" s="15">
        <v>5339</v>
      </c>
      <c r="S6" s="15">
        <v>3759</v>
      </c>
      <c r="T6" s="15">
        <v>3355</v>
      </c>
      <c r="U6" s="14">
        <f t="shared" si="0"/>
        <v>18958</v>
      </c>
      <c r="V6" s="14">
        <f t="shared" si="1"/>
        <v>16873</v>
      </c>
      <c r="W6" s="14">
        <f t="shared" si="2"/>
        <v>35831</v>
      </c>
      <c r="X6" s="14">
        <f t="shared" si="3"/>
        <v>17017</v>
      </c>
      <c r="Y6" s="14">
        <f t="shared" si="4"/>
        <v>15459</v>
      </c>
      <c r="Z6" s="14">
        <f t="shared" si="5"/>
        <v>32476</v>
      </c>
    </row>
    <row r="7" spans="2:26" ht="12.75">
      <c r="B7" s="15" t="s">
        <v>2</v>
      </c>
      <c r="C7" s="15">
        <v>5488</v>
      </c>
      <c r="D7" s="15">
        <v>4468</v>
      </c>
      <c r="E7" s="15">
        <v>4238</v>
      </c>
      <c r="F7" s="15">
        <v>3592</v>
      </c>
      <c r="G7" s="15">
        <v>2671</v>
      </c>
      <c r="H7" s="15">
        <v>2374</v>
      </c>
      <c r="I7" s="15">
        <v>1726</v>
      </c>
      <c r="J7" s="15">
        <v>1458</v>
      </c>
      <c r="K7" s="15">
        <v>1307</v>
      </c>
      <c r="L7" s="15">
        <v>960</v>
      </c>
      <c r="M7" s="15">
        <v>680</v>
      </c>
      <c r="N7" s="15">
        <v>590</v>
      </c>
      <c r="O7" s="15">
        <v>7214</v>
      </c>
      <c r="P7" s="15">
        <v>5926</v>
      </c>
      <c r="Q7" s="15">
        <v>5545</v>
      </c>
      <c r="R7" s="15">
        <v>4552</v>
      </c>
      <c r="S7" s="15">
        <v>3351</v>
      </c>
      <c r="T7" s="15">
        <v>2964</v>
      </c>
      <c r="U7" s="14">
        <f t="shared" si="0"/>
        <v>22831</v>
      </c>
      <c r="V7" s="14">
        <f t="shared" si="1"/>
        <v>6721</v>
      </c>
      <c r="W7" s="14">
        <f t="shared" si="2"/>
        <v>29552</v>
      </c>
      <c r="X7" s="14">
        <f t="shared" si="3"/>
        <v>20457</v>
      </c>
      <c r="Y7" s="14">
        <f t="shared" si="4"/>
        <v>6131</v>
      </c>
      <c r="Z7" s="14">
        <f t="shared" si="5"/>
        <v>26588</v>
      </c>
    </row>
    <row r="8" spans="2:26" ht="12.75">
      <c r="B8" s="15" t="s">
        <v>3</v>
      </c>
      <c r="C8" s="15">
        <v>332</v>
      </c>
      <c r="D8" s="15">
        <v>417</v>
      </c>
      <c r="E8" s="15">
        <v>526</v>
      </c>
      <c r="F8" s="15">
        <v>576</v>
      </c>
      <c r="G8" s="15">
        <v>405</v>
      </c>
      <c r="H8" s="15">
        <v>361</v>
      </c>
      <c r="I8" s="15">
        <v>206</v>
      </c>
      <c r="J8" s="15">
        <v>206</v>
      </c>
      <c r="K8" s="15">
        <v>357</v>
      </c>
      <c r="L8" s="15">
        <v>332</v>
      </c>
      <c r="M8" s="15">
        <v>231</v>
      </c>
      <c r="N8" s="15">
        <v>175</v>
      </c>
      <c r="O8" s="15">
        <v>538</v>
      </c>
      <c r="P8" s="15">
        <v>623</v>
      </c>
      <c r="Q8" s="15">
        <v>883</v>
      </c>
      <c r="R8" s="15">
        <v>908</v>
      </c>
      <c r="S8" s="15">
        <v>636</v>
      </c>
      <c r="T8" s="15">
        <v>536</v>
      </c>
      <c r="U8" s="14">
        <f t="shared" si="0"/>
        <v>2617</v>
      </c>
      <c r="V8" s="14">
        <f t="shared" si="1"/>
        <v>1507</v>
      </c>
      <c r="W8" s="14">
        <f t="shared" si="2"/>
        <v>4124</v>
      </c>
      <c r="X8" s="14">
        <f t="shared" si="3"/>
        <v>2256</v>
      </c>
      <c r="Y8" s="14">
        <f t="shared" si="4"/>
        <v>1332</v>
      </c>
      <c r="Z8" s="14">
        <f t="shared" si="5"/>
        <v>3588</v>
      </c>
    </row>
    <row r="9" spans="2:26" ht="12.75">
      <c r="B9" s="15" t="s">
        <v>4</v>
      </c>
      <c r="C9" s="15">
        <v>9485</v>
      </c>
      <c r="D9" s="15">
        <v>6368</v>
      </c>
      <c r="E9" s="15">
        <v>5957</v>
      </c>
      <c r="F9" s="15">
        <v>5153</v>
      </c>
      <c r="G9" s="15">
        <v>4300</v>
      </c>
      <c r="H9" s="15">
        <v>4359</v>
      </c>
      <c r="I9" s="15">
        <v>5665</v>
      </c>
      <c r="J9" s="15">
        <v>4270</v>
      </c>
      <c r="K9" s="15">
        <v>3605</v>
      </c>
      <c r="L9" s="15">
        <v>2927</v>
      </c>
      <c r="M9" s="15">
        <v>2103</v>
      </c>
      <c r="N9" s="15">
        <v>1908</v>
      </c>
      <c r="O9" s="15">
        <v>15150</v>
      </c>
      <c r="P9" s="15">
        <v>10638</v>
      </c>
      <c r="Q9" s="15">
        <v>9562</v>
      </c>
      <c r="R9" s="15">
        <v>8080</v>
      </c>
      <c r="S9" s="15">
        <v>6403</v>
      </c>
      <c r="T9" s="15">
        <v>6267</v>
      </c>
      <c r="U9" s="14">
        <f t="shared" si="0"/>
        <v>35622</v>
      </c>
      <c r="V9" s="14">
        <f t="shared" si="1"/>
        <v>20478</v>
      </c>
      <c r="W9" s="14">
        <f t="shared" si="2"/>
        <v>56100</v>
      </c>
      <c r="X9" s="14">
        <f t="shared" si="3"/>
        <v>31263</v>
      </c>
      <c r="Y9" s="14">
        <f t="shared" si="4"/>
        <v>18570</v>
      </c>
      <c r="Z9" s="14">
        <f t="shared" si="5"/>
        <v>49833</v>
      </c>
    </row>
    <row r="10" spans="2:26" ht="12.75">
      <c r="B10" s="15" t="s">
        <v>5</v>
      </c>
      <c r="C10" s="15">
        <v>1826</v>
      </c>
      <c r="D10" s="15">
        <v>739</v>
      </c>
      <c r="E10" s="15">
        <v>508</v>
      </c>
      <c r="F10" s="15">
        <v>306</v>
      </c>
      <c r="G10" s="15">
        <v>193</v>
      </c>
      <c r="H10" s="15">
        <v>193</v>
      </c>
      <c r="I10" s="15">
        <v>709</v>
      </c>
      <c r="J10" s="15">
        <v>264</v>
      </c>
      <c r="K10" s="15">
        <v>169</v>
      </c>
      <c r="L10" s="15">
        <v>116</v>
      </c>
      <c r="M10" s="15">
        <v>76</v>
      </c>
      <c r="N10" s="15">
        <v>46</v>
      </c>
      <c r="O10" s="15">
        <v>2535</v>
      </c>
      <c r="P10" s="15">
        <v>1003</v>
      </c>
      <c r="Q10" s="15">
        <v>677</v>
      </c>
      <c r="R10" s="15">
        <v>422</v>
      </c>
      <c r="S10" s="15">
        <v>269</v>
      </c>
      <c r="T10" s="15">
        <v>239</v>
      </c>
      <c r="U10" s="14">
        <f t="shared" si="0"/>
        <v>3765</v>
      </c>
      <c r="V10" s="14">
        <f t="shared" si="1"/>
        <v>1380</v>
      </c>
      <c r="W10" s="14">
        <f t="shared" si="2"/>
        <v>5145</v>
      </c>
      <c r="X10" s="14">
        <f t="shared" si="3"/>
        <v>3572</v>
      </c>
      <c r="Y10" s="14">
        <f t="shared" si="4"/>
        <v>1334</v>
      </c>
      <c r="Z10" s="14">
        <f t="shared" si="5"/>
        <v>4906</v>
      </c>
    </row>
    <row r="11" spans="2:26" ht="12.75">
      <c r="B11" s="15" t="s">
        <v>6</v>
      </c>
      <c r="C11" s="15">
        <v>1124</v>
      </c>
      <c r="D11" s="15">
        <v>1179</v>
      </c>
      <c r="E11" s="15">
        <v>2081</v>
      </c>
      <c r="F11" s="15">
        <v>2011</v>
      </c>
      <c r="G11" s="15">
        <v>1252</v>
      </c>
      <c r="H11" s="15">
        <v>850</v>
      </c>
      <c r="I11" s="15">
        <v>441</v>
      </c>
      <c r="J11" s="15">
        <v>504</v>
      </c>
      <c r="K11" s="15">
        <v>796</v>
      </c>
      <c r="L11" s="15">
        <v>630</v>
      </c>
      <c r="M11" s="15">
        <v>355</v>
      </c>
      <c r="N11" s="15">
        <v>189</v>
      </c>
      <c r="O11" s="15">
        <v>1565</v>
      </c>
      <c r="P11" s="15">
        <v>1683</v>
      </c>
      <c r="Q11" s="15">
        <v>2877</v>
      </c>
      <c r="R11" s="15">
        <v>2641</v>
      </c>
      <c r="S11" s="15">
        <v>1607</v>
      </c>
      <c r="T11" s="15">
        <v>1039</v>
      </c>
      <c r="U11" s="14">
        <f t="shared" si="0"/>
        <v>8497</v>
      </c>
      <c r="V11" s="14">
        <f t="shared" si="1"/>
        <v>2915</v>
      </c>
      <c r="W11" s="14">
        <f t="shared" si="2"/>
        <v>11412</v>
      </c>
      <c r="X11" s="14">
        <f t="shared" si="3"/>
        <v>7647</v>
      </c>
      <c r="Y11" s="14">
        <f t="shared" si="4"/>
        <v>2726</v>
      </c>
      <c r="Z11" s="14">
        <f t="shared" si="5"/>
        <v>10373</v>
      </c>
    </row>
    <row r="12" spans="2:26" ht="12.75">
      <c r="B12" s="15" t="s">
        <v>7</v>
      </c>
      <c r="C12" s="15">
        <v>927</v>
      </c>
      <c r="D12" s="15">
        <v>1159</v>
      </c>
      <c r="E12" s="15">
        <v>1592</v>
      </c>
      <c r="F12" s="15">
        <v>1793</v>
      </c>
      <c r="G12" s="15">
        <v>1519</v>
      </c>
      <c r="H12" s="15">
        <v>1928</v>
      </c>
      <c r="I12" s="15">
        <v>87</v>
      </c>
      <c r="J12" s="15">
        <v>139</v>
      </c>
      <c r="K12" s="15">
        <v>265</v>
      </c>
      <c r="L12" s="15">
        <v>298</v>
      </c>
      <c r="M12" s="15">
        <v>318</v>
      </c>
      <c r="N12" s="15">
        <v>410</v>
      </c>
      <c r="O12" s="15">
        <v>1014</v>
      </c>
      <c r="P12" s="15">
        <v>1298</v>
      </c>
      <c r="Q12" s="15">
        <v>1857</v>
      </c>
      <c r="R12" s="15">
        <v>2091</v>
      </c>
      <c r="S12" s="15">
        <v>1837</v>
      </c>
      <c r="T12" s="15">
        <v>2338</v>
      </c>
      <c r="U12" s="14">
        <f t="shared" si="0"/>
        <v>8918</v>
      </c>
      <c r="V12" s="14">
        <f t="shared" si="1"/>
        <v>1517</v>
      </c>
      <c r="W12" s="14">
        <f t="shared" si="2"/>
        <v>10435</v>
      </c>
      <c r="X12" s="14">
        <f t="shared" si="3"/>
        <v>6990</v>
      </c>
      <c r="Y12" s="14">
        <f t="shared" si="4"/>
        <v>1107</v>
      </c>
      <c r="Z12" s="14">
        <f t="shared" si="5"/>
        <v>8097</v>
      </c>
    </row>
    <row r="13" spans="2:26" ht="12.75">
      <c r="B13" s="15" t="s">
        <v>8</v>
      </c>
      <c r="C13" s="15">
        <v>171</v>
      </c>
      <c r="D13" s="15">
        <v>378</v>
      </c>
      <c r="E13" s="15">
        <v>662</v>
      </c>
      <c r="F13" s="15">
        <v>790</v>
      </c>
      <c r="G13" s="15">
        <v>589</v>
      </c>
      <c r="H13" s="15">
        <v>280</v>
      </c>
      <c r="I13" s="15">
        <v>94</v>
      </c>
      <c r="J13" s="15">
        <v>245</v>
      </c>
      <c r="K13" s="15">
        <v>389</v>
      </c>
      <c r="L13" s="15">
        <v>365</v>
      </c>
      <c r="M13" s="15">
        <v>195</v>
      </c>
      <c r="N13" s="15">
        <v>106</v>
      </c>
      <c r="O13" s="15">
        <v>265</v>
      </c>
      <c r="P13" s="15">
        <v>623</v>
      </c>
      <c r="Q13" s="15">
        <v>1051</v>
      </c>
      <c r="R13" s="15">
        <v>1155</v>
      </c>
      <c r="S13" s="15">
        <v>784</v>
      </c>
      <c r="T13" s="15">
        <v>386</v>
      </c>
      <c r="U13" s="14">
        <f t="shared" si="0"/>
        <v>2870</v>
      </c>
      <c r="V13" s="14">
        <f t="shared" si="1"/>
        <v>1394</v>
      </c>
      <c r="W13" s="14">
        <f t="shared" si="2"/>
        <v>4264</v>
      </c>
      <c r="X13" s="14">
        <f t="shared" si="3"/>
        <v>2590</v>
      </c>
      <c r="Y13" s="14">
        <f t="shared" si="4"/>
        <v>1288</v>
      </c>
      <c r="Z13" s="14">
        <f t="shared" si="5"/>
        <v>3878</v>
      </c>
    </row>
    <row r="14" spans="2:26" ht="12.75">
      <c r="B14" s="15" t="s">
        <v>9</v>
      </c>
      <c r="C14" s="15">
        <v>10</v>
      </c>
      <c r="D14" s="15">
        <v>5</v>
      </c>
      <c r="E14" s="15">
        <v>16</v>
      </c>
      <c r="F14" s="15">
        <v>21</v>
      </c>
      <c r="G14" s="15">
        <v>23</v>
      </c>
      <c r="H14" s="15">
        <v>27</v>
      </c>
      <c r="I14" s="15">
        <v>181</v>
      </c>
      <c r="J14" s="15">
        <v>241</v>
      </c>
      <c r="K14" s="15">
        <v>323</v>
      </c>
      <c r="L14" s="15">
        <v>310</v>
      </c>
      <c r="M14" s="15">
        <v>249</v>
      </c>
      <c r="N14" s="15">
        <v>258</v>
      </c>
      <c r="O14" s="15">
        <v>191</v>
      </c>
      <c r="P14" s="15">
        <v>246</v>
      </c>
      <c r="Q14" s="15">
        <v>339</v>
      </c>
      <c r="R14" s="15">
        <v>331</v>
      </c>
      <c r="S14" s="15">
        <v>272</v>
      </c>
      <c r="T14" s="15">
        <v>285</v>
      </c>
      <c r="U14" s="14">
        <f t="shared" si="0"/>
        <v>102</v>
      </c>
      <c r="V14" s="14">
        <f t="shared" si="1"/>
        <v>1562</v>
      </c>
      <c r="W14" s="14">
        <f t="shared" si="2"/>
        <v>1664</v>
      </c>
      <c r="X14" s="14">
        <f t="shared" si="3"/>
        <v>75</v>
      </c>
      <c r="Y14" s="14">
        <f t="shared" si="4"/>
        <v>1304</v>
      </c>
      <c r="Z14" s="14">
        <f t="shared" si="5"/>
        <v>1379</v>
      </c>
    </row>
    <row r="15" spans="2:26" ht="12.75">
      <c r="B15" s="15" t="s">
        <v>10</v>
      </c>
      <c r="C15" s="15">
        <v>100</v>
      </c>
      <c r="D15" s="15">
        <v>193</v>
      </c>
      <c r="E15" s="15">
        <v>178</v>
      </c>
      <c r="F15" s="15">
        <v>181</v>
      </c>
      <c r="G15" s="15">
        <v>152</v>
      </c>
      <c r="H15" s="15">
        <v>399</v>
      </c>
      <c r="I15" s="15">
        <v>87</v>
      </c>
      <c r="J15" s="15">
        <v>129</v>
      </c>
      <c r="K15" s="15">
        <v>143</v>
      </c>
      <c r="L15" s="15">
        <v>129</v>
      </c>
      <c r="M15" s="15">
        <v>104</v>
      </c>
      <c r="N15" s="15">
        <v>204</v>
      </c>
      <c r="O15" s="15">
        <v>187</v>
      </c>
      <c r="P15" s="15">
        <v>322</v>
      </c>
      <c r="Q15" s="15">
        <v>321</v>
      </c>
      <c r="R15" s="15">
        <v>310</v>
      </c>
      <c r="S15" s="15">
        <v>256</v>
      </c>
      <c r="T15" s="15">
        <v>603</v>
      </c>
      <c r="U15" s="14">
        <f t="shared" si="0"/>
        <v>1203</v>
      </c>
      <c r="V15" s="14">
        <f t="shared" si="1"/>
        <v>796</v>
      </c>
      <c r="W15" s="14">
        <f t="shared" si="2"/>
        <v>1999</v>
      </c>
      <c r="X15" s="14">
        <f t="shared" si="3"/>
        <v>804</v>
      </c>
      <c r="Y15" s="14">
        <f t="shared" si="4"/>
        <v>592</v>
      </c>
      <c r="Z15" s="14">
        <f t="shared" si="5"/>
        <v>1396</v>
      </c>
    </row>
    <row r="16" spans="2:26" ht="12.75">
      <c r="B16" s="15" t="s">
        <v>11</v>
      </c>
      <c r="C16" s="15">
        <v>1424</v>
      </c>
      <c r="D16" s="15">
        <v>3322</v>
      </c>
      <c r="E16" s="15">
        <v>4272</v>
      </c>
      <c r="F16" s="15">
        <v>3478</v>
      </c>
      <c r="G16" s="15">
        <v>2183</v>
      </c>
      <c r="H16" s="15">
        <v>2035</v>
      </c>
      <c r="I16" s="15">
        <v>1323</v>
      </c>
      <c r="J16" s="15">
        <v>2814</v>
      </c>
      <c r="K16" s="15">
        <v>3411</v>
      </c>
      <c r="L16" s="15">
        <v>2817</v>
      </c>
      <c r="M16" s="15">
        <v>1854</v>
      </c>
      <c r="N16" s="15">
        <v>1690</v>
      </c>
      <c r="O16" s="15">
        <v>2747</v>
      </c>
      <c r="P16" s="15">
        <v>6136</v>
      </c>
      <c r="Q16" s="15">
        <v>7683</v>
      </c>
      <c r="R16" s="15">
        <v>6295</v>
      </c>
      <c r="S16" s="15">
        <v>4037</v>
      </c>
      <c r="T16" s="15">
        <v>3725</v>
      </c>
      <c r="U16" s="14">
        <f t="shared" si="0"/>
        <v>16714</v>
      </c>
      <c r="V16" s="14">
        <f t="shared" si="1"/>
        <v>13909</v>
      </c>
      <c r="W16" s="14">
        <f t="shared" si="2"/>
        <v>30623</v>
      </c>
      <c r="X16" s="14">
        <f t="shared" si="3"/>
        <v>14679</v>
      </c>
      <c r="Y16" s="14">
        <f t="shared" si="4"/>
        <v>12219</v>
      </c>
      <c r="Z16" s="14">
        <f t="shared" si="5"/>
        <v>26898</v>
      </c>
    </row>
    <row r="17" spans="2:26" ht="12.75">
      <c r="B17" s="15" t="s">
        <v>12</v>
      </c>
      <c r="C17" s="15">
        <v>2322</v>
      </c>
      <c r="D17" s="15">
        <v>2208</v>
      </c>
      <c r="E17" s="15">
        <v>2319</v>
      </c>
      <c r="F17" s="15">
        <v>2071</v>
      </c>
      <c r="G17" s="15">
        <v>1498</v>
      </c>
      <c r="H17" s="15">
        <v>1366</v>
      </c>
      <c r="I17" s="15">
        <v>1189</v>
      </c>
      <c r="J17" s="15">
        <v>1158</v>
      </c>
      <c r="K17" s="15">
        <v>1314</v>
      </c>
      <c r="L17" s="15">
        <v>1137</v>
      </c>
      <c r="M17" s="15">
        <v>888</v>
      </c>
      <c r="N17" s="15">
        <v>829</v>
      </c>
      <c r="O17" s="15">
        <v>3511</v>
      </c>
      <c r="P17" s="15">
        <v>3366</v>
      </c>
      <c r="Q17" s="15">
        <v>3633</v>
      </c>
      <c r="R17" s="15">
        <v>3208</v>
      </c>
      <c r="S17" s="15">
        <v>2386</v>
      </c>
      <c r="T17" s="15">
        <v>2195</v>
      </c>
      <c r="U17" s="14">
        <f t="shared" si="0"/>
        <v>11784</v>
      </c>
      <c r="V17" s="14">
        <f t="shared" si="1"/>
        <v>6515</v>
      </c>
      <c r="W17" s="14">
        <f t="shared" si="2"/>
        <v>18299</v>
      </c>
      <c r="X17" s="14">
        <f t="shared" si="3"/>
        <v>10418</v>
      </c>
      <c r="Y17" s="14">
        <f t="shared" si="4"/>
        <v>5686</v>
      </c>
      <c r="Z17" s="14">
        <f t="shared" si="5"/>
        <v>16104</v>
      </c>
    </row>
    <row r="18" spans="2:26" ht="12.75">
      <c r="B18" s="15" t="s">
        <v>13</v>
      </c>
      <c r="C18" s="15">
        <v>2948</v>
      </c>
      <c r="D18" s="15">
        <v>4216</v>
      </c>
      <c r="E18" s="15">
        <v>4741</v>
      </c>
      <c r="F18" s="15">
        <v>4031</v>
      </c>
      <c r="G18" s="15">
        <v>2547</v>
      </c>
      <c r="H18" s="15">
        <v>1644</v>
      </c>
      <c r="I18" s="15">
        <v>3250</v>
      </c>
      <c r="J18" s="15">
        <v>3946</v>
      </c>
      <c r="K18" s="15">
        <v>3934</v>
      </c>
      <c r="L18" s="15">
        <v>2976</v>
      </c>
      <c r="M18" s="15">
        <v>1694</v>
      </c>
      <c r="N18" s="15">
        <v>1127</v>
      </c>
      <c r="O18" s="15">
        <v>6198</v>
      </c>
      <c r="P18" s="15">
        <v>8162</v>
      </c>
      <c r="Q18" s="15">
        <v>8675</v>
      </c>
      <c r="R18" s="15">
        <v>7007</v>
      </c>
      <c r="S18" s="15">
        <v>4241</v>
      </c>
      <c r="T18" s="15">
        <v>2771</v>
      </c>
      <c r="U18" s="14">
        <f t="shared" si="0"/>
        <v>20127</v>
      </c>
      <c r="V18" s="14">
        <f t="shared" si="1"/>
        <v>16927</v>
      </c>
      <c r="W18" s="14">
        <f t="shared" si="2"/>
        <v>37054</v>
      </c>
      <c r="X18" s="14">
        <f t="shared" si="3"/>
        <v>18483</v>
      </c>
      <c r="Y18" s="14">
        <f t="shared" si="4"/>
        <v>15800</v>
      </c>
      <c r="Z18" s="14">
        <f t="shared" si="5"/>
        <v>34283</v>
      </c>
    </row>
    <row r="19" spans="2:26" ht="12.75">
      <c r="B19" s="15" t="s">
        <v>14</v>
      </c>
      <c r="C19" s="15">
        <v>942</v>
      </c>
      <c r="D19" s="15">
        <v>978</v>
      </c>
      <c r="E19" s="15">
        <v>952</v>
      </c>
      <c r="F19" s="15">
        <v>766</v>
      </c>
      <c r="G19" s="15">
        <v>415</v>
      </c>
      <c r="H19" s="15">
        <v>371</v>
      </c>
      <c r="I19" s="15">
        <v>681</v>
      </c>
      <c r="J19" s="15">
        <v>706</v>
      </c>
      <c r="K19" s="15">
        <v>715</v>
      </c>
      <c r="L19" s="15">
        <v>505</v>
      </c>
      <c r="M19" s="15">
        <v>315</v>
      </c>
      <c r="N19" s="15">
        <v>261</v>
      </c>
      <c r="O19" s="15">
        <v>1623</v>
      </c>
      <c r="P19" s="15">
        <v>1684</v>
      </c>
      <c r="Q19" s="15">
        <v>1667</v>
      </c>
      <c r="R19" s="15">
        <v>1271</v>
      </c>
      <c r="S19" s="15">
        <v>730</v>
      </c>
      <c r="T19" s="15">
        <v>632</v>
      </c>
      <c r="U19" s="14">
        <f t="shared" si="0"/>
        <v>4424</v>
      </c>
      <c r="V19" s="14">
        <f t="shared" si="1"/>
        <v>3183</v>
      </c>
      <c r="W19" s="14">
        <f t="shared" si="2"/>
        <v>7607</v>
      </c>
      <c r="X19" s="14">
        <f t="shared" si="3"/>
        <v>4053</v>
      </c>
      <c r="Y19" s="14">
        <f t="shared" si="4"/>
        <v>2922</v>
      </c>
      <c r="Z19" s="14">
        <f t="shared" si="5"/>
        <v>6975</v>
      </c>
    </row>
    <row r="20" spans="2:26" ht="12.75">
      <c r="B20" s="15" t="s">
        <v>15</v>
      </c>
      <c r="C20" s="15">
        <v>2680</v>
      </c>
      <c r="D20" s="15">
        <v>3096</v>
      </c>
      <c r="E20" s="15">
        <v>3334</v>
      </c>
      <c r="F20" s="15">
        <v>2726</v>
      </c>
      <c r="G20" s="15">
        <v>1640</v>
      </c>
      <c r="H20" s="15">
        <v>1711</v>
      </c>
      <c r="I20" s="15">
        <v>3045</v>
      </c>
      <c r="J20" s="15">
        <v>3563</v>
      </c>
      <c r="K20" s="15">
        <v>3944</v>
      </c>
      <c r="L20" s="15">
        <v>3311</v>
      </c>
      <c r="M20" s="15">
        <v>2187</v>
      </c>
      <c r="N20" s="15">
        <v>2169</v>
      </c>
      <c r="O20" s="15">
        <v>5725</v>
      </c>
      <c r="P20" s="15">
        <v>6659</v>
      </c>
      <c r="Q20" s="15">
        <v>7278</v>
      </c>
      <c r="R20" s="15">
        <v>6037</v>
      </c>
      <c r="S20" s="15">
        <v>3827</v>
      </c>
      <c r="T20" s="15">
        <v>3880</v>
      </c>
      <c r="U20" s="14">
        <f t="shared" si="0"/>
        <v>15187</v>
      </c>
      <c r="V20" s="14">
        <f t="shared" si="1"/>
        <v>18219</v>
      </c>
      <c r="W20" s="14">
        <f t="shared" si="2"/>
        <v>33406</v>
      </c>
      <c r="X20" s="14">
        <f t="shared" si="3"/>
        <v>13476</v>
      </c>
      <c r="Y20" s="14">
        <f t="shared" si="4"/>
        <v>16050</v>
      </c>
      <c r="Z20" s="14">
        <f t="shared" si="5"/>
        <v>29526</v>
      </c>
    </row>
    <row r="21" spans="2:26" ht="12.75">
      <c r="B21" s="15" t="s">
        <v>16</v>
      </c>
      <c r="C21" s="15">
        <v>296</v>
      </c>
      <c r="D21" s="15">
        <v>372</v>
      </c>
      <c r="E21" s="15">
        <v>482</v>
      </c>
      <c r="F21" s="15">
        <v>548</v>
      </c>
      <c r="G21" s="15">
        <v>458</v>
      </c>
      <c r="H21" s="15">
        <v>744</v>
      </c>
      <c r="I21" s="15">
        <v>518</v>
      </c>
      <c r="J21" s="15">
        <v>638</v>
      </c>
      <c r="K21" s="15">
        <v>746</v>
      </c>
      <c r="L21" s="15">
        <v>800</v>
      </c>
      <c r="M21" s="15">
        <v>580</v>
      </c>
      <c r="N21" s="15">
        <v>1035</v>
      </c>
      <c r="O21" s="15">
        <v>814</v>
      </c>
      <c r="P21" s="15">
        <v>1010</v>
      </c>
      <c r="Q21" s="15">
        <v>1228</v>
      </c>
      <c r="R21" s="15">
        <v>1348</v>
      </c>
      <c r="S21" s="15">
        <v>1038</v>
      </c>
      <c r="T21" s="15">
        <v>1779</v>
      </c>
      <c r="U21" s="14">
        <f t="shared" si="0"/>
        <v>2900</v>
      </c>
      <c r="V21" s="14">
        <f t="shared" si="1"/>
        <v>4317</v>
      </c>
      <c r="W21" s="14">
        <f t="shared" si="2"/>
        <v>7217</v>
      </c>
      <c r="X21" s="14">
        <f t="shared" si="3"/>
        <v>2156</v>
      </c>
      <c r="Y21" s="14">
        <f t="shared" si="4"/>
        <v>3282</v>
      </c>
      <c r="Z21" s="14">
        <f t="shared" si="5"/>
        <v>5438</v>
      </c>
    </row>
    <row r="22" spans="2:26" ht="12.75">
      <c r="B22" s="15" t="s">
        <v>17</v>
      </c>
      <c r="C22" s="15">
        <v>446</v>
      </c>
      <c r="D22" s="15">
        <v>847</v>
      </c>
      <c r="E22" s="15">
        <v>1114</v>
      </c>
      <c r="F22" s="15">
        <v>1039</v>
      </c>
      <c r="G22" s="15">
        <v>889</v>
      </c>
      <c r="H22" s="15">
        <v>1063</v>
      </c>
      <c r="I22" s="15">
        <v>2620</v>
      </c>
      <c r="J22" s="15">
        <v>3737</v>
      </c>
      <c r="K22" s="15">
        <v>4078</v>
      </c>
      <c r="L22" s="15">
        <v>3412</v>
      </c>
      <c r="M22" s="15">
        <v>2407</v>
      </c>
      <c r="N22" s="15">
        <v>2157</v>
      </c>
      <c r="O22" s="15">
        <v>3066</v>
      </c>
      <c r="P22" s="15">
        <v>4584</v>
      </c>
      <c r="Q22" s="15">
        <v>5192</v>
      </c>
      <c r="R22" s="15">
        <v>4451</v>
      </c>
      <c r="S22" s="15">
        <v>3296</v>
      </c>
      <c r="T22" s="15">
        <v>3220</v>
      </c>
      <c r="U22" s="14">
        <f t="shared" si="0"/>
        <v>5398</v>
      </c>
      <c r="V22" s="14">
        <f t="shared" si="1"/>
        <v>18411</v>
      </c>
      <c r="W22" s="14">
        <f t="shared" si="2"/>
        <v>23809</v>
      </c>
      <c r="X22" s="14">
        <f t="shared" si="3"/>
        <v>4335</v>
      </c>
      <c r="Y22" s="14">
        <f t="shared" si="4"/>
        <v>16254</v>
      </c>
      <c r="Z22" s="14">
        <f t="shared" si="5"/>
        <v>20589</v>
      </c>
    </row>
    <row r="23" spans="2:26" ht="12.75">
      <c r="B23" s="15" t="s">
        <v>18</v>
      </c>
      <c r="C23" s="15">
        <v>526</v>
      </c>
      <c r="D23" s="15">
        <v>872</v>
      </c>
      <c r="E23" s="15">
        <v>896</v>
      </c>
      <c r="F23" s="15">
        <v>775</v>
      </c>
      <c r="G23" s="15">
        <v>729</v>
      </c>
      <c r="H23" s="15">
        <v>883</v>
      </c>
      <c r="I23" s="15">
        <v>2196</v>
      </c>
      <c r="J23" s="15">
        <v>3068</v>
      </c>
      <c r="K23" s="15">
        <v>3070</v>
      </c>
      <c r="L23" s="15">
        <v>2454</v>
      </c>
      <c r="M23" s="15">
        <v>2096</v>
      </c>
      <c r="N23" s="15">
        <v>2210</v>
      </c>
      <c r="O23" s="15">
        <v>2722</v>
      </c>
      <c r="P23" s="15">
        <v>3940</v>
      </c>
      <c r="Q23" s="15">
        <v>3966</v>
      </c>
      <c r="R23" s="15">
        <v>3229</v>
      </c>
      <c r="S23" s="15">
        <v>2825</v>
      </c>
      <c r="T23" s="15">
        <v>3093</v>
      </c>
      <c r="U23" s="14">
        <f t="shared" si="0"/>
        <v>4681</v>
      </c>
      <c r="V23" s="14">
        <f t="shared" si="1"/>
        <v>15094</v>
      </c>
      <c r="W23" s="14">
        <f t="shared" si="2"/>
        <v>19775</v>
      </c>
      <c r="X23" s="14">
        <f t="shared" si="3"/>
        <v>3798</v>
      </c>
      <c r="Y23" s="14">
        <f t="shared" si="4"/>
        <v>12884</v>
      </c>
      <c r="Z23" s="14">
        <f t="shared" si="5"/>
        <v>16682</v>
      </c>
    </row>
    <row r="24" spans="2:26" ht="12.75">
      <c r="B24" s="15" t="s">
        <v>19</v>
      </c>
      <c r="C24" s="15">
        <v>132</v>
      </c>
      <c r="D24" s="15">
        <v>230</v>
      </c>
      <c r="E24" s="15">
        <v>245</v>
      </c>
      <c r="F24" s="15">
        <v>201</v>
      </c>
      <c r="G24" s="15">
        <v>137</v>
      </c>
      <c r="H24" s="15">
        <v>168</v>
      </c>
      <c r="I24" s="15">
        <v>234</v>
      </c>
      <c r="J24" s="15">
        <v>487</v>
      </c>
      <c r="K24" s="15">
        <v>586</v>
      </c>
      <c r="L24" s="15">
        <v>402</v>
      </c>
      <c r="M24" s="15">
        <v>184</v>
      </c>
      <c r="N24" s="15">
        <v>190</v>
      </c>
      <c r="O24" s="15">
        <v>366</v>
      </c>
      <c r="P24" s="15">
        <v>717</v>
      </c>
      <c r="Q24" s="15">
        <v>831</v>
      </c>
      <c r="R24" s="15">
        <v>603</v>
      </c>
      <c r="S24" s="15">
        <v>321</v>
      </c>
      <c r="T24" s="15">
        <v>358</v>
      </c>
      <c r="U24" s="14">
        <f t="shared" si="0"/>
        <v>1113</v>
      </c>
      <c r="V24" s="14">
        <f t="shared" si="1"/>
        <v>2083</v>
      </c>
      <c r="W24" s="14">
        <f t="shared" si="2"/>
        <v>3196</v>
      </c>
      <c r="X24" s="14">
        <f t="shared" si="3"/>
        <v>945</v>
      </c>
      <c r="Y24" s="14">
        <f t="shared" si="4"/>
        <v>1893</v>
      </c>
      <c r="Z24" s="14">
        <f t="shared" si="5"/>
        <v>2838</v>
      </c>
    </row>
    <row r="25" spans="2:26" ht="12.75">
      <c r="B25" s="15" t="s">
        <v>20</v>
      </c>
      <c r="C25" s="15">
        <v>2556</v>
      </c>
      <c r="D25" s="15">
        <v>2412</v>
      </c>
      <c r="E25" s="15">
        <v>3010</v>
      </c>
      <c r="F25" s="15">
        <v>2499</v>
      </c>
      <c r="G25" s="15">
        <v>1545</v>
      </c>
      <c r="H25" s="15">
        <v>1160</v>
      </c>
      <c r="I25" s="15">
        <v>5342</v>
      </c>
      <c r="J25" s="15">
        <v>4587</v>
      </c>
      <c r="K25" s="15">
        <v>5111</v>
      </c>
      <c r="L25" s="15">
        <v>3589</v>
      </c>
      <c r="M25" s="15">
        <v>1713</v>
      </c>
      <c r="N25" s="15">
        <v>1116</v>
      </c>
      <c r="O25" s="15">
        <v>7898</v>
      </c>
      <c r="P25" s="15">
        <v>6999</v>
      </c>
      <c r="Q25" s="15">
        <v>8121</v>
      </c>
      <c r="R25" s="15">
        <v>6088</v>
      </c>
      <c r="S25" s="15">
        <v>3258</v>
      </c>
      <c r="T25" s="15">
        <v>2276</v>
      </c>
      <c r="U25" s="14">
        <f t="shared" si="0"/>
        <v>13182</v>
      </c>
      <c r="V25" s="14">
        <f t="shared" si="1"/>
        <v>21458</v>
      </c>
      <c r="W25" s="14">
        <f t="shared" si="2"/>
        <v>34640</v>
      </c>
      <c r="X25" s="14">
        <f t="shared" si="3"/>
        <v>12022</v>
      </c>
      <c r="Y25" s="14">
        <f t="shared" si="4"/>
        <v>20342</v>
      </c>
      <c r="Z25" s="14">
        <f t="shared" si="5"/>
        <v>32364</v>
      </c>
    </row>
    <row r="26" spans="2:26" ht="12.75">
      <c r="B26" s="15" t="s">
        <v>21</v>
      </c>
      <c r="C26" s="15">
        <v>356</v>
      </c>
      <c r="D26" s="15">
        <v>400</v>
      </c>
      <c r="E26" s="15">
        <v>752</v>
      </c>
      <c r="F26" s="15">
        <v>603</v>
      </c>
      <c r="G26" s="15">
        <v>439</v>
      </c>
      <c r="H26" s="15">
        <v>370</v>
      </c>
      <c r="I26" s="15">
        <v>1102</v>
      </c>
      <c r="J26" s="15">
        <v>1439</v>
      </c>
      <c r="K26" s="15">
        <v>2092</v>
      </c>
      <c r="L26" s="15">
        <v>1582</v>
      </c>
      <c r="M26" s="15">
        <v>917</v>
      </c>
      <c r="N26" s="15">
        <v>601</v>
      </c>
      <c r="O26" s="15">
        <v>1458</v>
      </c>
      <c r="P26" s="15">
        <v>1839</v>
      </c>
      <c r="Q26" s="15">
        <v>2844</v>
      </c>
      <c r="R26" s="15">
        <v>2185</v>
      </c>
      <c r="S26" s="15">
        <v>1356</v>
      </c>
      <c r="T26" s="15">
        <v>971</v>
      </c>
      <c r="U26" s="14">
        <f t="shared" si="0"/>
        <v>2920</v>
      </c>
      <c r="V26" s="14">
        <f t="shared" si="1"/>
        <v>7733</v>
      </c>
      <c r="W26" s="14">
        <f t="shared" si="2"/>
        <v>10653</v>
      </c>
      <c r="X26" s="14">
        <f t="shared" si="3"/>
        <v>2550</v>
      </c>
      <c r="Y26" s="14">
        <f t="shared" si="4"/>
        <v>7132</v>
      </c>
      <c r="Z26" s="14">
        <f t="shared" si="5"/>
        <v>9682</v>
      </c>
    </row>
    <row r="27" spans="2:26" ht="12.75">
      <c r="B27" s="15" t="s">
        <v>22</v>
      </c>
      <c r="C27" s="15">
        <v>3751</v>
      </c>
      <c r="D27" s="15">
        <v>4748</v>
      </c>
      <c r="E27" s="15">
        <v>5223</v>
      </c>
      <c r="F27" s="15">
        <v>4495</v>
      </c>
      <c r="G27" s="15">
        <v>2935</v>
      </c>
      <c r="H27" s="15">
        <v>1809</v>
      </c>
      <c r="I27" s="15">
        <v>8192</v>
      </c>
      <c r="J27" s="15">
        <v>10424</v>
      </c>
      <c r="K27" s="15">
        <v>13210</v>
      </c>
      <c r="L27" s="15">
        <v>11805</v>
      </c>
      <c r="M27" s="15">
        <v>7310</v>
      </c>
      <c r="N27" s="15">
        <v>3756</v>
      </c>
      <c r="O27" s="15">
        <v>11943</v>
      </c>
      <c r="P27" s="15">
        <v>15172</v>
      </c>
      <c r="Q27" s="15">
        <v>18433</v>
      </c>
      <c r="R27" s="15">
        <v>16300</v>
      </c>
      <c r="S27" s="15">
        <v>10245</v>
      </c>
      <c r="T27" s="15">
        <v>5565</v>
      </c>
      <c r="U27" s="14">
        <f t="shared" si="0"/>
        <v>22961</v>
      </c>
      <c r="V27" s="14">
        <f t="shared" si="1"/>
        <v>54697</v>
      </c>
      <c r="W27" s="14">
        <f t="shared" si="2"/>
        <v>77658</v>
      </c>
      <c r="X27" s="14">
        <f t="shared" si="3"/>
        <v>21152</v>
      </c>
      <c r="Y27" s="14">
        <f t="shared" si="4"/>
        <v>50941</v>
      </c>
      <c r="Z27" s="14">
        <f t="shared" si="5"/>
        <v>72093</v>
      </c>
    </row>
    <row r="28" spans="2:26" ht="12.75">
      <c r="B28" s="15" t="s">
        <v>53</v>
      </c>
      <c r="C28" s="15">
        <v>409</v>
      </c>
      <c r="D28" s="15">
        <v>707</v>
      </c>
      <c r="E28" s="15">
        <v>1324</v>
      </c>
      <c r="F28" s="15">
        <v>1216</v>
      </c>
      <c r="G28" s="15">
        <v>647</v>
      </c>
      <c r="H28" s="15">
        <v>353</v>
      </c>
      <c r="I28" s="15">
        <v>634</v>
      </c>
      <c r="J28" s="15">
        <v>1234</v>
      </c>
      <c r="K28" s="15">
        <v>2242</v>
      </c>
      <c r="L28" s="15">
        <v>1657</v>
      </c>
      <c r="M28" s="15">
        <v>649</v>
      </c>
      <c r="N28" s="15">
        <v>302</v>
      </c>
      <c r="O28" s="15">
        <v>1043</v>
      </c>
      <c r="P28" s="15">
        <v>1941</v>
      </c>
      <c r="Q28" s="15">
        <v>3566</v>
      </c>
      <c r="R28" s="15">
        <v>2873</v>
      </c>
      <c r="S28" s="15">
        <v>1296</v>
      </c>
      <c r="T28" s="15">
        <v>655</v>
      </c>
      <c r="U28" s="14">
        <f t="shared" si="0"/>
        <v>4656</v>
      </c>
      <c r="V28" s="14">
        <f t="shared" si="1"/>
        <v>6718</v>
      </c>
      <c r="W28" s="14">
        <f t="shared" si="2"/>
        <v>11374</v>
      </c>
      <c r="X28" s="14">
        <f t="shared" si="3"/>
        <v>4303</v>
      </c>
      <c r="Y28" s="14">
        <f t="shared" si="4"/>
        <v>6416</v>
      </c>
      <c r="Z28" s="14">
        <f t="shared" si="5"/>
        <v>10719</v>
      </c>
    </row>
    <row r="29" spans="2:26" ht="12.75">
      <c r="B29" s="15" t="s">
        <v>23</v>
      </c>
      <c r="C29" s="15">
        <v>203</v>
      </c>
      <c r="D29" s="15">
        <v>382</v>
      </c>
      <c r="E29" s="15">
        <v>474</v>
      </c>
      <c r="F29" s="15">
        <v>513</v>
      </c>
      <c r="G29" s="15">
        <v>346</v>
      </c>
      <c r="H29" s="15">
        <v>476</v>
      </c>
      <c r="I29" s="15">
        <v>508</v>
      </c>
      <c r="J29" s="15">
        <v>1008</v>
      </c>
      <c r="K29" s="15">
        <v>1215</v>
      </c>
      <c r="L29" s="15">
        <v>991</v>
      </c>
      <c r="M29" s="15">
        <v>541</v>
      </c>
      <c r="N29" s="15">
        <v>512</v>
      </c>
      <c r="O29" s="15">
        <v>711</v>
      </c>
      <c r="P29" s="15">
        <v>1390</v>
      </c>
      <c r="Q29" s="15">
        <v>1689</v>
      </c>
      <c r="R29" s="15">
        <v>1504</v>
      </c>
      <c r="S29" s="15">
        <v>887</v>
      </c>
      <c r="T29" s="15">
        <v>988</v>
      </c>
      <c r="U29" s="14">
        <f t="shared" si="0"/>
        <v>2394</v>
      </c>
      <c r="V29" s="14">
        <f t="shared" si="1"/>
        <v>4775</v>
      </c>
      <c r="W29" s="14">
        <f t="shared" si="2"/>
        <v>7169</v>
      </c>
      <c r="X29" s="14">
        <f t="shared" si="3"/>
        <v>1918</v>
      </c>
      <c r="Y29" s="14">
        <f t="shared" si="4"/>
        <v>4263</v>
      </c>
      <c r="Z29" s="14">
        <f t="shared" si="5"/>
        <v>6181</v>
      </c>
    </row>
    <row r="30" spans="2:26" ht="12.75">
      <c r="B30" s="15" t="s">
        <v>24</v>
      </c>
      <c r="C30" s="15">
        <v>1341</v>
      </c>
      <c r="D30" s="15">
        <v>1086</v>
      </c>
      <c r="E30" s="15">
        <v>1074</v>
      </c>
      <c r="F30" s="15">
        <v>809</v>
      </c>
      <c r="G30" s="15">
        <v>546</v>
      </c>
      <c r="H30" s="15">
        <v>412</v>
      </c>
      <c r="I30" s="15">
        <v>2786</v>
      </c>
      <c r="J30" s="15">
        <v>2594</v>
      </c>
      <c r="K30" s="15">
        <v>2507</v>
      </c>
      <c r="L30" s="15">
        <v>2126</v>
      </c>
      <c r="M30" s="15">
        <v>1502</v>
      </c>
      <c r="N30" s="15">
        <v>991</v>
      </c>
      <c r="O30" s="15">
        <v>4127</v>
      </c>
      <c r="P30" s="15">
        <v>3680</v>
      </c>
      <c r="Q30" s="15">
        <v>3581</v>
      </c>
      <c r="R30" s="15">
        <v>2935</v>
      </c>
      <c r="S30" s="15">
        <v>2048</v>
      </c>
      <c r="T30" s="15">
        <v>1403</v>
      </c>
      <c r="U30" s="14">
        <f t="shared" si="0"/>
        <v>5268</v>
      </c>
      <c r="V30" s="14">
        <f t="shared" si="1"/>
        <v>12506</v>
      </c>
      <c r="W30" s="14">
        <f t="shared" si="2"/>
        <v>17774</v>
      </c>
      <c r="X30" s="14">
        <f t="shared" si="3"/>
        <v>4856</v>
      </c>
      <c r="Y30" s="14">
        <f t="shared" si="4"/>
        <v>11515</v>
      </c>
      <c r="Z30" s="14">
        <f t="shared" si="5"/>
        <v>16371</v>
      </c>
    </row>
    <row r="31" spans="2:26" ht="12.75">
      <c r="B31" s="15" t="s">
        <v>25</v>
      </c>
      <c r="C31" s="15">
        <v>878</v>
      </c>
      <c r="D31" s="15">
        <v>515</v>
      </c>
      <c r="E31" s="15">
        <v>457</v>
      </c>
      <c r="F31" s="15">
        <v>341</v>
      </c>
      <c r="G31" s="15">
        <v>250</v>
      </c>
      <c r="H31" s="15">
        <v>158</v>
      </c>
      <c r="I31" s="15">
        <v>1454</v>
      </c>
      <c r="J31" s="15">
        <v>1163</v>
      </c>
      <c r="K31" s="15">
        <v>1133</v>
      </c>
      <c r="L31" s="15">
        <v>959</v>
      </c>
      <c r="M31" s="15">
        <v>735</v>
      </c>
      <c r="N31" s="15">
        <v>484</v>
      </c>
      <c r="O31" s="15">
        <v>2332</v>
      </c>
      <c r="P31" s="15">
        <v>1678</v>
      </c>
      <c r="Q31" s="15">
        <v>1590</v>
      </c>
      <c r="R31" s="15">
        <v>1300</v>
      </c>
      <c r="S31" s="15">
        <v>985</v>
      </c>
      <c r="T31" s="15">
        <v>642</v>
      </c>
      <c r="U31" s="14">
        <f t="shared" si="0"/>
        <v>2599</v>
      </c>
      <c r="V31" s="14">
        <f t="shared" si="1"/>
        <v>5928</v>
      </c>
      <c r="W31" s="14">
        <f t="shared" si="2"/>
        <v>8527</v>
      </c>
      <c r="X31" s="14">
        <f t="shared" si="3"/>
        <v>2441</v>
      </c>
      <c r="Y31" s="14">
        <f t="shared" si="4"/>
        <v>5444</v>
      </c>
      <c r="Z31" s="14">
        <f t="shared" si="5"/>
        <v>7885</v>
      </c>
    </row>
    <row r="32" spans="2:26" ht="12.75">
      <c r="B32" s="15" t="s">
        <v>26</v>
      </c>
      <c r="C32" s="15">
        <v>341</v>
      </c>
      <c r="D32" s="15">
        <v>326</v>
      </c>
      <c r="E32" s="15">
        <v>256</v>
      </c>
      <c r="F32" s="15">
        <v>184</v>
      </c>
      <c r="G32" s="15">
        <v>119</v>
      </c>
      <c r="H32" s="15">
        <v>79</v>
      </c>
      <c r="I32" s="15">
        <v>765</v>
      </c>
      <c r="J32" s="15">
        <v>777</v>
      </c>
      <c r="K32" s="15">
        <v>700</v>
      </c>
      <c r="L32" s="15">
        <v>566</v>
      </c>
      <c r="M32" s="15">
        <v>289</v>
      </c>
      <c r="N32" s="15">
        <v>238</v>
      </c>
      <c r="O32" s="15">
        <v>1106</v>
      </c>
      <c r="P32" s="15">
        <v>1103</v>
      </c>
      <c r="Q32" s="15">
        <v>956</v>
      </c>
      <c r="R32" s="15">
        <v>750</v>
      </c>
      <c r="S32" s="15">
        <v>408</v>
      </c>
      <c r="T32" s="15">
        <v>317</v>
      </c>
      <c r="U32" s="14">
        <f t="shared" si="0"/>
        <v>1305</v>
      </c>
      <c r="V32" s="14">
        <f t="shared" si="1"/>
        <v>3335</v>
      </c>
      <c r="W32" s="14">
        <f t="shared" si="2"/>
        <v>4640</v>
      </c>
      <c r="X32" s="14">
        <f t="shared" si="3"/>
        <v>1226</v>
      </c>
      <c r="Y32" s="14">
        <f t="shared" si="4"/>
        <v>3097</v>
      </c>
      <c r="Z32" s="14">
        <f t="shared" si="5"/>
        <v>4323</v>
      </c>
    </row>
    <row r="33" spans="2:26" ht="12.75">
      <c r="B33" s="15" t="s">
        <v>27</v>
      </c>
      <c r="C33" s="15">
        <v>478</v>
      </c>
      <c r="D33" s="15">
        <v>370</v>
      </c>
      <c r="E33" s="15">
        <v>281</v>
      </c>
      <c r="F33" s="15">
        <v>173</v>
      </c>
      <c r="G33" s="15">
        <v>103</v>
      </c>
      <c r="H33" s="15">
        <v>128</v>
      </c>
      <c r="I33" s="15">
        <v>743</v>
      </c>
      <c r="J33" s="15">
        <v>495</v>
      </c>
      <c r="K33" s="15">
        <v>337</v>
      </c>
      <c r="L33" s="15">
        <v>187</v>
      </c>
      <c r="M33" s="15">
        <v>102</v>
      </c>
      <c r="N33" s="15">
        <v>102</v>
      </c>
      <c r="O33" s="15">
        <v>1221</v>
      </c>
      <c r="P33" s="15">
        <v>865</v>
      </c>
      <c r="Q33" s="15">
        <v>618</v>
      </c>
      <c r="R33" s="15">
        <v>360</v>
      </c>
      <c r="S33" s="15">
        <v>205</v>
      </c>
      <c r="T33" s="15">
        <v>230</v>
      </c>
      <c r="U33" s="14">
        <f t="shared" si="0"/>
        <v>1533</v>
      </c>
      <c r="V33" s="14">
        <f t="shared" si="1"/>
        <v>1966</v>
      </c>
      <c r="W33" s="14">
        <f t="shared" si="2"/>
        <v>3499</v>
      </c>
      <c r="X33" s="14">
        <f t="shared" si="3"/>
        <v>1405</v>
      </c>
      <c r="Y33" s="14">
        <f t="shared" si="4"/>
        <v>1864</v>
      </c>
      <c r="Z33" s="14">
        <f t="shared" si="5"/>
        <v>3269</v>
      </c>
    </row>
    <row r="34" spans="2:26" ht="12.75">
      <c r="B34" s="15" t="s">
        <v>28</v>
      </c>
      <c r="C34" s="15">
        <v>581</v>
      </c>
      <c r="D34" s="15">
        <v>453</v>
      </c>
      <c r="E34" s="15">
        <v>386</v>
      </c>
      <c r="F34" s="15">
        <v>315</v>
      </c>
      <c r="G34" s="15">
        <v>200</v>
      </c>
      <c r="H34" s="15">
        <v>152</v>
      </c>
      <c r="I34" s="15">
        <v>862</v>
      </c>
      <c r="J34" s="15">
        <v>771</v>
      </c>
      <c r="K34" s="15">
        <v>683</v>
      </c>
      <c r="L34" s="15">
        <v>368</v>
      </c>
      <c r="M34" s="15">
        <v>213</v>
      </c>
      <c r="N34" s="15">
        <v>163</v>
      </c>
      <c r="O34" s="15">
        <v>1443</v>
      </c>
      <c r="P34" s="15">
        <v>1224</v>
      </c>
      <c r="Q34" s="15">
        <v>1069</v>
      </c>
      <c r="R34" s="15">
        <v>683</v>
      </c>
      <c r="S34" s="15">
        <v>413</v>
      </c>
      <c r="T34" s="15">
        <v>315</v>
      </c>
      <c r="U34" s="14">
        <f t="shared" si="0"/>
        <v>2087</v>
      </c>
      <c r="V34" s="14">
        <f t="shared" si="1"/>
        <v>3060</v>
      </c>
      <c r="W34" s="14">
        <f t="shared" si="2"/>
        <v>5147</v>
      </c>
      <c r="X34" s="14">
        <f t="shared" si="3"/>
        <v>1935</v>
      </c>
      <c r="Y34" s="14">
        <f t="shared" si="4"/>
        <v>2897</v>
      </c>
      <c r="Z34" s="14">
        <f t="shared" si="5"/>
        <v>4832</v>
      </c>
    </row>
    <row r="35" spans="2:26" ht="12.75">
      <c r="B35" s="15" t="s">
        <v>29</v>
      </c>
      <c r="C35" s="15">
        <v>275</v>
      </c>
      <c r="D35" s="15">
        <v>255</v>
      </c>
      <c r="E35" s="15">
        <v>259</v>
      </c>
      <c r="F35" s="15">
        <v>201</v>
      </c>
      <c r="G35" s="15">
        <v>164</v>
      </c>
      <c r="H35" s="15">
        <v>167</v>
      </c>
      <c r="I35" s="15">
        <v>693</v>
      </c>
      <c r="J35" s="15">
        <v>694</v>
      </c>
      <c r="K35" s="15">
        <v>841</v>
      </c>
      <c r="L35" s="15">
        <v>674</v>
      </c>
      <c r="M35" s="15">
        <v>405</v>
      </c>
      <c r="N35" s="15">
        <v>416</v>
      </c>
      <c r="O35" s="15">
        <v>968</v>
      </c>
      <c r="P35" s="15">
        <v>949</v>
      </c>
      <c r="Q35" s="15">
        <v>1100</v>
      </c>
      <c r="R35" s="15">
        <v>875</v>
      </c>
      <c r="S35" s="15">
        <v>569</v>
      </c>
      <c r="T35" s="15">
        <v>583</v>
      </c>
      <c r="U35" s="14">
        <f t="shared" si="0"/>
        <v>1321</v>
      </c>
      <c r="V35" s="14">
        <f t="shared" si="1"/>
        <v>3723</v>
      </c>
      <c r="W35" s="14">
        <f t="shared" si="2"/>
        <v>5044</v>
      </c>
      <c r="X35" s="14">
        <f t="shared" si="3"/>
        <v>1154</v>
      </c>
      <c r="Y35" s="14">
        <f t="shared" si="4"/>
        <v>3307</v>
      </c>
      <c r="Z35" s="14">
        <f t="shared" si="5"/>
        <v>4461</v>
      </c>
    </row>
    <row r="36" spans="2:26" ht="12.75">
      <c r="B36" s="15" t="s">
        <v>30</v>
      </c>
      <c r="C36" s="15">
        <v>529</v>
      </c>
      <c r="D36" s="15">
        <v>492</v>
      </c>
      <c r="E36" s="15">
        <v>659</v>
      </c>
      <c r="F36" s="15">
        <v>501</v>
      </c>
      <c r="G36" s="15">
        <v>298</v>
      </c>
      <c r="H36" s="15">
        <v>193</v>
      </c>
      <c r="I36" s="15">
        <v>760</v>
      </c>
      <c r="J36" s="15">
        <v>726</v>
      </c>
      <c r="K36" s="15">
        <v>874</v>
      </c>
      <c r="L36" s="15">
        <v>674</v>
      </c>
      <c r="M36" s="15">
        <v>317</v>
      </c>
      <c r="N36" s="15">
        <v>195</v>
      </c>
      <c r="O36" s="15">
        <v>1289</v>
      </c>
      <c r="P36" s="15">
        <v>1218</v>
      </c>
      <c r="Q36" s="15">
        <v>1533</v>
      </c>
      <c r="R36" s="15">
        <v>1175</v>
      </c>
      <c r="S36" s="15">
        <v>615</v>
      </c>
      <c r="T36" s="15">
        <v>388</v>
      </c>
      <c r="U36" s="14">
        <f t="shared" si="0"/>
        <v>2672</v>
      </c>
      <c r="V36" s="14">
        <f t="shared" si="1"/>
        <v>3546</v>
      </c>
      <c r="W36" s="14">
        <f t="shared" si="2"/>
        <v>6218</v>
      </c>
      <c r="X36" s="14">
        <f t="shared" si="3"/>
        <v>2479</v>
      </c>
      <c r="Y36" s="14">
        <f t="shared" si="4"/>
        <v>3351</v>
      </c>
      <c r="Z36" s="14">
        <f t="shared" si="5"/>
        <v>5830</v>
      </c>
    </row>
    <row r="37" spans="2:26" ht="12.75">
      <c r="B37" s="15" t="s">
        <v>31</v>
      </c>
      <c r="C37" s="15">
        <v>606</v>
      </c>
      <c r="D37" s="15">
        <v>1001</v>
      </c>
      <c r="E37" s="15">
        <v>1984</v>
      </c>
      <c r="F37" s="15">
        <v>2421</v>
      </c>
      <c r="G37" s="15">
        <v>1862</v>
      </c>
      <c r="H37" s="15">
        <v>995</v>
      </c>
      <c r="I37" s="15">
        <v>940</v>
      </c>
      <c r="J37" s="15">
        <v>971</v>
      </c>
      <c r="K37" s="15">
        <v>1416</v>
      </c>
      <c r="L37" s="15">
        <v>1264</v>
      </c>
      <c r="M37" s="15">
        <v>806</v>
      </c>
      <c r="N37" s="15">
        <v>474</v>
      </c>
      <c r="O37" s="15">
        <v>1546</v>
      </c>
      <c r="P37" s="15">
        <v>1972</v>
      </c>
      <c r="Q37" s="15">
        <v>3400</v>
      </c>
      <c r="R37" s="15">
        <v>3685</v>
      </c>
      <c r="S37" s="15">
        <v>2668</v>
      </c>
      <c r="T37" s="15">
        <v>1469</v>
      </c>
      <c r="U37" s="14">
        <f t="shared" si="0"/>
        <v>8869</v>
      </c>
      <c r="V37" s="14">
        <f t="shared" si="1"/>
        <v>5871</v>
      </c>
      <c r="W37" s="14">
        <f t="shared" si="2"/>
        <v>14740</v>
      </c>
      <c r="X37" s="14">
        <f t="shared" si="3"/>
        <v>7874</v>
      </c>
      <c r="Y37" s="14">
        <f t="shared" si="4"/>
        <v>5397</v>
      </c>
      <c r="Z37" s="14">
        <f t="shared" si="5"/>
        <v>13271</v>
      </c>
    </row>
    <row r="38" spans="2:26" ht="12.75">
      <c r="B38" s="15" t="s">
        <v>32</v>
      </c>
      <c r="C38" s="15">
        <v>5629</v>
      </c>
      <c r="D38" s="15">
        <v>7215</v>
      </c>
      <c r="E38" s="15">
        <v>7865</v>
      </c>
      <c r="F38" s="15">
        <v>7753</v>
      </c>
      <c r="G38" s="15">
        <v>5935</v>
      </c>
      <c r="H38" s="15">
        <v>5925</v>
      </c>
      <c r="I38" s="15">
        <v>4943</v>
      </c>
      <c r="J38" s="15">
        <v>6955</v>
      </c>
      <c r="K38" s="15">
        <v>8372</v>
      </c>
      <c r="L38" s="15">
        <v>8801</v>
      </c>
      <c r="M38" s="15">
        <v>7279</v>
      </c>
      <c r="N38" s="15">
        <v>7589</v>
      </c>
      <c r="O38" s="15">
        <v>10572</v>
      </c>
      <c r="P38" s="15">
        <v>14170</v>
      </c>
      <c r="Q38" s="15">
        <v>16237</v>
      </c>
      <c r="R38" s="15">
        <v>16554</v>
      </c>
      <c r="S38" s="15">
        <v>13214</v>
      </c>
      <c r="T38" s="15">
        <v>13514</v>
      </c>
      <c r="U38" s="14">
        <f t="shared" si="0"/>
        <v>40322</v>
      </c>
      <c r="V38" s="14">
        <f t="shared" si="1"/>
        <v>43939</v>
      </c>
      <c r="W38" s="14">
        <f t="shared" si="2"/>
        <v>84261</v>
      </c>
      <c r="X38" s="14">
        <f t="shared" si="3"/>
        <v>34397</v>
      </c>
      <c r="Y38" s="14">
        <f t="shared" si="4"/>
        <v>36350</v>
      </c>
      <c r="Z38" s="14">
        <f t="shared" si="5"/>
        <v>70747</v>
      </c>
    </row>
    <row r="39" spans="2:26" ht="12.75">
      <c r="B39" s="15" t="s">
        <v>47</v>
      </c>
      <c r="C39" s="15">
        <v>56757</v>
      </c>
      <c r="D39" s="15">
        <v>58663</v>
      </c>
      <c r="E39" s="15">
        <v>65203</v>
      </c>
      <c r="F39" s="15">
        <v>58396</v>
      </c>
      <c r="G39" s="15">
        <v>41811</v>
      </c>
      <c r="H39" s="15">
        <v>37509</v>
      </c>
      <c r="I39" s="15">
        <v>63426</v>
      </c>
      <c r="J39" s="15">
        <v>70966</v>
      </c>
      <c r="K39" s="15">
        <v>78856</v>
      </c>
      <c r="L39" s="15">
        <v>66590</v>
      </c>
      <c r="M39" s="15">
        <v>44831</v>
      </c>
      <c r="N39" s="15">
        <v>37040</v>
      </c>
      <c r="O39" s="15">
        <v>120183</v>
      </c>
      <c r="P39" s="15">
        <v>129629</v>
      </c>
      <c r="Q39" s="15">
        <v>144059</v>
      </c>
      <c r="R39" s="15">
        <v>124986</v>
      </c>
      <c r="S39" s="15">
        <v>86642</v>
      </c>
      <c r="T39" s="15">
        <v>74549</v>
      </c>
      <c r="U39" s="14">
        <f t="shared" si="0"/>
        <v>318339</v>
      </c>
      <c r="V39" s="14">
        <f t="shared" si="1"/>
        <v>361709</v>
      </c>
      <c r="W39" s="14">
        <f t="shared" si="2"/>
        <v>680048</v>
      </c>
      <c r="X39" s="14">
        <f t="shared" si="3"/>
        <v>280830</v>
      </c>
      <c r="Y39" s="14">
        <f t="shared" si="4"/>
        <v>324669</v>
      </c>
      <c r="Z39" s="14">
        <f t="shared" si="5"/>
        <v>605499</v>
      </c>
    </row>
    <row r="41" spans="2:26" ht="12.75">
      <c r="B41" s="15" t="s">
        <v>0</v>
      </c>
      <c r="C41" s="16">
        <f>ROUND(100*C5/$U5,1)</f>
        <v>16.2</v>
      </c>
      <c r="D41" s="16">
        <f>ROUND(100*D5/$U5,1)</f>
        <v>17.9</v>
      </c>
      <c r="E41" s="16">
        <f>ROUND(100*E5/$U5,1)</f>
        <v>19.4</v>
      </c>
      <c r="F41" s="16">
        <f>ROUND(100*F5/$U5,1)</f>
        <v>18.6</v>
      </c>
      <c r="G41" s="16">
        <f>ROUND(100*G5/$U5,1)</f>
        <v>14.8</v>
      </c>
      <c r="H41" s="16">
        <f>ROUND(100*$X5/$U5,1)</f>
        <v>86.9</v>
      </c>
      <c r="I41" s="17">
        <f>$U5</f>
        <v>18539</v>
      </c>
      <c r="J41" s="16">
        <f aca="true" t="shared" si="6" ref="J41:N56">ROUND(100*I5/$V5,1)</f>
        <v>18.2</v>
      </c>
      <c r="K41" s="16">
        <f t="shared" si="6"/>
        <v>20.1</v>
      </c>
      <c r="L41" s="16">
        <f t="shared" si="6"/>
        <v>19.9</v>
      </c>
      <c r="M41" s="16">
        <f t="shared" si="6"/>
        <v>17.4</v>
      </c>
      <c r="N41" s="16">
        <f t="shared" si="6"/>
        <v>13.5</v>
      </c>
      <c r="O41" s="16">
        <f aca="true" t="shared" si="7" ref="O41:O75">ROUND(100*$Y5/$V5,1)</f>
        <v>89.1</v>
      </c>
      <c r="P41" s="17">
        <f aca="true" t="shared" si="8" ref="P41:P75">$V5</f>
        <v>28653</v>
      </c>
      <c r="Q41" s="16">
        <f aca="true" t="shared" si="9" ref="Q41:Q57">ROUND(100*O5/$W5,1)</f>
        <v>17.4</v>
      </c>
      <c r="R41" s="16">
        <f aca="true" t="shared" si="10" ref="R41:U56">ROUND(100*P5/$W5,1)</f>
        <v>19.2</v>
      </c>
      <c r="S41" s="16">
        <f t="shared" si="10"/>
        <v>19.7</v>
      </c>
      <c r="T41" s="16">
        <f t="shared" si="10"/>
        <v>17.9</v>
      </c>
      <c r="U41" s="16">
        <f t="shared" si="10"/>
        <v>14</v>
      </c>
      <c r="V41" s="16">
        <f>ROUND(100*$Z5/$W5,1)</f>
        <v>88.2</v>
      </c>
      <c r="W41" s="17">
        <f>$W5</f>
        <v>47192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24.4</v>
      </c>
      <c r="D42" s="16">
        <f t="shared" si="11"/>
        <v>20.8</v>
      </c>
      <c r="E42" s="16">
        <f t="shared" si="11"/>
        <v>18.4</v>
      </c>
      <c r="F42" s="16">
        <f t="shared" si="11"/>
        <v>15.1</v>
      </c>
      <c r="G42" s="16">
        <f t="shared" si="11"/>
        <v>11</v>
      </c>
      <c r="H42" s="16">
        <f aca="true" t="shared" si="12" ref="H42:H75">ROUND(100*$X6/$U6,1)</f>
        <v>89.8</v>
      </c>
      <c r="I42" s="17">
        <f aca="true" t="shared" si="13" ref="I42:I75">$U6</f>
        <v>18958</v>
      </c>
      <c r="J42" s="16">
        <f t="shared" si="6"/>
        <v>25.2</v>
      </c>
      <c r="K42" s="16">
        <f t="shared" si="6"/>
        <v>22.5</v>
      </c>
      <c r="L42" s="16">
        <f t="shared" si="6"/>
        <v>19.3</v>
      </c>
      <c r="M42" s="16">
        <f t="shared" si="6"/>
        <v>14.6</v>
      </c>
      <c r="N42" s="16">
        <f t="shared" si="6"/>
        <v>10</v>
      </c>
      <c r="O42" s="16">
        <f t="shared" si="7"/>
        <v>91.6</v>
      </c>
      <c r="P42" s="17">
        <f t="shared" si="8"/>
        <v>16873</v>
      </c>
      <c r="Q42" s="16">
        <f t="shared" si="9"/>
        <v>24.8</v>
      </c>
      <c r="R42" s="16">
        <f t="shared" si="10"/>
        <v>21.6</v>
      </c>
      <c r="S42" s="16">
        <f t="shared" si="10"/>
        <v>18.9</v>
      </c>
      <c r="T42" s="16">
        <f t="shared" si="10"/>
        <v>14.9</v>
      </c>
      <c r="U42" s="16">
        <f t="shared" si="10"/>
        <v>10.5</v>
      </c>
      <c r="V42" s="16">
        <f aca="true" t="shared" si="14" ref="V42:V75">ROUND(100*$Z6/$W6,1)</f>
        <v>90.6</v>
      </c>
      <c r="W42" s="17">
        <f aca="true" t="shared" si="15" ref="W42:W75">$W6</f>
        <v>35831</v>
      </c>
      <c r="X42" s="18"/>
      <c r="Y42" s="18"/>
      <c r="Z42" s="18"/>
    </row>
    <row r="43" spans="2:26" ht="12.75">
      <c r="B43" s="15" t="s">
        <v>2</v>
      </c>
      <c r="C43" s="16">
        <f t="shared" si="11"/>
        <v>24</v>
      </c>
      <c r="D43" s="16">
        <f t="shared" si="11"/>
        <v>19.6</v>
      </c>
      <c r="E43" s="16">
        <f t="shared" si="11"/>
        <v>18.6</v>
      </c>
      <c r="F43" s="16">
        <f t="shared" si="11"/>
        <v>15.7</v>
      </c>
      <c r="G43" s="16">
        <f t="shared" si="11"/>
        <v>11.7</v>
      </c>
      <c r="H43" s="16">
        <f t="shared" si="12"/>
        <v>89.6</v>
      </c>
      <c r="I43" s="17">
        <f t="shared" si="13"/>
        <v>22831</v>
      </c>
      <c r="J43" s="16">
        <f t="shared" si="6"/>
        <v>25.7</v>
      </c>
      <c r="K43" s="16">
        <f t="shared" si="6"/>
        <v>21.7</v>
      </c>
      <c r="L43" s="16">
        <f t="shared" si="6"/>
        <v>19.4</v>
      </c>
      <c r="M43" s="16">
        <f t="shared" si="6"/>
        <v>14.3</v>
      </c>
      <c r="N43" s="16">
        <f t="shared" si="6"/>
        <v>10.1</v>
      </c>
      <c r="O43" s="16">
        <f t="shared" si="7"/>
        <v>91.2</v>
      </c>
      <c r="P43" s="17">
        <f t="shared" si="8"/>
        <v>6721</v>
      </c>
      <c r="Q43" s="16">
        <f t="shared" si="9"/>
        <v>24.4</v>
      </c>
      <c r="R43" s="16">
        <f t="shared" si="10"/>
        <v>20.1</v>
      </c>
      <c r="S43" s="16">
        <f t="shared" si="10"/>
        <v>18.8</v>
      </c>
      <c r="T43" s="16">
        <f t="shared" si="10"/>
        <v>15.4</v>
      </c>
      <c r="U43" s="16">
        <f t="shared" si="10"/>
        <v>11.3</v>
      </c>
      <c r="V43" s="16">
        <f t="shared" si="14"/>
        <v>90</v>
      </c>
      <c r="W43" s="17">
        <f t="shared" si="15"/>
        <v>29552</v>
      </c>
      <c r="X43" s="18"/>
      <c r="Y43" s="18"/>
      <c r="Z43" s="18"/>
    </row>
    <row r="44" spans="2:26" ht="12.75">
      <c r="B44" s="15" t="s">
        <v>3</v>
      </c>
      <c r="C44" s="16">
        <f t="shared" si="11"/>
        <v>12.7</v>
      </c>
      <c r="D44" s="16">
        <f t="shared" si="11"/>
        <v>15.9</v>
      </c>
      <c r="E44" s="16">
        <f t="shared" si="11"/>
        <v>20.1</v>
      </c>
      <c r="F44" s="16">
        <f t="shared" si="11"/>
        <v>22</v>
      </c>
      <c r="G44" s="16">
        <f t="shared" si="11"/>
        <v>15.5</v>
      </c>
      <c r="H44" s="16">
        <f t="shared" si="12"/>
        <v>86.2</v>
      </c>
      <c r="I44" s="17">
        <f t="shared" si="13"/>
        <v>2617</v>
      </c>
      <c r="J44" s="16">
        <f t="shared" si="6"/>
        <v>13.7</v>
      </c>
      <c r="K44" s="16">
        <f t="shared" si="6"/>
        <v>13.7</v>
      </c>
      <c r="L44" s="16">
        <f t="shared" si="6"/>
        <v>23.7</v>
      </c>
      <c r="M44" s="16">
        <f t="shared" si="6"/>
        <v>22</v>
      </c>
      <c r="N44" s="16">
        <f t="shared" si="6"/>
        <v>15.3</v>
      </c>
      <c r="O44" s="16">
        <f t="shared" si="7"/>
        <v>88.4</v>
      </c>
      <c r="P44" s="17">
        <f t="shared" si="8"/>
        <v>1507</v>
      </c>
      <c r="Q44" s="16">
        <f t="shared" si="9"/>
        <v>13</v>
      </c>
      <c r="R44" s="16">
        <f t="shared" si="10"/>
        <v>15.1</v>
      </c>
      <c r="S44" s="16">
        <f t="shared" si="10"/>
        <v>21.4</v>
      </c>
      <c r="T44" s="16">
        <f t="shared" si="10"/>
        <v>22</v>
      </c>
      <c r="U44" s="16">
        <f t="shared" si="10"/>
        <v>15.4</v>
      </c>
      <c r="V44" s="16">
        <f t="shared" si="14"/>
        <v>87</v>
      </c>
      <c r="W44" s="17">
        <f t="shared" si="15"/>
        <v>4124</v>
      </c>
      <c r="X44" s="18"/>
      <c r="Y44" s="18"/>
      <c r="Z44" s="18"/>
    </row>
    <row r="45" spans="2:26" ht="12.75">
      <c r="B45" s="15" t="s">
        <v>4</v>
      </c>
      <c r="C45" s="16">
        <f t="shared" si="11"/>
        <v>26.6</v>
      </c>
      <c r="D45" s="16">
        <f t="shared" si="11"/>
        <v>17.9</v>
      </c>
      <c r="E45" s="16">
        <f t="shared" si="11"/>
        <v>16.7</v>
      </c>
      <c r="F45" s="16">
        <f t="shared" si="11"/>
        <v>14.5</v>
      </c>
      <c r="G45" s="16">
        <f t="shared" si="11"/>
        <v>12.1</v>
      </c>
      <c r="H45" s="16">
        <f t="shared" si="12"/>
        <v>87.8</v>
      </c>
      <c r="I45" s="17">
        <f t="shared" si="13"/>
        <v>35622</v>
      </c>
      <c r="J45" s="16">
        <f t="shared" si="6"/>
        <v>27.7</v>
      </c>
      <c r="K45" s="16">
        <f t="shared" si="6"/>
        <v>20.9</v>
      </c>
      <c r="L45" s="16">
        <f t="shared" si="6"/>
        <v>17.6</v>
      </c>
      <c r="M45" s="16">
        <f t="shared" si="6"/>
        <v>14.3</v>
      </c>
      <c r="N45" s="16">
        <f t="shared" si="6"/>
        <v>10.3</v>
      </c>
      <c r="O45" s="16">
        <f t="shared" si="7"/>
        <v>90.7</v>
      </c>
      <c r="P45" s="17">
        <f t="shared" si="8"/>
        <v>20478</v>
      </c>
      <c r="Q45" s="16">
        <f t="shared" si="9"/>
        <v>27</v>
      </c>
      <c r="R45" s="16">
        <f t="shared" si="10"/>
        <v>19</v>
      </c>
      <c r="S45" s="16">
        <f t="shared" si="10"/>
        <v>17</v>
      </c>
      <c r="T45" s="16">
        <f t="shared" si="10"/>
        <v>14.4</v>
      </c>
      <c r="U45" s="16">
        <f t="shared" si="10"/>
        <v>11.4</v>
      </c>
      <c r="V45" s="16">
        <f t="shared" si="14"/>
        <v>88.8</v>
      </c>
      <c r="W45" s="17">
        <f t="shared" si="15"/>
        <v>56100</v>
      </c>
      <c r="X45" s="18"/>
      <c r="Y45" s="18"/>
      <c r="Z45" s="18"/>
    </row>
    <row r="46" spans="2:26" ht="12.75">
      <c r="B46" s="15" t="s">
        <v>5</v>
      </c>
      <c r="C46" s="16">
        <f t="shared" si="11"/>
        <v>48.5</v>
      </c>
      <c r="D46" s="16">
        <f t="shared" si="11"/>
        <v>19.6</v>
      </c>
      <c r="E46" s="16">
        <f t="shared" si="11"/>
        <v>13.5</v>
      </c>
      <c r="F46" s="16">
        <f t="shared" si="11"/>
        <v>8.1</v>
      </c>
      <c r="G46" s="16">
        <f t="shared" si="11"/>
        <v>5.1</v>
      </c>
      <c r="H46" s="16">
        <f t="shared" si="12"/>
        <v>94.9</v>
      </c>
      <c r="I46" s="17">
        <f t="shared" si="13"/>
        <v>3765</v>
      </c>
      <c r="J46" s="16">
        <f t="shared" si="6"/>
        <v>51.4</v>
      </c>
      <c r="K46" s="16">
        <f t="shared" si="6"/>
        <v>19.1</v>
      </c>
      <c r="L46" s="16">
        <f t="shared" si="6"/>
        <v>12.2</v>
      </c>
      <c r="M46" s="16">
        <f t="shared" si="6"/>
        <v>8.4</v>
      </c>
      <c r="N46" s="16">
        <f t="shared" si="6"/>
        <v>5.5</v>
      </c>
      <c r="O46" s="16">
        <f t="shared" si="7"/>
        <v>96.7</v>
      </c>
      <c r="P46" s="17">
        <f t="shared" si="8"/>
        <v>1380</v>
      </c>
      <c r="Q46" s="16">
        <f t="shared" si="9"/>
        <v>49.3</v>
      </c>
      <c r="R46" s="16">
        <f t="shared" si="10"/>
        <v>19.5</v>
      </c>
      <c r="S46" s="16">
        <f t="shared" si="10"/>
        <v>13.2</v>
      </c>
      <c r="T46" s="16">
        <f t="shared" si="10"/>
        <v>8.2</v>
      </c>
      <c r="U46" s="16">
        <f t="shared" si="10"/>
        <v>5.2</v>
      </c>
      <c r="V46" s="16">
        <f t="shared" si="14"/>
        <v>95.4</v>
      </c>
      <c r="W46" s="17">
        <f t="shared" si="15"/>
        <v>5145</v>
      </c>
      <c r="X46" s="18"/>
      <c r="Y46" s="18"/>
      <c r="Z46" s="18"/>
    </row>
    <row r="47" spans="2:26" ht="12.75">
      <c r="B47" s="15" t="s">
        <v>6</v>
      </c>
      <c r="C47" s="16">
        <f t="shared" si="11"/>
        <v>13.2</v>
      </c>
      <c r="D47" s="16">
        <f t="shared" si="11"/>
        <v>13.9</v>
      </c>
      <c r="E47" s="16">
        <f t="shared" si="11"/>
        <v>24.5</v>
      </c>
      <c r="F47" s="16">
        <f t="shared" si="11"/>
        <v>23.7</v>
      </c>
      <c r="G47" s="16">
        <f t="shared" si="11"/>
        <v>14.7</v>
      </c>
      <c r="H47" s="16">
        <f t="shared" si="12"/>
        <v>90</v>
      </c>
      <c r="I47" s="17">
        <f t="shared" si="13"/>
        <v>8497</v>
      </c>
      <c r="J47" s="16">
        <f t="shared" si="6"/>
        <v>15.1</v>
      </c>
      <c r="K47" s="16">
        <f t="shared" si="6"/>
        <v>17.3</v>
      </c>
      <c r="L47" s="16">
        <f t="shared" si="6"/>
        <v>27.3</v>
      </c>
      <c r="M47" s="16">
        <f t="shared" si="6"/>
        <v>21.6</v>
      </c>
      <c r="N47" s="16">
        <f t="shared" si="6"/>
        <v>12.2</v>
      </c>
      <c r="O47" s="16">
        <f t="shared" si="7"/>
        <v>93.5</v>
      </c>
      <c r="P47" s="17">
        <f t="shared" si="8"/>
        <v>2915</v>
      </c>
      <c r="Q47" s="16">
        <f t="shared" si="9"/>
        <v>13.7</v>
      </c>
      <c r="R47" s="16">
        <f t="shared" si="10"/>
        <v>14.7</v>
      </c>
      <c r="S47" s="16">
        <f t="shared" si="10"/>
        <v>25.2</v>
      </c>
      <c r="T47" s="16">
        <f t="shared" si="10"/>
        <v>23.1</v>
      </c>
      <c r="U47" s="16">
        <f t="shared" si="10"/>
        <v>14.1</v>
      </c>
      <c r="V47" s="16">
        <f t="shared" si="14"/>
        <v>90.9</v>
      </c>
      <c r="W47" s="17">
        <f t="shared" si="15"/>
        <v>11412</v>
      </c>
      <c r="X47" s="18"/>
      <c r="Y47" s="18"/>
      <c r="Z47" s="18"/>
    </row>
    <row r="48" spans="2:26" ht="12.75">
      <c r="B48" s="15" t="s">
        <v>7</v>
      </c>
      <c r="C48" s="16">
        <f t="shared" si="11"/>
        <v>10.4</v>
      </c>
      <c r="D48" s="16">
        <f t="shared" si="11"/>
        <v>13</v>
      </c>
      <c r="E48" s="16">
        <f t="shared" si="11"/>
        <v>17.9</v>
      </c>
      <c r="F48" s="16">
        <f t="shared" si="11"/>
        <v>20.1</v>
      </c>
      <c r="G48" s="16">
        <f t="shared" si="11"/>
        <v>17</v>
      </c>
      <c r="H48" s="16">
        <f t="shared" si="12"/>
        <v>78.4</v>
      </c>
      <c r="I48" s="17">
        <f t="shared" si="13"/>
        <v>8918</v>
      </c>
      <c r="J48" s="16">
        <f t="shared" si="6"/>
        <v>5.7</v>
      </c>
      <c r="K48" s="16">
        <f t="shared" si="6"/>
        <v>9.2</v>
      </c>
      <c r="L48" s="16">
        <f t="shared" si="6"/>
        <v>17.5</v>
      </c>
      <c r="M48" s="16">
        <f t="shared" si="6"/>
        <v>19.6</v>
      </c>
      <c r="N48" s="16">
        <f t="shared" si="6"/>
        <v>21</v>
      </c>
      <c r="O48" s="16">
        <f t="shared" si="7"/>
        <v>73</v>
      </c>
      <c r="P48" s="17">
        <f t="shared" si="8"/>
        <v>1517</v>
      </c>
      <c r="Q48" s="16">
        <f t="shared" si="9"/>
        <v>9.7</v>
      </c>
      <c r="R48" s="16">
        <f t="shared" si="10"/>
        <v>12.4</v>
      </c>
      <c r="S48" s="16">
        <f t="shared" si="10"/>
        <v>17.8</v>
      </c>
      <c r="T48" s="16">
        <f t="shared" si="10"/>
        <v>20</v>
      </c>
      <c r="U48" s="16">
        <f t="shared" si="10"/>
        <v>17.6</v>
      </c>
      <c r="V48" s="16">
        <f t="shared" si="14"/>
        <v>77.6</v>
      </c>
      <c r="W48" s="17">
        <f t="shared" si="15"/>
        <v>10435</v>
      </c>
      <c r="X48" s="18"/>
      <c r="Y48" s="18"/>
      <c r="Z48" s="18"/>
    </row>
    <row r="49" spans="2:26" ht="12.75">
      <c r="B49" s="15" t="s">
        <v>8</v>
      </c>
      <c r="C49" s="16">
        <f t="shared" si="11"/>
        <v>6</v>
      </c>
      <c r="D49" s="16">
        <f t="shared" si="11"/>
        <v>13.2</v>
      </c>
      <c r="E49" s="16">
        <f t="shared" si="11"/>
        <v>23.1</v>
      </c>
      <c r="F49" s="16">
        <f t="shared" si="11"/>
        <v>27.5</v>
      </c>
      <c r="G49" s="16">
        <f t="shared" si="11"/>
        <v>20.5</v>
      </c>
      <c r="H49" s="16">
        <f t="shared" si="12"/>
        <v>90.2</v>
      </c>
      <c r="I49" s="17">
        <f t="shared" si="13"/>
        <v>2870</v>
      </c>
      <c r="J49" s="16">
        <f t="shared" si="6"/>
        <v>6.7</v>
      </c>
      <c r="K49" s="16">
        <f t="shared" si="6"/>
        <v>17.6</v>
      </c>
      <c r="L49" s="16">
        <f t="shared" si="6"/>
        <v>27.9</v>
      </c>
      <c r="M49" s="16">
        <f t="shared" si="6"/>
        <v>26.2</v>
      </c>
      <c r="N49" s="16">
        <f t="shared" si="6"/>
        <v>14</v>
      </c>
      <c r="O49" s="16">
        <f t="shared" si="7"/>
        <v>92.4</v>
      </c>
      <c r="P49" s="17">
        <f t="shared" si="8"/>
        <v>1394</v>
      </c>
      <c r="Q49" s="16">
        <f t="shared" si="9"/>
        <v>6.2</v>
      </c>
      <c r="R49" s="16">
        <f t="shared" si="10"/>
        <v>14.6</v>
      </c>
      <c r="S49" s="16">
        <f t="shared" si="10"/>
        <v>24.6</v>
      </c>
      <c r="T49" s="16">
        <f t="shared" si="10"/>
        <v>27.1</v>
      </c>
      <c r="U49" s="16">
        <f t="shared" si="10"/>
        <v>18.4</v>
      </c>
      <c r="V49" s="16">
        <f t="shared" si="14"/>
        <v>90.9</v>
      </c>
      <c r="W49" s="17">
        <f t="shared" si="15"/>
        <v>4264</v>
      </c>
      <c r="X49" s="18"/>
      <c r="Y49" s="18"/>
      <c r="Z49" s="18"/>
    </row>
    <row r="50" spans="2:26" ht="12.75">
      <c r="B50" s="15" t="s">
        <v>9</v>
      </c>
      <c r="C50" s="16">
        <f t="shared" si="11"/>
        <v>9.8</v>
      </c>
      <c r="D50" s="16">
        <f t="shared" si="11"/>
        <v>4.9</v>
      </c>
      <c r="E50" s="16">
        <f t="shared" si="11"/>
        <v>15.7</v>
      </c>
      <c r="F50" s="16">
        <f t="shared" si="11"/>
        <v>20.6</v>
      </c>
      <c r="G50" s="16">
        <f t="shared" si="11"/>
        <v>22.5</v>
      </c>
      <c r="H50" s="16">
        <f t="shared" si="12"/>
        <v>73.5</v>
      </c>
      <c r="I50" s="17">
        <f t="shared" si="13"/>
        <v>102</v>
      </c>
      <c r="J50" s="16">
        <f t="shared" si="6"/>
        <v>11.6</v>
      </c>
      <c r="K50" s="16">
        <f t="shared" si="6"/>
        <v>15.4</v>
      </c>
      <c r="L50" s="16">
        <f t="shared" si="6"/>
        <v>20.7</v>
      </c>
      <c r="M50" s="16">
        <f t="shared" si="6"/>
        <v>19.8</v>
      </c>
      <c r="N50" s="16">
        <f t="shared" si="6"/>
        <v>15.9</v>
      </c>
      <c r="O50" s="16">
        <f t="shared" si="7"/>
        <v>83.5</v>
      </c>
      <c r="P50" s="17">
        <f t="shared" si="8"/>
        <v>1562</v>
      </c>
      <c r="Q50" s="16">
        <f t="shared" si="9"/>
        <v>11.5</v>
      </c>
      <c r="R50" s="16">
        <f t="shared" si="10"/>
        <v>14.8</v>
      </c>
      <c r="S50" s="16">
        <f t="shared" si="10"/>
        <v>20.4</v>
      </c>
      <c r="T50" s="16">
        <f t="shared" si="10"/>
        <v>19.9</v>
      </c>
      <c r="U50" s="16">
        <f t="shared" si="10"/>
        <v>16.3</v>
      </c>
      <c r="V50" s="16">
        <f t="shared" si="14"/>
        <v>82.9</v>
      </c>
      <c r="W50" s="17">
        <f t="shared" si="15"/>
        <v>1664</v>
      </c>
      <c r="X50" s="18"/>
      <c r="Y50" s="18"/>
      <c r="Z50" s="18"/>
    </row>
    <row r="51" spans="2:26" ht="12.75">
      <c r="B51" s="15" t="s">
        <v>10</v>
      </c>
      <c r="C51" s="16">
        <f t="shared" si="11"/>
        <v>8.3</v>
      </c>
      <c r="D51" s="16">
        <f t="shared" si="11"/>
        <v>16</v>
      </c>
      <c r="E51" s="16">
        <f t="shared" si="11"/>
        <v>14.8</v>
      </c>
      <c r="F51" s="16">
        <f t="shared" si="11"/>
        <v>15</v>
      </c>
      <c r="G51" s="16">
        <f t="shared" si="11"/>
        <v>12.6</v>
      </c>
      <c r="H51" s="16">
        <f t="shared" si="12"/>
        <v>66.8</v>
      </c>
      <c r="I51" s="17">
        <f t="shared" si="13"/>
        <v>1203</v>
      </c>
      <c r="J51" s="16">
        <f t="shared" si="6"/>
        <v>10.9</v>
      </c>
      <c r="K51" s="16">
        <f t="shared" si="6"/>
        <v>16.2</v>
      </c>
      <c r="L51" s="16">
        <f t="shared" si="6"/>
        <v>18</v>
      </c>
      <c r="M51" s="16">
        <f t="shared" si="6"/>
        <v>16.2</v>
      </c>
      <c r="N51" s="16">
        <f t="shared" si="6"/>
        <v>13.1</v>
      </c>
      <c r="O51" s="16">
        <f t="shared" si="7"/>
        <v>74.4</v>
      </c>
      <c r="P51" s="17">
        <f t="shared" si="8"/>
        <v>796</v>
      </c>
      <c r="Q51" s="16">
        <f t="shared" si="9"/>
        <v>9.4</v>
      </c>
      <c r="R51" s="16">
        <f t="shared" si="10"/>
        <v>16.1</v>
      </c>
      <c r="S51" s="16">
        <f t="shared" si="10"/>
        <v>16.1</v>
      </c>
      <c r="T51" s="16">
        <f t="shared" si="10"/>
        <v>15.5</v>
      </c>
      <c r="U51" s="16">
        <f t="shared" si="10"/>
        <v>12.8</v>
      </c>
      <c r="V51" s="16">
        <f t="shared" si="14"/>
        <v>69.8</v>
      </c>
      <c r="W51" s="17">
        <f t="shared" si="15"/>
        <v>1999</v>
      </c>
      <c r="X51" s="18"/>
      <c r="Y51" s="18"/>
      <c r="Z51" s="18"/>
    </row>
    <row r="52" spans="2:26" ht="12.75">
      <c r="B52" s="15" t="s">
        <v>11</v>
      </c>
      <c r="C52" s="16">
        <f t="shared" si="11"/>
        <v>8.5</v>
      </c>
      <c r="D52" s="16">
        <f t="shared" si="11"/>
        <v>19.9</v>
      </c>
      <c r="E52" s="16">
        <f t="shared" si="11"/>
        <v>25.6</v>
      </c>
      <c r="F52" s="16">
        <f t="shared" si="11"/>
        <v>20.8</v>
      </c>
      <c r="G52" s="16">
        <f t="shared" si="11"/>
        <v>13.1</v>
      </c>
      <c r="H52" s="16">
        <f t="shared" si="12"/>
        <v>87.8</v>
      </c>
      <c r="I52" s="17">
        <f t="shared" si="13"/>
        <v>16714</v>
      </c>
      <c r="J52" s="16">
        <f t="shared" si="6"/>
        <v>9.5</v>
      </c>
      <c r="K52" s="16">
        <f t="shared" si="6"/>
        <v>20.2</v>
      </c>
      <c r="L52" s="16">
        <f t="shared" si="6"/>
        <v>24.5</v>
      </c>
      <c r="M52" s="16">
        <f t="shared" si="6"/>
        <v>20.3</v>
      </c>
      <c r="N52" s="16">
        <f t="shared" si="6"/>
        <v>13.3</v>
      </c>
      <c r="O52" s="16">
        <f t="shared" si="7"/>
        <v>87.8</v>
      </c>
      <c r="P52" s="17">
        <f t="shared" si="8"/>
        <v>13909</v>
      </c>
      <c r="Q52" s="16">
        <f t="shared" si="9"/>
        <v>9</v>
      </c>
      <c r="R52" s="16">
        <f t="shared" si="10"/>
        <v>20</v>
      </c>
      <c r="S52" s="16">
        <f t="shared" si="10"/>
        <v>25.1</v>
      </c>
      <c r="T52" s="16">
        <f t="shared" si="10"/>
        <v>20.6</v>
      </c>
      <c r="U52" s="16">
        <f t="shared" si="10"/>
        <v>13.2</v>
      </c>
      <c r="V52" s="16">
        <f t="shared" si="14"/>
        <v>87.8</v>
      </c>
      <c r="W52" s="17">
        <f t="shared" si="15"/>
        <v>30623</v>
      </c>
      <c r="X52" s="18"/>
      <c r="Y52" s="18"/>
      <c r="Z52" s="18"/>
    </row>
    <row r="53" spans="2:26" ht="12.75">
      <c r="B53" s="15" t="s">
        <v>12</v>
      </c>
      <c r="C53" s="16">
        <f t="shared" si="11"/>
        <v>19.7</v>
      </c>
      <c r="D53" s="16">
        <f t="shared" si="11"/>
        <v>18.7</v>
      </c>
      <c r="E53" s="16">
        <f t="shared" si="11"/>
        <v>19.7</v>
      </c>
      <c r="F53" s="16">
        <f t="shared" si="11"/>
        <v>17.6</v>
      </c>
      <c r="G53" s="16">
        <f t="shared" si="11"/>
        <v>12.7</v>
      </c>
      <c r="H53" s="16">
        <f t="shared" si="12"/>
        <v>88.4</v>
      </c>
      <c r="I53" s="17">
        <f t="shared" si="13"/>
        <v>11784</v>
      </c>
      <c r="J53" s="16">
        <f t="shared" si="6"/>
        <v>18.3</v>
      </c>
      <c r="K53" s="16">
        <f t="shared" si="6"/>
        <v>17.8</v>
      </c>
      <c r="L53" s="16">
        <f t="shared" si="6"/>
        <v>20.2</v>
      </c>
      <c r="M53" s="16">
        <f t="shared" si="6"/>
        <v>17.5</v>
      </c>
      <c r="N53" s="16">
        <f t="shared" si="6"/>
        <v>13.6</v>
      </c>
      <c r="O53" s="16">
        <f t="shared" si="7"/>
        <v>87.3</v>
      </c>
      <c r="P53" s="17">
        <f t="shared" si="8"/>
        <v>6515</v>
      </c>
      <c r="Q53" s="16">
        <f t="shared" si="9"/>
        <v>19.2</v>
      </c>
      <c r="R53" s="16">
        <f t="shared" si="10"/>
        <v>18.4</v>
      </c>
      <c r="S53" s="16">
        <f t="shared" si="10"/>
        <v>19.9</v>
      </c>
      <c r="T53" s="16">
        <f t="shared" si="10"/>
        <v>17.5</v>
      </c>
      <c r="U53" s="16">
        <f t="shared" si="10"/>
        <v>13</v>
      </c>
      <c r="V53" s="16">
        <f t="shared" si="14"/>
        <v>88</v>
      </c>
      <c r="W53" s="17">
        <f t="shared" si="15"/>
        <v>18299</v>
      </c>
      <c r="X53" s="18"/>
      <c r="Y53" s="18"/>
      <c r="Z53" s="18"/>
    </row>
    <row r="54" spans="2:26" ht="12.75">
      <c r="B54" s="15" t="s">
        <v>13</v>
      </c>
      <c r="C54" s="16">
        <f t="shared" si="11"/>
        <v>14.6</v>
      </c>
      <c r="D54" s="16">
        <f t="shared" si="11"/>
        <v>20.9</v>
      </c>
      <c r="E54" s="16">
        <f t="shared" si="11"/>
        <v>23.6</v>
      </c>
      <c r="F54" s="16">
        <f t="shared" si="11"/>
        <v>20</v>
      </c>
      <c r="G54" s="16">
        <f t="shared" si="11"/>
        <v>12.7</v>
      </c>
      <c r="H54" s="16">
        <f t="shared" si="12"/>
        <v>91.8</v>
      </c>
      <c r="I54" s="17">
        <f t="shared" si="13"/>
        <v>20127</v>
      </c>
      <c r="J54" s="16">
        <f t="shared" si="6"/>
        <v>19.2</v>
      </c>
      <c r="K54" s="16">
        <f t="shared" si="6"/>
        <v>23.3</v>
      </c>
      <c r="L54" s="16">
        <f t="shared" si="6"/>
        <v>23.2</v>
      </c>
      <c r="M54" s="16">
        <f t="shared" si="6"/>
        <v>17.6</v>
      </c>
      <c r="N54" s="16">
        <f t="shared" si="6"/>
        <v>10</v>
      </c>
      <c r="O54" s="16">
        <f t="shared" si="7"/>
        <v>93.3</v>
      </c>
      <c r="P54" s="17">
        <f t="shared" si="8"/>
        <v>16927</v>
      </c>
      <c r="Q54" s="16">
        <f t="shared" si="9"/>
        <v>16.7</v>
      </c>
      <c r="R54" s="16">
        <f t="shared" si="10"/>
        <v>22</v>
      </c>
      <c r="S54" s="16">
        <f t="shared" si="10"/>
        <v>23.4</v>
      </c>
      <c r="T54" s="16">
        <f t="shared" si="10"/>
        <v>18.9</v>
      </c>
      <c r="U54" s="16">
        <f t="shared" si="10"/>
        <v>11.4</v>
      </c>
      <c r="V54" s="16">
        <f t="shared" si="14"/>
        <v>92.5</v>
      </c>
      <c r="W54" s="17">
        <f t="shared" si="15"/>
        <v>37054</v>
      </c>
      <c r="X54" s="18"/>
      <c r="Y54" s="18"/>
      <c r="Z54" s="18"/>
    </row>
    <row r="55" spans="2:26" ht="12.75">
      <c r="B55" s="15" t="s">
        <v>14</v>
      </c>
      <c r="C55" s="16">
        <f t="shared" si="11"/>
        <v>21.3</v>
      </c>
      <c r="D55" s="16">
        <f t="shared" si="11"/>
        <v>22.1</v>
      </c>
      <c r="E55" s="16">
        <f t="shared" si="11"/>
        <v>21.5</v>
      </c>
      <c r="F55" s="16">
        <f t="shared" si="11"/>
        <v>17.3</v>
      </c>
      <c r="G55" s="16">
        <f t="shared" si="11"/>
        <v>9.4</v>
      </c>
      <c r="H55" s="16">
        <f t="shared" si="12"/>
        <v>91.6</v>
      </c>
      <c r="I55" s="17">
        <f t="shared" si="13"/>
        <v>4424</v>
      </c>
      <c r="J55" s="16">
        <f t="shared" si="6"/>
        <v>21.4</v>
      </c>
      <c r="K55" s="16">
        <f t="shared" si="6"/>
        <v>22.2</v>
      </c>
      <c r="L55" s="16">
        <f t="shared" si="6"/>
        <v>22.5</v>
      </c>
      <c r="M55" s="16">
        <f t="shared" si="6"/>
        <v>15.9</v>
      </c>
      <c r="N55" s="16">
        <f t="shared" si="6"/>
        <v>9.9</v>
      </c>
      <c r="O55" s="16">
        <f t="shared" si="7"/>
        <v>91.8</v>
      </c>
      <c r="P55" s="17">
        <f t="shared" si="8"/>
        <v>3183</v>
      </c>
      <c r="Q55" s="16">
        <f t="shared" si="9"/>
        <v>21.3</v>
      </c>
      <c r="R55" s="16">
        <f t="shared" si="10"/>
        <v>22.1</v>
      </c>
      <c r="S55" s="16">
        <f t="shared" si="10"/>
        <v>21.9</v>
      </c>
      <c r="T55" s="16">
        <f t="shared" si="10"/>
        <v>16.7</v>
      </c>
      <c r="U55" s="16">
        <f t="shared" si="10"/>
        <v>9.6</v>
      </c>
      <c r="V55" s="16">
        <f t="shared" si="14"/>
        <v>91.7</v>
      </c>
      <c r="W55" s="17">
        <f t="shared" si="15"/>
        <v>7607</v>
      </c>
      <c r="X55" s="18"/>
      <c r="Y55" s="18"/>
      <c r="Z55" s="18"/>
    </row>
    <row r="56" spans="2:26" ht="12.75">
      <c r="B56" s="15" t="s">
        <v>15</v>
      </c>
      <c r="C56" s="16">
        <f t="shared" si="11"/>
        <v>17.6</v>
      </c>
      <c r="D56" s="16">
        <f t="shared" si="11"/>
        <v>20.4</v>
      </c>
      <c r="E56" s="16">
        <f t="shared" si="11"/>
        <v>22</v>
      </c>
      <c r="F56" s="16">
        <f t="shared" si="11"/>
        <v>17.9</v>
      </c>
      <c r="G56" s="16">
        <f t="shared" si="11"/>
        <v>10.8</v>
      </c>
      <c r="H56" s="16">
        <f t="shared" si="12"/>
        <v>88.7</v>
      </c>
      <c r="I56" s="17">
        <f t="shared" si="13"/>
        <v>15187</v>
      </c>
      <c r="J56" s="16">
        <f t="shared" si="6"/>
        <v>16.7</v>
      </c>
      <c r="K56" s="16">
        <f t="shared" si="6"/>
        <v>19.6</v>
      </c>
      <c r="L56" s="16">
        <f t="shared" si="6"/>
        <v>21.6</v>
      </c>
      <c r="M56" s="16">
        <f t="shared" si="6"/>
        <v>18.2</v>
      </c>
      <c r="N56" s="16">
        <f t="shared" si="6"/>
        <v>12</v>
      </c>
      <c r="O56" s="16">
        <f t="shared" si="7"/>
        <v>88.1</v>
      </c>
      <c r="P56" s="17">
        <f t="shared" si="8"/>
        <v>18219</v>
      </c>
      <c r="Q56" s="16">
        <f t="shared" si="9"/>
        <v>17.1</v>
      </c>
      <c r="R56" s="16">
        <f t="shared" si="10"/>
        <v>19.9</v>
      </c>
      <c r="S56" s="16">
        <f t="shared" si="10"/>
        <v>21.8</v>
      </c>
      <c r="T56" s="16">
        <f t="shared" si="10"/>
        <v>18.1</v>
      </c>
      <c r="U56" s="16">
        <f t="shared" si="10"/>
        <v>11.5</v>
      </c>
      <c r="V56" s="16">
        <f t="shared" si="14"/>
        <v>88.4</v>
      </c>
      <c r="W56" s="17">
        <f t="shared" si="15"/>
        <v>33406</v>
      </c>
      <c r="X56" s="18"/>
      <c r="Y56" s="18"/>
      <c r="Z56" s="18"/>
    </row>
    <row r="57" spans="2:26" ht="12.75">
      <c r="B57" s="15" t="s">
        <v>16</v>
      </c>
      <c r="C57" s="16">
        <f t="shared" si="11"/>
        <v>10.2</v>
      </c>
      <c r="D57" s="16">
        <f t="shared" si="11"/>
        <v>12.8</v>
      </c>
      <c r="E57" s="16">
        <f t="shared" si="11"/>
        <v>16.6</v>
      </c>
      <c r="F57" s="16">
        <f t="shared" si="11"/>
        <v>18.9</v>
      </c>
      <c r="G57" s="16">
        <f t="shared" si="11"/>
        <v>15.8</v>
      </c>
      <c r="H57" s="16">
        <f t="shared" si="12"/>
        <v>74.3</v>
      </c>
      <c r="I57" s="17">
        <f t="shared" si="13"/>
        <v>2900</v>
      </c>
      <c r="J57" s="16">
        <f aca="true" t="shared" si="16" ref="J57:N72">ROUND(100*I21/$V21,1)</f>
        <v>12</v>
      </c>
      <c r="K57" s="16">
        <f t="shared" si="16"/>
        <v>14.8</v>
      </c>
      <c r="L57" s="16">
        <f t="shared" si="16"/>
        <v>17.3</v>
      </c>
      <c r="M57" s="16">
        <f t="shared" si="16"/>
        <v>18.5</v>
      </c>
      <c r="N57" s="16">
        <f t="shared" si="16"/>
        <v>13.4</v>
      </c>
      <c r="O57" s="16">
        <f t="shared" si="7"/>
        <v>76</v>
      </c>
      <c r="P57" s="17">
        <f t="shared" si="8"/>
        <v>4317</v>
      </c>
      <c r="Q57" s="16">
        <f t="shared" si="9"/>
        <v>11.3</v>
      </c>
      <c r="R57" s="16">
        <f>ROUND(100*P21/$W21,1)</f>
        <v>14</v>
      </c>
      <c r="S57" s="16">
        <f>ROUND(100*Q21/$W21,1)</f>
        <v>17</v>
      </c>
      <c r="T57" s="16">
        <f>ROUND(100*R21/$W21,1)</f>
        <v>18.7</v>
      </c>
      <c r="U57" s="16">
        <f>ROUND(100*S21/$W21,1)</f>
        <v>14.4</v>
      </c>
      <c r="V57" s="16">
        <f t="shared" si="14"/>
        <v>75.3</v>
      </c>
      <c r="W57" s="17">
        <f t="shared" si="15"/>
        <v>7217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8.3</v>
      </c>
      <c r="D58" s="16">
        <f t="shared" si="17"/>
        <v>15.7</v>
      </c>
      <c r="E58" s="16">
        <f t="shared" si="17"/>
        <v>20.6</v>
      </c>
      <c r="F58" s="16">
        <f t="shared" si="17"/>
        <v>19.2</v>
      </c>
      <c r="G58" s="16">
        <f t="shared" si="17"/>
        <v>16.5</v>
      </c>
      <c r="H58" s="16">
        <f t="shared" si="12"/>
        <v>80.3</v>
      </c>
      <c r="I58" s="17">
        <f t="shared" si="13"/>
        <v>5398</v>
      </c>
      <c r="J58" s="16">
        <f t="shared" si="16"/>
        <v>14.2</v>
      </c>
      <c r="K58" s="16">
        <f t="shared" si="16"/>
        <v>20.3</v>
      </c>
      <c r="L58" s="16">
        <f t="shared" si="16"/>
        <v>22.1</v>
      </c>
      <c r="M58" s="16">
        <f t="shared" si="16"/>
        <v>18.5</v>
      </c>
      <c r="N58" s="16">
        <f t="shared" si="16"/>
        <v>13.1</v>
      </c>
      <c r="O58" s="16">
        <f t="shared" si="7"/>
        <v>88.3</v>
      </c>
      <c r="P58" s="17">
        <f t="shared" si="8"/>
        <v>18411</v>
      </c>
      <c r="Q58" s="16">
        <f aca="true" t="shared" si="18" ref="Q58:U73">ROUND(100*O22/$W22,1)</f>
        <v>12.9</v>
      </c>
      <c r="R58" s="16">
        <f t="shared" si="18"/>
        <v>19.3</v>
      </c>
      <c r="S58" s="16">
        <f t="shared" si="18"/>
        <v>21.8</v>
      </c>
      <c r="T58" s="16">
        <f t="shared" si="18"/>
        <v>18.7</v>
      </c>
      <c r="U58" s="16">
        <f t="shared" si="18"/>
        <v>13.8</v>
      </c>
      <c r="V58" s="16">
        <f t="shared" si="14"/>
        <v>86.5</v>
      </c>
      <c r="W58" s="17">
        <f t="shared" si="15"/>
        <v>23809</v>
      </c>
      <c r="X58" s="18"/>
      <c r="Y58" s="18"/>
      <c r="Z58" s="18"/>
    </row>
    <row r="59" spans="2:26" ht="12.75">
      <c r="B59" s="15" t="s">
        <v>18</v>
      </c>
      <c r="C59" s="16">
        <f t="shared" si="17"/>
        <v>11.2</v>
      </c>
      <c r="D59" s="16">
        <f t="shared" si="17"/>
        <v>18.6</v>
      </c>
      <c r="E59" s="16">
        <f t="shared" si="17"/>
        <v>19.1</v>
      </c>
      <c r="F59" s="16">
        <f t="shared" si="17"/>
        <v>16.6</v>
      </c>
      <c r="G59" s="16">
        <f t="shared" si="17"/>
        <v>15.6</v>
      </c>
      <c r="H59" s="16">
        <f t="shared" si="12"/>
        <v>81.1</v>
      </c>
      <c r="I59" s="17">
        <f t="shared" si="13"/>
        <v>4681</v>
      </c>
      <c r="J59" s="16">
        <f t="shared" si="16"/>
        <v>14.5</v>
      </c>
      <c r="K59" s="16">
        <f t="shared" si="16"/>
        <v>20.3</v>
      </c>
      <c r="L59" s="16">
        <f t="shared" si="16"/>
        <v>20.3</v>
      </c>
      <c r="M59" s="16">
        <f t="shared" si="16"/>
        <v>16.3</v>
      </c>
      <c r="N59" s="16">
        <f t="shared" si="16"/>
        <v>13.9</v>
      </c>
      <c r="O59" s="16">
        <f t="shared" si="7"/>
        <v>85.4</v>
      </c>
      <c r="P59" s="17">
        <f t="shared" si="8"/>
        <v>15094</v>
      </c>
      <c r="Q59" s="16">
        <f t="shared" si="18"/>
        <v>13.8</v>
      </c>
      <c r="R59" s="16">
        <f t="shared" si="18"/>
        <v>19.9</v>
      </c>
      <c r="S59" s="16">
        <f t="shared" si="18"/>
        <v>20.1</v>
      </c>
      <c r="T59" s="16">
        <f t="shared" si="18"/>
        <v>16.3</v>
      </c>
      <c r="U59" s="16">
        <f t="shared" si="18"/>
        <v>14.3</v>
      </c>
      <c r="V59" s="16">
        <f t="shared" si="14"/>
        <v>84.4</v>
      </c>
      <c r="W59" s="17">
        <f t="shared" si="15"/>
        <v>19775</v>
      </c>
      <c r="X59" s="18"/>
      <c r="Y59" s="18"/>
      <c r="Z59" s="18"/>
    </row>
    <row r="60" spans="2:26" ht="12.75">
      <c r="B60" s="15" t="s">
        <v>19</v>
      </c>
      <c r="C60" s="16">
        <f t="shared" si="17"/>
        <v>11.9</v>
      </c>
      <c r="D60" s="16">
        <f t="shared" si="17"/>
        <v>20.7</v>
      </c>
      <c r="E60" s="16">
        <f t="shared" si="17"/>
        <v>22</v>
      </c>
      <c r="F60" s="16">
        <f t="shared" si="17"/>
        <v>18.1</v>
      </c>
      <c r="G60" s="16">
        <f t="shared" si="17"/>
        <v>12.3</v>
      </c>
      <c r="H60" s="16">
        <f t="shared" si="12"/>
        <v>84.9</v>
      </c>
      <c r="I60" s="17">
        <f t="shared" si="13"/>
        <v>1113</v>
      </c>
      <c r="J60" s="16">
        <f t="shared" si="16"/>
        <v>11.2</v>
      </c>
      <c r="K60" s="16">
        <f t="shared" si="16"/>
        <v>23.4</v>
      </c>
      <c r="L60" s="16">
        <f t="shared" si="16"/>
        <v>28.1</v>
      </c>
      <c r="M60" s="16">
        <f t="shared" si="16"/>
        <v>19.3</v>
      </c>
      <c r="N60" s="16">
        <f t="shared" si="16"/>
        <v>8.8</v>
      </c>
      <c r="O60" s="16">
        <f t="shared" si="7"/>
        <v>90.9</v>
      </c>
      <c r="P60" s="17">
        <f t="shared" si="8"/>
        <v>2083</v>
      </c>
      <c r="Q60" s="16">
        <f t="shared" si="18"/>
        <v>11.5</v>
      </c>
      <c r="R60" s="16">
        <f t="shared" si="18"/>
        <v>22.4</v>
      </c>
      <c r="S60" s="16">
        <f t="shared" si="18"/>
        <v>26</v>
      </c>
      <c r="T60" s="16">
        <f t="shared" si="18"/>
        <v>18.9</v>
      </c>
      <c r="U60" s="16">
        <f t="shared" si="18"/>
        <v>10</v>
      </c>
      <c r="V60" s="16">
        <f t="shared" si="14"/>
        <v>88.8</v>
      </c>
      <c r="W60" s="17">
        <f t="shared" si="15"/>
        <v>3196</v>
      </c>
      <c r="X60" s="18"/>
      <c r="Y60" s="18"/>
      <c r="Z60" s="18"/>
    </row>
    <row r="61" spans="2:26" ht="12.75">
      <c r="B61" s="15" t="s">
        <v>20</v>
      </c>
      <c r="C61" s="16">
        <f t="shared" si="17"/>
        <v>19.4</v>
      </c>
      <c r="D61" s="16">
        <f t="shared" si="17"/>
        <v>18.3</v>
      </c>
      <c r="E61" s="16">
        <f t="shared" si="17"/>
        <v>22.8</v>
      </c>
      <c r="F61" s="16">
        <f t="shared" si="17"/>
        <v>19</v>
      </c>
      <c r="G61" s="16">
        <f t="shared" si="17"/>
        <v>11.7</v>
      </c>
      <c r="H61" s="16">
        <f t="shared" si="12"/>
        <v>91.2</v>
      </c>
      <c r="I61" s="17">
        <f t="shared" si="13"/>
        <v>13182</v>
      </c>
      <c r="J61" s="16">
        <f t="shared" si="16"/>
        <v>24.9</v>
      </c>
      <c r="K61" s="16">
        <f t="shared" si="16"/>
        <v>21.4</v>
      </c>
      <c r="L61" s="16">
        <f t="shared" si="16"/>
        <v>23.8</v>
      </c>
      <c r="M61" s="16">
        <f t="shared" si="16"/>
        <v>16.7</v>
      </c>
      <c r="N61" s="16">
        <f t="shared" si="16"/>
        <v>8</v>
      </c>
      <c r="O61" s="16">
        <f t="shared" si="7"/>
        <v>94.8</v>
      </c>
      <c r="P61" s="17">
        <f t="shared" si="8"/>
        <v>21458</v>
      </c>
      <c r="Q61" s="16">
        <f t="shared" si="18"/>
        <v>22.8</v>
      </c>
      <c r="R61" s="16">
        <f t="shared" si="18"/>
        <v>20.2</v>
      </c>
      <c r="S61" s="16">
        <f t="shared" si="18"/>
        <v>23.4</v>
      </c>
      <c r="T61" s="16">
        <f t="shared" si="18"/>
        <v>17.6</v>
      </c>
      <c r="U61" s="16">
        <f t="shared" si="18"/>
        <v>9.4</v>
      </c>
      <c r="V61" s="16">
        <f t="shared" si="14"/>
        <v>93.4</v>
      </c>
      <c r="W61" s="17">
        <f t="shared" si="15"/>
        <v>34640</v>
      </c>
      <c r="X61" s="18"/>
      <c r="Y61" s="18"/>
      <c r="Z61" s="18"/>
    </row>
    <row r="62" spans="2:26" ht="12.75">
      <c r="B62" s="15" t="s">
        <v>21</v>
      </c>
      <c r="C62" s="16">
        <f t="shared" si="17"/>
        <v>12.2</v>
      </c>
      <c r="D62" s="16">
        <f t="shared" si="17"/>
        <v>13.7</v>
      </c>
      <c r="E62" s="16">
        <f t="shared" si="17"/>
        <v>25.8</v>
      </c>
      <c r="F62" s="16">
        <f t="shared" si="17"/>
        <v>20.7</v>
      </c>
      <c r="G62" s="16">
        <f t="shared" si="17"/>
        <v>15</v>
      </c>
      <c r="H62" s="16">
        <f t="shared" si="12"/>
        <v>87.3</v>
      </c>
      <c r="I62" s="17">
        <f t="shared" si="13"/>
        <v>2920</v>
      </c>
      <c r="J62" s="16">
        <f t="shared" si="16"/>
        <v>14.3</v>
      </c>
      <c r="K62" s="16">
        <f t="shared" si="16"/>
        <v>18.6</v>
      </c>
      <c r="L62" s="16">
        <f t="shared" si="16"/>
        <v>27.1</v>
      </c>
      <c r="M62" s="16">
        <f t="shared" si="16"/>
        <v>20.5</v>
      </c>
      <c r="N62" s="16">
        <f t="shared" si="16"/>
        <v>11.9</v>
      </c>
      <c r="O62" s="16">
        <f t="shared" si="7"/>
        <v>92.2</v>
      </c>
      <c r="P62" s="17">
        <f t="shared" si="8"/>
        <v>7733</v>
      </c>
      <c r="Q62" s="16">
        <f t="shared" si="18"/>
        <v>13.7</v>
      </c>
      <c r="R62" s="16">
        <f t="shared" si="18"/>
        <v>17.3</v>
      </c>
      <c r="S62" s="16">
        <f t="shared" si="18"/>
        <v>26.7</v>
      </c>
      <c r="T62" s="16">
        <f t="shared" si="18"/>
        <v>20.5</v>
      </c>
      <c r="U62" s="16">
        <f t="shared" si="18"/>
        <v>12.7</v>
      </c>
      <c r="V62" s="16">
        <f t="shared" si="14"/>
        <v>90.9</v>
      </c>
      <c r="W62" s="17">
        <f t="shared" si="15"/>
        <v>10653</v>
      </c>
      <c r="X62" s="18"/>
      <c r="Y62" s="18"/>
      <c r="Z62" s="18"/>
    </row>
    <row r="63" spans="2:26" ht="12.75">
      <c r="B63" s="15" t="s">
        <v>22</v>
      </c>
      <c r="C63" s="16">
        <f t="shared" si="17"/>
        <v>16.3</v>
      </c>
      <c r="D63" s="16">
        <f t="shared" si="17"/>
        <v>20.7</v>
      </c>
      <c r="E63" s="16">
        <f t="shared" si="17"/>
        <v>22.7</v>
      </c>
      <c r="F63" s="16">
        <f t="shared" si="17"/>
        <v>19.6</v>
      </c>
      <c r="G63" s="16">
        <f t="shared" si="17"/>
        <v>12.8</v>
      </c>
      <c r="H63" s="16">
        <f t="shared" si="12"/>
        <v>92.1</v>
      </c>
      <c r="I63" s="17">
        <f t="shared" si="13"/>
        <v>22961</v>
      </c>
      <c r="J63" s="16">
        <f t="shared" si="16"/>
        <v>15</v>
      </c>
      <c r="K63" s="16">
        <f t="shared" si="16"/>
        <v>19.1</v>
      </c>
      <c r="L63" s="16">
        <f t="shared" si="16"/>
        <v>24.2</v>
      </c>
      <c r="M63" s="16">
        <f t="shared" si="16"/>
        <v>21.6</v>
      </c>
      <c r="N63" s="16">
        <f t="shared" si="16"/>
        <v>13.4</v>
      </c>
      <c r="O63" s="16">
        <f t="shared" si="7"/>
        <v>93.1</v>
      </c>
      <c r="P63" s="17">
        <f t="shared" si="8"/>
        <v>54697</v>
      </c>
      <c r="Q63" s="16">
        <f t="shared" si="18"/>
        <v>15.4</v>
      </c>
      <c r="R63" s="16">
        <f t="shared" si="18"/>
        <v>19.5</v>
      </c>
      <c r="S63" s="16">
        <f t="shared" si="18"/>
        <v>23.7</v>
      </c>
      <c r="T63" s="16">
        <f t="shared" si="18"/>
        <v>21</v>
      </c>
      <c r="U63" s="16">
        <f t="shared" si="18"/>
        <v>13.2</v>
      </c>
      <c r="V63" s="16">
        <f t="shared" si="14"/>
        <v>92.8</v>
      </c>
      <c r="W63" s="17">
        <f t="shared" si="15"/>
        <v>77658</v>
      </c>
      <c r="X63" s="18"/>
      <c r="Y63" s="18"/>
      <c r="Z63" s="18"/>
    </row>
    <row r="64" spans="2:26" ht="12.75">
      <c r="B64" s="15" t="s">
        <v>53</v>
      </c>
      <c r="C64" s="16">
        <f t="shared" si="17"/>
        <v>8.8</v>
      </c>
      <c r="D64" s="16">
        <f t="shared" si="17"/>
        <v>15.2</v>
      </c>
      <c r="E64" s="16">
        <f t="shared" si="17"/>
        <v>28.4</v>
      </c>
      <c r="F64" s="16">
        <f t="shared" si="17"/>
        <v>26.1</v>
      </c>
      <c r="G64" s="16">
        <f t="shared" si="17"/>
        <v>13.9</v>
      </c>
      <c r="H64" s="16">
        <f t="shared" si="12"/>
        <v>92.4</v>
      </c>
      <c r="I64" s="17">
        <f t="shared" si="13"/>
        <v>4656</v>
      </c>
      <c r="J64" s="16">
        <f t="shared" si="16"/>
        <v>9.4</v>
      </c>
      <c r="K64" s="16">
        <f t="shared" si="16"/>
        <v>18.4</v>
      </c>
      <c r="L64" s="16">
        <f t="shared" si="16"/>
        <v>33.4</v>
      </c>
      <c r="M64" s="16">
        <f t="shared" si="16"/>
        <v>24.7</v>
      </c>
      <c r="N64" s="16">
        <f t="shared" si="16"/>
        <v>9.7</v>
      </c>
      <c r="O64" s="16">
        <f t="shared" si="7"/>
        <v>95.5</v>
      </c>
      <c r="P64" s="17">
        <f t="shared" si="8"/>
        <v>6718</v>
      </c>
      <c r="Q64" s="16">
        <f t="shared" si="18"/>
        <v>9.2</v>
      </c>
      <c r="R64" s="16">
        <f t="shared" si="18"/>
        <v>17.1</v>
      </c>
      <c r="S64" s="16">
        <f t="shared" si="18"/>
        <v>31.4</v>
      </c>
      <c r="T64" s="16">
        <f t="shared" si="18"/>
        <v>25.3</v>
      </c>
      <c r="U64" s="16">
        <f t="shared" si="18"/>
        <v>11.4</v>
      </c>
      <c r="V64" s="16">
        <f t="shared" si="14"/>
        <v>94.2</v>
      </c>
      <c r="W64" s="17">
        <f t="shared" si="15"/>
        <v>11374</v>
      </c>
      <c r="X64" s="18"/>
      <c r="Y64" s="18"/>
      <c r="Z64" s="18"/>
    </row>
    <row r="65" spans="2:26" ht="12.75">
      <c r="B65" s="15" t="s">
        <v>23</v>
      </c>
      <c r="C65" s="16">
        <f t="shared" si="17"/>
        <v>8.5</v>
      </c>
      <c r="D65" s="16">
        <f t="shared" si="17"/>
        <v>16</v>
      </c>
      <c r="E65" s="16">
        <f t="shared" si="17"/>
        <v>19.8</v>
      </c>
      <c r="F65" s="16">
        <f t="shared" si="17"/>
        <v>21.4</v>
      </c>
      <c r="G65" s="16">
        <f t="shared" si="17"/>
        <v>14.5</v>
      </c>
      <c r="H65" s="16">
        <f t="shared" si="12"/>
        <v>80.1</v>
      </c>
      <c r="I65" s="17">
        <f t="shared" si="13"/>
        <v>2394</v>
      </c>
      <c r="J65" s="16">
        <f t="shared" si="16"/>
        <v>10.6</v>
      </c>
      <c r="K65" s="16">
        <f t="shared" si="16"/>
        <v>21.1</v>
      </c>
      <c r="L65" s="16">
        <f t="shared" si="16"/>
        <v>25.4</v>
      </c>
      <c r="M65" s="16">
        <f t="shared" si="16"/>
        <v>20.8</v>
      </c>
      <c r="N65" s="16">
        <f t="shared" si="16"/>
        <v>11.3</v>
      </c>
      <c r="O65" s="16">
        <f t="shared" si="7"/>
        <v>89.3</v>
      </c>
      <c r="P65" s="17">
        <f t="shared" si="8"/>
        <v>4775</v>
      </c>
      <c r="Q65" s="16">
        <f t="shared" si="18"/>
        <v>9.9</v>
      </c>
      <c r="R65" s="16">
        <f t="shared" si="18"/>
        <v>19.4</v>
      </c>
      <c r="S65" s="16">
        <f t="shared" si="18"/>
        <v>23.6</v>
      </c>
      <c r="T65" s="16">
        <f t="shared" si="18"/>
        <v>21</v>
      </c>
      <c r="U65" s="16">
        <f t="shared" si="18"/>
        <v>12.4</v>
      </c>
      <c r="V65" s="16">
        <f t="shared" si="14"/>
        <v>86.2</v>
      </c>
      <c r="W65" s="17">
        <f t="shared" si="15"/>
        <v>7169</v>
      </c>
      <c r="X65" s="18"/>
      <c r="Y65" s="18"/>
      <c r="Z65" s="18"/>
    </row>
    <row r="66" spans="2:26" ht="12.75">
      <c r="B66" s="15" t="s">
        <v>24</v>
      </c>
      <c r="C66" s="16">
        <f t="shared" si="17"/>
        <v>25.5</v>
      </c>
      <c r="D66" s="16">
        <f t="shared" si="17"/>
        <v>20.6</v>
      </c>
      <c r="E66" s="16">
        <f t="shared" si="17"/>
        <v>20.4</v>
      </c>
      <c r="F66" s="16">
        <f t="shared" si="17"/>
        <v>15.4</v>
      </c>
      <c r="G66" s="16">
        <f t="shared" si="17"/>
        <v>10.4</v>
      </c>
      <c r="H66" s="16">
        <f t="shared" si="12"/>
        <v>92.2</v>
      </c>
      <c r="I66" s="17">
        <f t="shared" si="13"/>
        <v>5268</v>
      </c>
      <c r="J66" s="16">
        <f t="shared" si="16"/>
        <v>22.3</v>
      </c>
      <c r="K66" s="16">
        <f t="shared" si="16"/>
        <v>20.7</v>
      </c>
      <c r="L66" s="16">
        <f t="shared" si="16"/>
        <v>20</v>
      </c>
      <c r="M66" s="16">
        <f t="shared" si="16"/>
        <v>17</v>
      </c>
      <c r="N66" s="16">
        <f t="shared" si="16"/>
        <v>12</v>
      </c>
      <c r="O66" s="16">
        <f t="shared" si="7"/>
        <v>92.1</v>
      </c>
      <c r="P66" s="17">
        <f t="shared" si="8"/>
        <v>12506</v>
      </c>
      <c r="Q66" s="16">
        <f t="shared" si="18"/>
        <v>23.2</v>
      </c>
      <c r="R66" s="16">
        <f t="shared" si="18"/>
        <v>20.7</v>
      </c>
      <c r="S66" s="16">
        <f t="shared" si="18"/>
        <v>20.1</v>
      </c>
      <c r="T66" s="16">
        <f t="shared" si="18"/>
        <v>16.5</v>
      </c>
      <c r="U66" s="16">
        <f t="shared" si="18"/>
        <v>11.5</v>
      </c>
      <c r="V66" s="16">
        <f t="shared" si="14"/>
        <v>92.1</v>
      </c>
      <c r="W66" s="17">
        <f t="shared" si="15"/>
        <v>17774</v>
      </c>
      <c r="X66" s="18"/>
      <c r="Y66" s="18"/>
      <c r="Z66" s="18"/>
    </row>
    <row r="67" spans="2:26" ht="12.75">
      <c r="B67" s="15" t="s">
        <v>25</v>
      </c>
      <c r="C67" s="16">
        <f t="shared" si="17"/>
        <v>33.8</v>
      </c>
      <c r="D67" s="16">
        <f t="shared" si="17"/>
        <v>19.8</v>
      </c>
      <c r="E67" s="16">
        <f t="shared" si="17"/>
        <v>17.6</v>
      </c>
      <c r="F67" s="16">
        <f t="shared" si="17"/>
        <v>13.1</v>
      </c>
      <c r="G67" s="16">
        <f t="shared" si="17"/>
        <v>9.6</v>
      </c>
      <c r="H67" s="16">
        <f t="shared" si="12"/>
        <v>93.9</v>
      </c>
      <c r="I67" s="17">
        <f t="shared" si="13"/>
        <v>2599</v>
      </c>
      <c r="J67" s="16">
        <f t="shared" si="16"/>
        <v>24.5</v>
      </c>
      <c r="K67" s="16">
        <f t="shared" si="16"/>
        <v>19.6</v>
      </c>
      <c r="L67" s="16">
        <f t="shared" si="16"/>
        <v>19.1</v>
      </c>
      <c r="M67" s="16">
        <f t="shared" si="16"/>
        <v>16.2</v>
      </c>
      <c r="N67" s="16">
        <f t="shared" si="16"/>
        <v>12.4</v>
      </c>
      <c r="O67" s="16">
        <f t="shared" si="7"/>
        <v>91.8</v>
      </c>
      <c r="P67" s="17">
        <f t="shared" si="8"/>
        <v>5928</v>
      </c>
      <c r="Q67" s="16">
        <f t="shared" si="18"/>
        <v>27.3</v>
      </c>
      <c r="R67" s="16">
        <f t="shared" si="18"/>
        <v>19.7</v>
      </c>
      <c r="S67" s="16">
        <f t="shared" si="18"/>
        <v>18.6</v>
      </c>
      <c r="T67" s="16">
        <f t="shared" si="18"/>
        <v>15.2</v>
      </c>
      <c r="U67" s="16">
        <f t="shared" si="18"/>
        <v>11.6</v>
      </c>
      <c r="V67" s="16">
        <f t="shared" si="14"/>
        <v>92.5</v>
      </c>
      <c r="W67" s="17">
        <f t="shared" si="15"/>
        <v>8527</v>
      </c>
      <c r="X67" s="18"/>
      <c r="Y67" s="18"/>
      <c r="Z67" s="18"/>
    </row>
    <row r="68" spans="2:26" ht="12.75">
      <c r="B68" s="15" t="s">
        <v>26</v>
      </c>
      <c r="C68" s="16">
        <f t="shared" si="17"/>
        <v>26.1</v>
      </c>
      <c r="D68" s="16">
        <f t="shared" si="17"/>
        <v>25</v>
      </c>
      <c r="E68" s="16">
        <f t="shared" si="17"/>
        <v>19.6</v>
      </c>
      <c r="F68" s="16">
        <f t="shared" si="17"/>
        <v>14.1</v>
      </c>
      <c r="G68" s="16">
        <f t="shared" si="17"/>
        <v>9.1</v>
      </c>
      <c r="H68" s="16">
        <f t="shared" si="12"/>
        <v>93.9</v>
      </c>
      <c r="I68" s="17">
        <f t="shared" si="13"/>
        <v>1305</v>
      </c>
      <c r="J68" s="16">
        <f t="shared" si="16"/>
        <v>22.9</v>
      </c>
      <c r="K68" s="16">
        <f t="shared" si="16"/>
        <v>23.3</v>
      </c>
      <c r="L68" s="16">
        <f t="shared" si="16"/>
        <v>21</v>
      </c>
      <c r="M68" s="16">
        <f t="shared" si="16"/>
        <v>17</v>
      </c>
      <c r="N68" s="16">
        <f t="shared" si="16"/>
        <v>8.7</v>
      </c>
      <c r="O68" s="16">
        <f t="shared" si="7"/>
        <v>92.9</v>
      </c>
      <c r="P68" s="17">
        <f t="shared" si="8"/>
        <v>3335</v>
      </c>
      <c r="Q68" s="16">
        <f t="shared" si="18"/>
        <v>23.8</v>
      </c>
      <c r="R68" s="16">
        <f t="shared" si="18"/>
        <v>23.8</v>
      </c>
      <c r="S68" s="16">
        <f t="shared" si="18"/>
        <v>20.6</v>
      </c>
      <c r="T68" s="16">
        <f t="shared" si="18"/>
        <v>16.2</v>
      </c>
      <c r="U68" s="16">
        <f t="shared" si="18"/>
        <v>8.8</v>
      </c>
      <c r="V68" s="16">
        <f t="shared" si="14"/>
        <v>93.2</v>
      </c>
      <c r="W68" s="17">
        <f t="shared" si="15"/>
        <v>4640</v>
      </c>
      <c r="X68" s="18"/>
      <c r="Y68" s="18"/>
      <c r="Z68" s="18"/>
    </row>
    <row r="69" spans="2:26" ht="12.75">
      <c r="B69" s="15" t="s">
        <v>27</v>
      </c>
      <c r="C69" s="16">
        <f t="shared" si="17"/>
        <v>31.2</v>
      </c>
      <c r="D69" s="16">
        <f t="shared" si="17"/>
        <v>24.1</v>
      </c>
      <c r="E69" s="16">
        <f t="shared" si="17"/>
        <v>18.3</v>
      </c>
      <c r="F69" s="16">
        <f t="shared" si="17"/>
        <v>11.3</v>
      </c>
      <c r="G69" s="16">
        <f t="shared" si="17"/>
        <v>6.7</v>
      </c>
      <c r="H69" s="16">
        <f t="shared" si="12"/>
        <v>91.7</v>
      </c>
      <c r="I69" s="17">
        <f t="shared" si="13"/>
        <v>1533</v>
      </c>
      <c r="J69" s="16">
        <f t="shared" si="16"/>
        <v>37.8</v>
      </c>
      <c r="K69" s="16">
        <f t="shared" si="16"/>
        <v>25.2</v>
      </c>
      <c r="L69" s="16">
        <f t="shared" si="16"/>
        <v>17.1</v>
      </c>
      <c r="M69" s="16">
        <f t="shared" si="16"/>
        <v>9.5</v>
      </c>
      <c r="N69" s="16">
        <f t="shared" si="16"/>
        <v>5.2</v>
      </c>
      <c r="O69" s="16">
        <f t="shared" si="7"/>
        <v>94.8</v>
      </c>
      <c r="P69" s="17">
        <f t="shared" si="8"/>
        <v>1966</v>
      </c>
      <c r="Q69" s="16">
        <f t="shared" si="18"/>
        <v>34.9</v>
      </c>
      <c r="R69" s="16">
        <f t="shared" si="18"/>
        <v>24.7</v>
      </c>
      <c r="S69" s="16">
        <f t="shared" si="18"/>
        <v>17.7</v>
      </c>
      <c r="T69" s="16">
        <f t="shared" si="18"/>
        <v>10.3</v>
      </c>
      <c r="U69" s="16">
        <f t="shared" si="18"/>
        <v>5.9</v>
      </c>
      <c r="V69" s="16">
        <f t="shared" si="14"/>
        <v>93.4</v>
      </c>
      <c r="W69" s="17">
        <f t="shared" si="15"/>
        <v>3499</v>
      </c>
      <c r="X69" s="18"/>
      <c r="Y69" s="18"/>
      <c r="Z69" s="18"/>
    </row>
    <row r="70" spans="2:26" ht="12.75">
      <c r="B70" s="15" t="s">
        <v>28</v>
      </c>
      <c r="C70" s="16">
        <f t="shared" si="17"/>
        <v>27.8</v>
      </c>
      <c r="D70" s="16">
        <f t="shared" si="17"/>
        <v>21.7</v>
      </c>
      <c r="E70" s="16">
        <f t="shared" si="17"/>
        <v>18.5</v>
      </c>
      <c r="F70" s="16">
        <f t="shared" si="17"/>
        <v>15.1</v>
      </c>
      <c r="G70" s="16">
        <f t="shared" si="17"/>
        <v>9.6</v>
      </c>
      <c r="H70" s="16">
        <f t="shared" si="12"/>
        <v>92.7</v>
      </c>
      <c r="I70" s="17">
        <f t="shared" si="13"/>
        <v>2087</v>
      </c>
      <c r="J70" s="16">
        <f t="shared" si="16"/>
        <v>28.2</v>
      </c>
      <c r="K70" s="16">
        <f t="shared" si="16"/>
        <v>25.2</v>
      </c>
      <c r="L70" s="16">
        <f t="shared" si="16"/>
        <v>22.3</v>
      </c>
      <c r="M70" s="16">
        <f t="shared" si="16"/>
        <v>12</v>
      </c>
      <c r="N70" s="16">
        <f t="shared" si="16"/>
        <v>7</v>
      </c>
      <c r="O70" s="16">
        <f t="shared" si="7"/>
        <v>94.7</v>
      </c>
      <c r="P70" s="17">
        <f t="shared" si="8"/>
        <v>3060</v>
      </c>
      <c r="Q70" s="16">
        <f t="shared" si="18"/>
        <v>28</v>
      </c>
      <c r="R70" s="16">
        <f t="shared" si="18"/>
        <v>23.8</v>
      </c>
      <c r="S70" s="16">
        <f t="shared" si="18"/>
        <v>20.8</v>
      </c>
      <c r="T70" s="16">
        <f t="shared" si="18"/>
        <v>13.3</v>
      </c>
      <c r="U70" s="16">
        <f t="shared" si="18"/>
        <v>8</v>
      </c>
      <c r="V70" s="16">
        <f t="shared" si="14"/>
        <v>93.9</v>
      </c>
      <c r="W70" s="17">
        <f t="shared" si="15"/>
        <v>5147</v>
      </c>
      <c r="X70" s="18"/>
      <c r="Y70" s="18"/>
      <c r="Z70" s="18"/>
    </row>
    <row r="71" spans="2:26" ht="12.75">
      <c r="B71" s="15" t="s">
        <v>29</v>
      </c>
      <c r="C71" s="16">
        <f t="shared" si="17"/>
        <v>20.8</v>
      </c>
      <c r="D71" s="16">
        <f t="shared" si="17"/>
        <v>19.3</v>
      </c>
      <c r="E71" s="16">
        <f t="shared" si="17"/>
        <v>19.6</v>
      </c>
      <c r="F71" s="16">
        <f t="shared" si="17"/>
        <v>15.2</v>
      </c>
      <c r="G71" s="16">
        <f t="shared" si="17"/>
        <v>12.4</v>
      </c>
      <c r="H71" s="16">
        <f t="shared" si="12"/>
        <v>87.4</v>
      </c>
      <c r="I71" s="17">
        <f t="shared" si="13"/>
        <v>1321</v>
      </c>
      <c r="J71" s="16">
        <f t="shared" si="16"/>
        <v>18.6</v>
      </c>
      <c r="K71" s="16">
        <f t="shared" si="16"/>
        <v>18.6</v>
      </c>
      <c r="L71" s="16">
        <f t="shared" si="16"/>
        <v>22.6</v>
      </c>
      <c r="M71" s="16">
        <f t="shared" si="16"/>
        <v>18.1</v>
      </c>
      <c r="N71" s="16">
        <f t="shared" si="16"/>
        <v>10.9</v>
      </c>
      <c r="O71" s="16">
        <f t="shared" si="7"/>
        <v>88.8</v>
      </c>
      <c r="P71" s="17">
        <f t="shared" si="8"/>
        <v>3723</v>
      </c>
      <c r="Q71" s="16">
        <f t="shared" si="18"/>
        <v>19.2</v>
      </c>
      <c r="R71" s="16">
        <f t="shared" si="18"/>
        <v>18.8</v>
      </c>
      <c r="S71" s="16">
        <f t="shared" si="18"/>
        <v>21.8</v>
      </c>
      <c r="T71" s="16">
        <f t="shared" si="18"/>
        <v>17.3</v>
      </c>
      <c r="U71" s="16">
        <f t="shared" si="18"/>
        <v>11.3</v>
      </c>
      <c r="V71" s="16">
        <f t="shared" si="14"/>
        <v>88.4</v>
      </c>
      <c r="W71" s="17">
        <f t="shared" si="15"/>
        <v>5044</v>
      </c>
      <c r="X71" s="18"/>
      <c r="Y71" s="18"/>
      <c r="Z71" s="18"/>
    </row>
    <row r="72" spans="2:26" ht="12.75">
      <c r="B72" s="15" t="s">
        <v>30</v>
      </c>
      <c r="C72" s="16">
        <f t="shared" si="17"/>
        <v>19.8</v>
      </c>
      <c r="D72" s="16">
        <f t="shared" si="17"/>
        <v>18.4</v>
      </c>
      <c r="E72" s="16">
        <f t="shared" si="17"/>
        <v>24.7</v>
      </c>
      <c r="F72" s="16">
        <f t="shared" si="17"/>
        <v>18.8</v>
      </c>
      <c r="G72" s="16">
        <f t="shared" si="17"/>
        <v>11.2</v>
      </c>
      <c r="H72" s="16">
        <f t="shared" si="12"/>
        <v>92.8</v>
      </c>
      <c r="I72" s="17">
        <f t="shared" si="13"/>
        <v>2672</v>
      </c>
      <c r="J72" s="16">
        <f t="shared" si="16"/>
        <v>21.4</v>
      </c>
      <c r="K72" s="16">
        <f t="shared" si="16"/>
        <v>20.5</v>
      </c>
      <c r="L72" s="16">
        <f t="shared" si="16"/>
        <v>24.6</v>
      </c>
      <c r="M72" s="16">
        <f t="shared" si="16"/>
        <v>19</v>
      </c>
      <c r="N72" s="16">
        <f t="shared" si="16"/>
        <v>8.9</v>
      </c>
      <c r="O72" s="16">
        <f t="shared" si="7"/>
        <v>94.5</v>
      </c>
      <c r="P72" s="17">
        <f t="shared" si="8"/>
        <v>3546</v>
      </c>
      <c r="Q72" s="16">
        <f t="shared" si="18"/>
        <v>20.7</v>
      </c>
      <c r="R72" s="16">
        <f t="shared" si="18"/>
        <v>19.6</v>
      </c>
      <c r="S72" s="16">
        <f t="shared" si="18"/>
        <v>24.7</v>
      </c>
      <c r="T72" s="16">
        <f t="shared" si="18"/>
        <v>18.9</v>
      </c>
      <c r="U72" s="16">
        <f t="shared" si="18"/>
        <v>9.9</v>
      </c>
      <c r="V72" s="16">
        <f t="shared" si="14"/>
        <v>93.8</v>
      </c>
      <c r="W72" s="17">
        <f t="shared" si="15"/>
        <v>6218</v>
      </c>
      <c r="X72" s="18"/>
      <c r="Y72" s="18"/>
      <c r="Z72" s="18"/>
    </row>
    <row r="73" spans="2:26" ht="12.75">
      <c r="B73" s="15" t="s">
        <v>31</v>
      </c>
      <c r="C73" s="16">
        <f t="shared" si="17"/>
        <v>6.8</v>
      </c>
      <c r="D73" s="16">
        <f t="shared" si="17"/>
        <v>11.3</v>
      </c>
      <c r="E73" s="16">
        <f t="shared" si="17"/>
        <v>22.4</v>
      </c>
      <c r="F73" s="16">
        <f t="shared" si="17"/>
        <v>27.3</v>
      </c>
      <c r="G73" s="16">
        <f t="shared" si="17"/>
        <v>21</v>
      </c>
      <c r="H73" s="16">
        <f t="shared" si="12"/>
        <v>88.8</v>
      </c>
      <c r="I73" s="17">
        <f t="shared" si="13"/>
        <v>8869</v>
      </c>
      <c r="J73" s="16">
        <f aca="true" t="shared" si="19" ref="J73:N75">ROUND(100*I37/$V37,1)</f>
        <v>16</v>
      </c>
      <c r="K73" s="16">
        <f t="shared" si="19"/>
        <v>16.5</v>
      </c>
      <c r="L73" s="16">
        <f t="shared" si="19"/>
        <v>24.1</v>
      </c>
      <c r="M73" s="16">
        <f t="shared" si="19"/>
        <v>21.5</v>
      </c>
      <c r="N73" s="16">
        <f t="shared" si="19"/>
        <v>13.7</v>
      </c>
      <c r="O73" s="16">
        <f t="shared" si="7"/>
        <v>91.9</v>
      </c>
      <c r="P73" s="17">
        <f t="shared" si="8"/>
        <v>5871</v>
      </c>
      <c r="Q73" s="16">
        <f t="shared" si="18"/>
        <v>10.5</v>
      </c>
      <c r="R73" s="16">
        <f t="shared" si="18"/>
        <v>13.4</v>
      </c>
      <c r="S73" s="16">
        <f t="shared" si="18"/>
        <v>23.1</v>
      </c>
      <c r="T73" s="16">
        <f t="shared" si="18"/>
        <v>25</v>
      </c>
      <c r="U73" s="16">
        <f t="shared" si="18"/>
        <v>18.1</v>
      </c>
      <c r="V73" s="16">
        <f t="shared" si="14"/>
        <v>90</v>
      </c>
      <c r="W73" s="17">
        <f t="shared" si="15"/>
        <v>14740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14</v>
      </c>
      <c r="D74" s="16">
        <f t="shared" si="20"/>
        <v>17.9</v>
      </c>
      <c r="E74" s="16">
        <f t="shared" si="20"/>
        <v>19.5</v>
      </c>
      <c r="F74" s="16">
        <f t="shared" si="20"/>
        <v>19.2</v>
      </c>
      <c r="G74" s="16">
        <f t="shared" si="20"/>
        <v>14.7</v>
      </c>
      <c r="H74" s="16">
        <f t="shared" si="12"/>
        <v>85.3</v>
      </c>
      <c r="I74" s="17">
        <f t="shared" si="13"/>
        <v>40322</v>
      </c>
      <c r="J74" s="16">
        <f t="shared" si="19"/>
        <v>11.2</v>
      </c>
      <c r="K74" s="16">
        <f t="shared" si="19"/>
        <v>15.8</v>
      </c>
      <c r="L74" s="16">
        <f t="shared" si="19"/>
        <v>19.1</v>
      </c>
      <c r="M74" s="16">
        <f t="shared" si="19"/>
        <v>20</v>
      </c>
      <c r="N74" s="16">
        <f t="shared" si="19"/>
        <v>16.6</v>
      </c>
      <c r="O74" s="16">
        <f t="shared" si="7"/>
        <v>82.7</v>
      </c>
      <c r="P74" s="17">
        <f t="shared" si="8"/>
        <v>43939</v>
      </c>
      <c r="Q74" s="16">
        <f aca="true" t="shared" si="21" ref="Q74:U75">ROUND(100*O38/$W38,1)</f>
        <v>12.5</v>
      </c>
      <c r="R74" s="16">
        <f t="shared" si="21"/>
        <v>16.8</v>
      </c>
      <c r="S74" s="16">
        <f t="shared" si="21"/>
        <v>19.3</v>
      </c>
      <c r="T74" s="16">
        <f t="shared" si="21"/>
        <v>19.6</v>
      </c>
      <c r="U74" s="16">
        <f t="shared" si="21"/>
        <v>15.7</v>
      </c>
      <c r="V74" s="16">
        <f t="shared" si="14"/>
        <v>84</v>
      </c>
      <c r="W74" s="17">
        <f t="shared" si="15"/>
        <v>84261</v>
      </c>
      <c r="X74" s="18"/>
      <c r="Y74" s="18"/>
      <c r="Z74" s="18"/>
    </row>
    <row r="75" spans="2:26" ht="12.75">
      <c r="B75" s="15" t="s">
        <v>47</v>
      </c>
      <c r="C75" s="16">
        <f t="shared" si="20"/>
        <v>17.8</v>
      </c>
      <c r="D75" s="16">
        <f t="shared" si="20"/>
        <v>18.4</v>
      </c>
      <c r="E75" s="16">
        <f t="shared" si="20"/>
        <v>20.5</v>
      </c>
      <c r="F75" s="16">
        <f t="shared" si="20"/>
        <v>18.3</v>
      </c>
      <c r="G75" s="16">
        <f t="shared" si="20"/>
        <v>13.1</v>
      </c>
      <c r="H75" s="16">
        <f t="shared" si="12"/>
        <v>88.2</v>
      </c>
      <c r="I75" s="17">
        <f t="shared" si="13"/>
        <v>318339</v>
      </c>
      <c r="J75" s="16">
        <f t="shared" si="19"/>
        <v>17.5</v>
      </c>
      <c r="K75" s="16">
        <f t="shared" si="19"/>
        <v>19.6</v>
      </c>
      <c r="L75" s="16">
        <f t="shared" si="19"/>
        <v>21.8</v>
      </c>
      <c r="M75" s="16">
        <f t="shared" si="19"/>
        <v>18.4</v>
      </c>
      <c r="N75" s="16">
        <f t="shared" si="19"/>
        <v>12.4</v>
      </c>
      <c r="O75" s="16">
        <f t="shared" si="7"/>
        <v>89.8</v>
      </c>
      <c r="P75" s="17">
        <f t="shared" si="8"/>
        <v>361709</v>
      </c>
      <c r="Q75" s="16">
        <f t="shared" si="21"/>
        <v>17.7</v>
      </c>
      <c r="R75" s="16">
        <f t="shared" si="21"/>
        <v>19.1</v>
      </c>
      <c r="S75" s="16">
        <f t="shared" si="21"/>
        <v>21.2</v>
      </c>
      <c r="T75" s="16">
        <f t="shared" si="21"/>
        <v>18.4</v>
      </c>
      <c r="U75" s="16">
        <f t="shared" si="21"/>
        <v>12.7</v>
      </c>
      <c r="V75" s="16">
        <f t="shared" si="14"/>
        <v>89</v>
      </c>
      <c r="W75" s="17">
        <f t="shared" si="15"/>
        <v>680048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B3:Z75"/>
  <sheetViews>
    <sheetView workbookViewId="0" topLeftCell="A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2832</v>
      </c>
      <c r="D5" s="15">
        <v>3227</v>
      </c>
      <c r="E5" s="15">
        <v>3435</v>
      </c>
      <c r="F5" s="15">
        <v>3310</v>
      </c>
      <c r="G5" s="15">
        <v>2733</v>
      </c>
      <c r="H5" s="15">
        <v>2215</v>
      </c>
      <c r="I5" s="15">
        <v>5356</v>
      </c>
      <c r="J5" s="15">
        <v>5928</v>
      </c>
      <c r="K5" s="15">
        <v>5756</v>
      </c>
      <c r="L5" s="15">
        <v>4864</v>
      </c>
      <c r="M5" s="15">
        <v>3709</v>
      </c>
      <c r="N5" s="15">
        <v>2825</v>
      </c>
      <c r="O5" s="15">
        <v>8188</v>
      </c>
      <c r="P5" s="15">
        <v>9155</v>
      </c>
      <c r="Q5" s="15">
        <v>9191</v>
      </c>
      <c r="R5" s="15">
        <v>8174</v>
      </c>
      <c r="S5" s="15">
        <v>6442</v>
      </c>
      <c r="T5" s="15">
        <v>5040</v>
      </c>
      <c r="U5" s="14">
        <f aca="true" t="shared" si="0" ref="U5:U39">SUM(C5:H5)</f>
        <v>17752</v>
      </c>
      <c r="V5" s="14">
        <f aca="true" t="shared" si="1" ref="V5:V39">SUM(I5:N5)</f>
        <v>28438</v>
      </c>
      <c r="W5" s="14">
        <f aca="true" t="shared" si="2" ref="W5:W39">SUM(O5:T5)</f>
        <v>46190</v>
      </c>
      <c r="X5" s="14">
        <f aca="true" t="shared" si="3" ref="X5:X39">SUM(C5:G5)</f>
        <v>15537</v>
      </c>
      <c r="Y5" s="14">
        <f aca="true" t="shared" si="4" ref="Y5:Y39">SUM(I5:M5)</f>
        <v>25613</v>
      </c>
      <c r="Z5" s="14">
        <f aca="true" t="shared" si="5" ref="Z5:Z39">SUM(O5:S5)</f>
        <v>41150</v>
      </c>
    </row>
    <row r="6" spans="2:26" ht="12.75">
      <c r="B6" s="15" t="s">
        <v>1</v>
      </c>
      <c r="C6" s="15">
        <v>4395</v>
      </c>
      <c r="D6" s="15">
        <v>3881</v>
      </c>
      <c r="E6" s="15">
        <v>3359</v>
      </c>
      <c r="F6" s="15">
        <v>2764</v>
      </c>
      <c r="G6" s="15">
        <v>1983</v>
      </c>
      <c r="H6" s="15">
        <v>1871</v>
      </c>
      <c r="I6" s="15">
        <v>4638</v>
      </c>
      <c r="J6" s="15">
        <v>3939</v>
      </c>
      <c r="K6" s="15">
        <v>3222</v>
      </c>
      <c r="L6" s="15">
        <v>2426</v>
      </c>
      <c r="M6" s="15">
        <v>1535</v>
      </c>
      <c r="N6" s="15">
        <v>1277</v>
      </c>
      <c r="O6" s="15">
        <v>9033</v>
      </c>
      <c r="P6" s="15">
        <v>7820</v>
      </c>
      <c r="Q6" s="15">
        <v>6581</v>
      </c>
      <c r="R6" s="15">
        <v>5190</v>
      </c>
      <c r="S6" s="15">
        <v>3518</v>
      </c>
      <c r="T6" s="15">
        <v>3148</v>
      </c>
      <c r="U6" s="14">
        <f t="shared" si="0"/>
        <v>18253</v>
      </c>
      <c r="V6" s="14">
        <f t="shared" si="1"/>
        <v>17037</v>
      </c>
      <c r="W6" s="14">
        <f t="shared" si="2"/>
        <v>35290</v>
      </c>
      <c r="X6" s="14">
        <f t="shared" si="3"/>
        <v>16382</v>
      </c>
      <c r="Y6" s="14">
        <f t="shared" si="4"/>
        <v>15760</v>
      </c>
      <c r="Z6" s="14">
        <f t="shared" si="5"/>
        <v>32142</v>
      </c>
    </row>
    <row r="7" spans="2:26" ht="12.75">
      <c r="B7" s="15" t="s">
        <v>2</v>
      </c>
      <c r="C7" s="15">
        <v>5262</v>
      </c>
      <c r="D7" s="15">
        <v>4193</v>
      </c>
      <c r="E7" s="15">
        <v>4006</v>
      </c>
      <c r="F7" s="15">
        <v>3402</v>
      </c>
      <c r="G7" s="15">
        <v>2569</v>
      </c>
      <c r="H7" s="15">
        <v>2363</v>
      </c>
      <c r="I7" s="15">
        <v>1840</v>
      </c>
      <c r="J7" s="15">
        <v>1421</v>
      </c>
      <c r="K7" s="15">
        <v>1168</v>
      </c>
      <c r="L7" s="15">
        <v>865</v>
      </c>
      <c r="M7" s="15">
        <v>624</v>
      </c>
      <c r="N7" s="15">
        <v>478</v>
      </c>
      <c r="O7" s="15">
        <v>7102</v>
      </c>
      <c r="P7" s="15">
        <v>5614</v>
      </c>
      <c r="Q7" s="15">
        <v>5174</v>
      </c>
      <c r="R7" s="15">
        <v>4267</v>
      </c>
      <c r="S7" s="15">
        <v>3193</v>
      </c>
      <c r="T7" s="15">
        <v>2841</v>
      </c>
      <c r="U7" s="14">
        <f t="shared" si="0"/>
        <v>21795</v>
      </c>
      <c r="V7" s="14">
        <f t="shared" si="1"/>
        <v>6396</v>
      </c>
      <c r="W7" s="14">
        <f t="shared" si="2"/>
        <v>28191</v>
      </c>
      <c r="X7" s="14">
        <f t="shared" si="3"/>
        <v>19432</v>
      </c>
      <c r="Y7" s="14">
        <f t="shared" si="4"/>
        <v>5918</v>
      </c>
      <c r="Z7" s="14">
        <f t="shared" si="5"/>
        <v>25350</v>
      </c>
    </row>
    <row r="8" spans="2:26" ht="12.75">
      <c r="B8" s="15" t="s">
        <v>3</v>
      </c>
      <c r="C8" s="15">
        <v>347</v>
      </c>
      <c r="D8" s="15">
        <v>322</v>
      </c>
      <c r="E8" s="15">
        <v>495</v>
      </c>
      <c r="F8" s="15">
        <v>521</v>
      </c>
      <c r="G8" s="15">
        <v>396</v>
      </c>
      <c r="H8" s="15">
        <v>315</v>
      </c>
      <c r="I8" s="15">
        <v>191</v>
      </c>
      <c r="J8" s="15">
        <v>249</v>
      </c>
      <c r="K8" s="15">
        <v>311</v>
      </c>
      <c r="L8" s="15">
        <v>309</v>
      </c>
      <c r="M8" s="15">
        <v>222</v>
      </c>
      <c r="N8" s="15">
        <v>156</v>
      </c>
      <c r="O8" s="15">
        <v>538</v>
      </c>
      <c r="P8" s="15">
        <v>571</v>
      </c>
      <c r="Q8" s="15">
        <v>806</v>
      </c>
      <c r="R8" s="15">
        <v>830</v>
      </c>
      <c r="S8" s="15">
        <v>618</v>
      </c>
      <c r="T8" s="15">
        <v>471</v>
      </c>
      <c r="U8" s="14">
        <f t="shared" si="0"/>
        <v>2396</v>
      </c>
      <c r="V8" s="14">
        <f t="shared" si="1"/>
        <v>1438</v>
      </c>
      <c r="W8" s="14">
        <f t="shared" si="2"/>
        <v>3834</v>
      </c>
      <c r="X8" s="14">
        <f t="shared" si="3"/>
        <v>2081</v>
      </c>
      <c r="Y8" s="14">
        <f t="shared" si="4"/>
        <v>1282</v>
      </c>
      <c r="Z8" s="14">
        <f t="shared" si="5"/>
        <v>3363</v>
      </c>
    </row>
    <row r="9" spans="2:26" ht="12.75">
      <c r="B9" s="15" t="s">
        <v>4</v>
      </c>
      <c r="C9" s="15">
        <v>8991</v>
      </c>
      <c r="D9" s="15">
        <v>6198</v>
      </c>
      <c r="E9" s="15">
        <v>5649</v>
      </c>
      <c r="F9" s="15">
        <v>5057</v>
      </c>
      <c r="G9" s="15">
        <v>3661</v>
      </c>
      <c r="H9" s="15">
        <v>3943</v>
      </c>
      <c r="I9" s="15">
        <v>5786</v>
      </c>
      <c r="J9" s="15">
        <v>4111</v>
      </c>
      <c r="K9" s="15">
        <v>3570</v>
      </c>
      <c r="L9" s="15">
        <v>2886</v>
      </c>
      <c r="M9" s="15">
        <v>2061</v>
      </c>
      <c r="N9" s="15">
        <v>1761</v>
      </c>
      <c r="O9" s="15">
        <v>14777</v>
      </c>
      <c r="P9" s="15">
        <v>10309</v>
      </c>
      <c r="Q9" s="15">
        <v>9219</v>
      </c>
      <c r="R9" s="15">
        <v>7943</v>
      </c>
      <c r="S9" s="15">
        <v>5722</v>
      </c>
      <c r="T9" s="15">
        <v>5704</v>
      </c>
      <c r="U9" s="14">
        <f t="shared" si="0"/>
        <v>33499</v>
      </c>
      <c r="V9" s="14">
        <f t="shared" si="1"/>
        <v>20175</v>
      </c>
      <c r="W9" s="14">
        <f t="shared" si="2"/>
        <v>53674</v>
      </c>
      <c r="X9" s="14">
        <f t="shared" si="3"/>
        <v>29556</v>
      </c>
      <c r="Y9" s="14">
        <f t="shared" si="4"/>
        <v>18414</v>
      </c>
      <c r="Z9" s="14">
        <f t="shared" si="5"/>
        <v>47970</v>
      </c>
    </row>
    <row r="10" spans="2:26" ht="12.75">
      <c r="B10" s="15" t="s">
        <v>5</v>
      </c>
      <c r="C10" s="15">
        <v>1756</v>
      </c>
      <c r="D10" s="15">
        <v>663</v>
      </c>
      <c r="E10" s="15">
        <v>458</v>
      </c>
      <c r="F10" s="15">
        <v>318</v>
      </c>
      <c r="G10" s="15">
        <v>188</v>
      </c>
      <c r="H10" s="15">
        <v>137</v>
      </c>
      <c r="I10" s="15">
        <v>770</v>
      </c>
      <c r="J10" s="15">
        <v>278</v>
      </c>
      <c r="K10" s="15">
        <v>195</v>
      </c>
      <c r="L10" s="15">
        <v>127</v>
      </c>
      <c r="M10" s="15">
        <v>68</v>
      </c>
      <c r="N10" s="15">
        <v>57</v>
      </c>
      <c r="O10" s="15">
        <v>2526</v>
      </c>
      <c r="P10" s="15">
        <v>941</v>
      </c>
      <c r="Q10" s="15">
        <v>653</v>
      </c>
      <c r="R10" s="15">
        <v>445</v>
      </c>
      <c r="S10" s="15">
        <v>256</v>
      </c>
      <c r="T10" s="15">
        <v>194</v>
      </c>
      <c r="U10" s="14">
        <f t="shared" si="0"/>
        <v>3520</v>
      </c>
      <c r="V10" s="14">
        <f t="shared" si="1"/>
        <v>1495</v>
      </c>
      <c r="W10" s="14">
        <f t="shared" si="2"/>
        <v>5015</v>
      </c>
      <c r="X10" s="14">
        <f t="shared" si="3"/>
        <v>3383</v>
      </c>
      <c r="Y10" s="14">
        <f t="shared" si="4"/>
        <v>1438</v>
      </c>
      <c r="Z10" s="14">
        <f t="shared" si="5"/>
        <v>4821</v>
      </c>
    </row>
    <row r="11" spans="2:26" ht="12.75">
      <c r="B11" s="15" t="s">
        <v>6</v>
      </c>
      <c r="C11" s="15">
        <v>1222</v>
      </c>
      <c r="D11" s="15">
        <v>1440</v>
      </c>
      <c r="E11" s="15">
        <v>2369</v>
      </c>
      <c r="F11" s="15">
        <v>2032</v>
      </c>
      <c r="G11" s="15">
        <v>1275</v>
      </c>
      <c r="H11" s="15">
        <v>821</v>
      </c>
      <c r="I11" s="15">
        <v>536</v>
      </c>
      <c r="J11" s="15">
        <v>678</v>
      </c>
      <c r="K11" s="15">
        <v>1006</v>
      </c>
      <c r="L11" s="15">
        <v>797</v>
      </c>
      <c r="M11" s="15">
        <v>378</v>
      </c>
      <c r="N11" s="15">
        <v>196</v>
      </c>
      <c r="O11" s="15">
        <v>1758</v>
      </c>
      <c r="P11" s="15">
        <v>2118</v>
      </c>
      <c r="Q11" s="15">
        <v>3375</v>
      </c>
      <c r="R11" s="15">
        <v>2829</v>
      </c>
      <c r="S11" s="15">
        <v>1653</v>
      </c>
      <c r="T11" s="15">
        <v>1017</v>
      </c>
      <c r="U11" s="14">
        <f t="shared" si="0"/>
        <v>9159</v>
      </c>
      <c r="V11" s="14">
        <f t="shared" si="1"/>
        <v>3591</v>
      </c>
      <c r="W11" s="14">
        <f t="shared" si="2"/>
        <v>12750</v>
      </c>
      <c r="X11" s="14">
        <f t="shared" si="3"/>
        <v>8338</v>
      </c>
      <c r="Y11" s="14">
        <f t="shared" si="4"/>
        <v>3395</v>
      </c>
      <c r="Z11" s="14">
        <f t="shared" si="5"/>
        <v>11733</v>
      </c>
    </row>
    <row r="12" spans="2:26" ht="12.75">
      <c r="B12" s="15" t="s">
        <v>7</v>
      </c>
      <c r="C12" s="15">
        <v>914</v>
      </c>
      <c r="D12" s="15">
        <v>1254</v>
      </c>
      <c r="E12" s="15">
        <v>1667</v>
      </c>
      <c r="F12" s="15">
        <v>1915</v>
      </c>
      <c r="G12" s="15">
        <v>1589</v>
      </c>
      <c r="H12" s="15">
        <v>1891</v>
      </c>
      <c r="I12" s="15">
        <v>101</v>
      </c>
      <c r="J12" s="15">
        <v>193</v>
      </c>
      <c r="K12" s="15">
        <v>297</v>
      </c>
      <c r="L12" s="15">
        <v>331</v>
      </c>
      <c r="M12" s="15">
        <v>328</v>
      </c>
      <c r="N12" s="15">
        <v>371</v>
      </c>
      <c r="O12" s="15">
        <v>1015</v>
      </c>
      <c r="P12" s="15">
        <v>1447</v>
      </c>
      <c r="Q12" s="15">
        <v>1964</v>
      </c>
      <c r="R12" s="15">
        <v>2246</v>
      </c>
      <c r="S12" s="15">
        <v>1917</v>
      </c>
      <c r="T12" s="15">
        <v>2262</v>
      </c>
      <c r="U12" s="14">
        <f t="shared" si="0"/>
        <v>9230</v>
      </c>
      <c r="V12" s="14">
        <f t="shared" si="1"/>
        <v>1621</v>
      </c>
      <c r="W12" s="14">
        <f t="shared" si="2"/>
        <v>10851</v>
      </c>
      <c r="X12" s="14">
        <f t="shared" si="3"/>
        <v>7339</v>
      </c>
      <c r="Y12" s="14">
        <f t="shared" si="4"/>
        <v>1250</v>
      </c>
      <c r="Z12" s="14">
        <f t="shared" si="5"/>
        <v>8589</v>
      </c>
    </row>
    <row r="13" spans="2:26" ht="12.75">
      <c r="B13" s="15" t="s">
        <v>8</v>
      </c>
      <c r="C13" s="15">
        <v>208</v>
      </c>
      <c r="D13" s="15">
        <v>583</v>
      </c>
      <c r="E13" s="15">
        <v>1037</v>
      </c>
      <c r="F13" s="15">
        <v>1156</v>
      </c>
      <c r="G13" s="15">
        <v>727</v>
      </c>
      <c r="H13" s="15">
        <v>443</v>
      </c>
      <c r="I13" s="15">
        <v>130</v>
      </c>
      <c r="J13" s="15">
        <v>322</v>
      </c>
      <c r="K13" s="15">
        <v>561</v>
      </c>
      <c r="L13" s="15">
        <v>606</v>
      </c>
      <c r="M13" s="15">
        <v>339</v>
      </c>
      <c r="N13" s="15">
        <v>175</v>
      </c>
      <c r="O13" s="15">
        <v>338</v>
      </c>
      <c r="P13" s="15">
        <v>905</v>
      </c>
      <c r="Q13" s="15">
        <v>1598</v>
      </c>
      <c r="R13" s="15">
        <v>1762</v>
      </c>
      <c r="S13" s="15">
        <v>1066</v>
      </c>
      <c r="T13" s="15">
        <v>618</v>
      </c>
      <c r="U13" s="14">
        <f t="shared" si="0"/>
        <v>4154</v>
      </c>
      <c r="V13" s="14">
        <f t="shared" si="1"/>
        <v>2133</v>
      </c>
      <c r="W13" s="14">
        <f t="shared" si="2"/>
        <v>6287</v>
      </c>
      <c r="X13" s="14">
        <f t="shared" si="3"/>
        <v>3711</v>
      </c>
      <c r="Y13" s="14">
        <f t="shared" si="4"/>
        <v>1958</v>
      </c>
      <c r="Z13" s="14">
        <f t="shared" si="5"/>
        <v>5669</v>
      </c>
    </row>
    <row r="14" spans="2:26" ht="12.75">
      <c r="B14" s="15" t="s">
        <v>9</v>
      </c>
      <c r="C14" s="15">
        <v>3</v>
      </c>
      <c r="D14" s="15">
        <v>7</v>
      </c>
      <c r="E14" s="15">
        <v>15</v>
      </c>
      <c r="F14" s="15">
        <v>25</v>
      </c>
      <c r="G14" s="15">
        <v>17</v>
      </c>
      <c r="H14" s="15">
        <v>27</v>
      </c>
      <c r="I14" s="15">
        <v>158</v>
      </c>
      <c r="J14" s="15">
        <v>176</v>
      </c>
      <c r="K14" s="15">
        <v>280</v>
      </c>
      <c r="L14" s="15">
        <v>264</v>
      </c>
      <c r="M14" s="15">
        <v>163</v>
      </c>
      <c r="N14" s="15">
        <v>203</v>
      </c>
      <c r="O14" s="15">
        <v>161</v>
      </c>
      <c r="P14" s="15">
        <v>183</v>
      </c>
      <c r="Q14" s="15">
        <v>295</v>
      </c>
      <c r="R14" s="15">
        <v>289</v>
      </c>
      <c r="S14" s="15">
        <v>180</v>
      </c>
      <c r="T14" s="15">
        <v>230</v>
      </c>
      <c r="U14" s="14">
        <f t="shared" si="0"/>
        <v>94</v>
      </c>
      <c r="V14" s="14">
        <f t="shared" si="1"/>
        <v>1244</v>
      </c>
      <c r="W14" s="14">
        <f t="shared" si="2"/>
        <v>1338</v>
      </c>
      <c r="X14" s="14">
        <f t="shared" si="3"/>
        <v>67</v>
      </c>
      <c r="Y14" s="14">
        <f t="shared" si="4"/>
        <v>1041</v>
      </c>
      <c r="Z14" s="14">
        <f t="shared" si="5"/>
        <v>1108</v>
      </c>
    </row>
    <row r="15" spans="2:26" ht="12.75">
      <c r="B15" s="15" t="s">
        <v>10</v>
      </c>
      <c r="C15" s="15">
        <v>116</v>
      </c>
      <c r="D15" s="15">
        <v>176</v>
      </c>
      <c r="E15" s="15">
        <v>197</v>
      </c>
      <c r="F15" s="15">
        <v>200</v>
      </c>
      <c r="G15" s="15">
        <v>142</v>
      </c>
      <c r="H15" s="15">
        <v>377</v>
      </c>
      <c r="I15" s="15">
        <v>67</v>
      </c>
      <c r="J15" s="15">
        <v>109</v>
      </c>
      <c r="K15" s="15">
        <v>128</v>
      </c>
      <c r="L15" s="15">
        <v>121</v>
      </c>
      <c r="M15" s="15">
        <v>103</v>
      </c>
      <c r="N15" s="15">
        <v>208</v>
      </c>
      <c r="O15" s="15">
        <v>183</v>
      </c>
      <c r="P15" s="15">
        <v>285</v>
      </c>
      <c r="Q15" s="15">
        <v>325</v>
      </c>
      <c r="R15" s="15">
        <v>321</v>
      </c>
      <c r="S15" s="15">
        <v>245</v>
      </c>
      <c r="T15" s="15">
        <v>585</v>
      </c>
      <c r="U15" s="14">
        <f t="shared" si="0"/>
        <v>1208</v>
      </c>
      <c r="V15" s="14">
        <f t="shared" si="1"/>
        <v>736</v>
      </c>
      <c r="W15" s="14">
        <f t="shared" si="2"/>
        <v>1944</v>
      </c>
      <c r="X15" s="14">
        <f t="shared" si="3"/>
        <v>831</v>
      </c>
      <c r="Y15" s="14">
        <f t="shared" si="4"/>
        <v>528</v>
      </c>
      <c r="Z15" s="14">
        <f t="shared" si="5"/>
        <v>1359</v>
      </c>
    </row>
    <row r="16" spans="2:26" ht="12.75">
      <c r="B16" s="15" t="s">
        <v>11</v>
      </c>
      <c r="C16" s="15">
        <v>1494</v>
      </c>
      <c r="D16" s="15">
        <v>3237</v>
      </c>
      <c r="E16" s="15">
        <v>4400</v>
      </c>
      <c r="F16" s="15">
        <v>3709</v>
      </c>
      <c r="G16" s="15">
        <v>2261</v>
      </c>
      <c r="H16" s="15">
        <v>1798</v>
      </c>
      <c r="I16" s="15">
        <v>1612</v>
      </c>
      <c r="J16" s="15">
        <v>2842</v>
      </c>
      <c r="K16" s="15">
        <v>3638</v>
      </c>
      <c r="L16" s="15">
        <v>2911</v>
      </c>
      <c r="M16" s="15">
        <v>1715</v>
      </c>
      <c r="N16" s="15">
        <v>1459</v>
      </c>
      <c r="O16" s="15">
        <v>3106</v>
      </c>
      <c r="P16" s="15">
        <v>6079</v>
      </c>
      <c r="Q16" s="15">
        <v>8038</v>
      </c>
      <c r="R16" s="15">
        <v>6620</v>
      </c>
      <c r="S16" s="15">
        <v>3976</v>
      </c>
      <c r="T16" s="15">
        <v>3257</v>
      </c>
      <c r="U16" s="14">
        <f t="shared" si="0"/>
        <v>16899</v>
      </c>
      <c r="V16" s="14">
        <f t="shared" si="1"/>
        <v>14177</v>
      </c>
      <c r="W16" s="14">
        <f t="shared" si="2"/>
        <v>31076</v>
      </c>
      <c r="X16" s="14">
        <f t="shared" si="3"/>
        <v>15101</v>
      </c>
      <c r="Y16" s="14">
        <f t="shared" si="4"/>
        <v>12718</v>
      </c>
      <c r="Z16" s="14">
        <f t="shared" si="5"/>
        <v>27819</v>
      </c>
    </row>
    <row r="17" spans="2:26" ht="12.75">
      <c r="B17" s="15" t="s">
        <v>12</v>
      </c>
      <c r="C17" s="15">
        <v>2406</v>
      </c>
      <c r="D17" s="15">
        <v>2118</v>
      </c>
      <c r="E17" s="15">
        <v>2147</v>
      </c>
      <c r="F17" s="15">
        <v>2025</v>
      </c>
      <c r="G17" s="15">
        <v>1423</v>
      </c>
      <c r="H17" s="15">
        <v>1231</v>
      </c>
      <c r="I17" s="15">
        <v>1276</v>
      </c>
      <c r="J17" s="15">
        <v>1100</v>
      </c>
      <c r="K17" s="15">
        <v>1089</v>
      </c>
      <c r="L17" s="15">
        <v>1032</v>
      </c>
      <c r="M17" s="15">
        <v>758</v>
      </c>
      <c r="N17" s="15">
        <v>679</v>
      </c>
      <c r="O17" s="15">
        <v>3682</v>
      </c>
      <c r="P17" s="15">
        <v>3218</v>
      </c>
      <c r="Q17" s="15">
        <v>3236</v>
      </c>
      <c r="R17" s="15">
        <v>3057</v>
      </c>
      <c r="S17" s="15">
        <v>2181</v>
      </c>
      <c r="T17" s="15">
        <v>1910</v>
      </c>
      <c r="U17" s="14">
        <f t="shared" si="0"/>
        <v>11350</v>
      </c>
      <c r="V17" s="14">
        <f t="shared" si="1"/>
        <v>5934</v>
      </c>
      <c r="W17" s="14">
        <f t="shared" si="2"/>
        <v>17284</v>
      </c>
      <c r="X17" s="14">
        <f t="shared" si="3"/>
        <v>10119</v>
      </c>
      <c r="Y17" s="14">
        <f t="shared" si="4"/>
        <v>5255</v>
      </c>
      <c r="Z17" s="14">
        <f t="shared" si="5"/>
        <v>15374</v>
      </c>
    </row>
    <row r="18" spans="2:26" ht="12.75">
      <c r="B18" s="15" t="s">
        <v>13</v>
      </c>
      <c r="C18" s="15">
        <v>2771</v>
      </c>
      <c r="D18" s="15">
        <v>3789</v>
      </c>
      <c r="E18" s="15">
        <v>4146</v>
      </c>
      <c r="F18" s="15">
        <v>3438</v>
      </c>
      <c r="G18" s="15">
        <v>2300</v>
      </c>
      <c r="H18" s="15">
        <v>1487</v>
      </c>
      <c r="I18" s="15">
        <v>3232</v>
      </c>
      <c r="J18" s="15">
        <v>3599</v>
      </c>
      <c r="K18" s="15">
        <v>3360</v>
      </c>
      <c r="L18" s="15">
        <v>2460</v>
      </c>
      <c r="M18" s="15">
        <v>1463</v>
      </c>
      <c r="N18" s="15">
        <v>972</v>
      </c>
      <c r="O18" s="15">
        <v>6003</v>
      </c>
      <c r="P18" s="15">
        <v>7388</v>
      </c>
      <c r="Q18" s="15">
        <v>7506</v>
      </c>
      <c r="R18" s="15">
        <v>5898</v>
      </c>
      <c r="S18" s="15">
        <v>3763</v>
      </c>
      <c r="T18" s="15">
        <v>2459</v>
      </c>
      <c r="U18" s="14">
        <f t="shared" si="0"/>
        <v>17931</v>
      </c>
      <c r="V18" s="14">
        <f t="shared" si="1"/>
        <v>15086</v>
      </c>
      <c r="W18" s="14">
        <f t="shared" si="2"/>
        <v>33017</v>
      </c>
      <c r="X18" s="14">
        <f t="shared" si="3"/>
        <v>16444</v>
      </c>
      <c r="Y18" s="14">
        <f t="shared" si="4"/>
        <v>14114</v>
      </c>
      <c r="Z18" s="14">
        <f t="shared" si="5"/>
        <v>30558</v>
      </c>
    </row>
    <row r="19" spans="2:26" ht="12.75">
      <c r="B19" s="15" t="s">
        <v>14</v>
      </c>
      <c r="C19" s="15">
        <v>915</v>
      </c>
      <c r="D19" s="15">
        <v>888</v>
      </c>
      <c r="E19" s="15">
        <v>947</v>
      </c>
      <c r="F19" s="15">
        <v>621</v>
      </c>
      <c r="G19" s="15">
        <v>427</v>
      </c>
      <c r="H19" s="15">
        <v>331</v>
      </c>
      <c r="I19" s="15">
        <v>764</v>
      </c>
      <c r="J19" s="15">
        <v>709</v>
      </c>
      <c r="K19" s="15">
        <v>657</v>
      </c>
      <c r="L19" s="15">
        <v>474</v>
      </c>
      <c r="M19" s="15">
        <v>305</v>
      </c>
      <c r="N19" s="15">
        <v>248</v>
      </c>
      <c r="O19" s="15">
        <v>1679</v>
      </c>
      <c r="P19" s="15">
        <v>1597</v>
      </c>
      <c r="Q19" s="15">
        <v>1604</v>
      </c>
      <c r="R19" s="15">
        <v>1095</v>
      </c>
      <c r="S19" s="15">
        <v>732</v>
      </c>
      <c r="T19" s="15">
        <v>579</v>
      </c>
      <c r="U19" s="14">
        <f t="shared" si="0"/>
        <v>4129</v>
      </c>
      <c r="V19" s="14">
        <f t="shared" si="1"/>
        <v>3157</v>
      </c>
      <c r="W19" s="14">
        <f t="shared" si="2"/>
        <v>7286</v>
      </c>
      <c r="X19" s="14">
        <f t="shared" si="3"/>
        <v>3798</v>
      </c>
      <c r="Y19" s="14">
        <f t="shared" si="4"/>
        <v>2909</v>
      </c>
      <c r="Z19" s="14">
        <f t="shared" si="5"/>
        <v>6707</v>
      </c>
    </row>
    <row r="20" spans="2:26" ht="12.75">
      <c r="B20" s="15" t="s">
        <v>15</v>
      </c>
      <c r="C20" s="15">
        <v>2633</v>
      </c>
      <c r="D20" s="15">
        <v>3043</v>
      </c>
      <c r="E20" s="15">
        <v>3332</v>
      </c>
      <c r="F20" s="15">
        <v>2724</v>
      </c>
      <c r="G20" s="15">
        <v>1704</v>
      </c>
      <c r="H20" s="15">
        <v>1608</v>
      </c>
      <c r="I20" s="15">
        <v>3178</v>
      </c>
      <c r="J20" s="15">
        <v>3640</v>
      </c>
      <c r="K20" s="15">
        <v>4065</v>
      </c>
      <c r="L20" s="15">
        <v>3190</v>
      </c>
      <c r="M20" s="15">
        <v>2063</v>
      </c>
      <c r="N20" s="15">
        <v>1960</v>
      </c>
      <c r="O20" s="15">
        <v>5811</v>
      </c>
      <c r="P20" s="15">
        <v>6683</v>
      </c>
      <c r="Q20" s="15">
        <v>7397</v>
      </c>
      <c r="R20" s="15">
        <v>5914</v>
      </c>
      <c r="S20" s="15">
        <v>3767</v>
      </c>
      <c r="T20" s="15">
        <v>3568</v>
      </c>
      <c r="U20" s="14">
        <f t="shared" si="0"/>
        <v>15044</v>
      </c>
      <c r="V20" s="14">
        <f t="shared" si="1"/>
        <v>18096</v>
      </c>
      <c r="W20" s="14">
        <f t="shared" si="2"/>
        <v>33140</v>
      </c>
      <c r="X20" s="14">
        <f t="shared" si="3"/>
        <v>13436</v>
      </c>
      <c r="Y20" s="14">
        <f t="shared" si="4"/>
        <v>16136</v>
      </c>
      <c r="Z20" s="14">
        <f t="shared" si="5"/>
        <v>29572</v>
      </c>
    </row>
    <row r="21" spans="2:26" ht="12.75">
      <c r="B21" s="15" t="s">
        <v>16</v>
      </c>
      <c r="C21" s="15">
        <v>244</v>
      </c>
      <c r="D21" s="15">
        <v>391</v>
      </c>
      <c r="E21" s="15">
        <v>510</v>
      </c>
      <c r="F21" s="15">
        <v>479</v>
      </c>
      <c r="G21" s="15">
        <v>419</v>
      </c>
      <c r="H21" s="15">
        <v>746</v>
      </c>
      <c r="I21" s="15">
        <v>517</v>
      </c>
      <c r="J21" s="15">
        <v>732</v>
      </c>
      <c r="K21" s="15">
        <v>774</v>
      </c>
      <c r="L21" s="15">
        <v>757</v>
      </c>
      <c r="M21" s="15">
        <v>647</v>
      </c>
      <c r="N21" s="15">
        <v>973</v>
      </c>
      <c r="O21" s="15">
        <v>761</v>
      </c>
      <c r="P21" s="15">
        <v>1123</v>
      </c>
      <c r="Q21" s="15">
        <v>1284</v>
      </c>
      <c r="R21" s="15">
        <v>1236</v>
      </c>
      <c r="S21" s="15">
        <v>1066</v>
      </c>
      <c r="T21" s="15">
        <v>1719</v>
      </c>
      <c r="U21" s="14">
        <f t="shared" si="0"/>
        <v>2789</v>
      </c>
      <c r="V21" s="14">
        <f t="shared" si="1"/>
        <v>4400</v>
      </c>
      <c r="W21" s="14">
        <f t="shared" si="2"/>
        <v>7189</v>
      </c>
      <c r="X21" s="14">
        <f t="shared" si="3"/>
        <v>2043</v>
      </c>
      <c r="Y21" s="14">
        <f t="shared" si="4"/>
        <v>3427</v>
      </c>
      <c r="Z21" s="14">
        <f t="shared" si="5"/>
        <v>5470</v>
      </c>
    </row>
    <row r="22" spans="2:26" ht="12.75">
      <c r="B22" s="15" t="s">
        <v>17</v>
      </c>
      <c r="C22" s="15">
        <v>450</v>
      </c>
      <c r="D22" s="15">
        <v>800</v>
      </c>
      <c r="E22" s="15">
        <v>1183</v>
      </c>
      <c r="F22" s="15">
        <v>1163</v>
      </c>
      <c r="G22" s="15">
        <v>958</v>
      </c>
      <c r="H22" s="15">
        <v>1083</v>
      </c>
      <c r="I22" s="15">
        <v>2713</v>
      </c>
      <c r="J22" s="15">
        <v>4167</v>
      </c>
      <c r="K22" s="15">
        <v>4201</v>
      </c>
      <c r="L22" s="15">
        <v>3652</v>
      </c>
      <c r="M22" s="15">
        <v>2556</v>
      </c>
      <c r="N22" s="15">
        <v>2147</v>
      </c>
      <c r="O22" s="15">
        <v>3163</v>
      </c>
      <c r="P22" s="15">
        <v>4967</v>
      </c>
      <c r="Q22" s="15">
        <v>5384</v>
      </c>
      <c r="R22" s="15">
        <v>4815</v>
      </c>
      <c r="S22" s="15">
        <v>3514</v>
      </c>
      <c r="T22" s="15">
        <v>3230</v>
      </c>
      <c r="U22" s="14">
        <f t="shared" si="0"/>
        <v>5637</v>
      </c>
      <c r="V22" s="14">
        <f t="shared" si="1"/>
        <v>19436</v>
      </c>
      <c r="W22" s="14">
        <f t="shared" si="2"/>
        <v>25073</v>
      </c>
      <c r="X22" s="14">
        <f t="shared" si="3"/>
        <v>4554</v>
      </c>
      <c r="Y22" s="14">
        <f t="shared" si="4"/>
        <v>17289</v>
      </c>
      <c r="Z22" s="14">
        <f t="shared" si="5"/>
        <v>21843</v>
      </c>
    </row>
    <row r="23" spans="2:26" ht="12.75">
      <c r="B23" s="15" t="s">
        <v>18</v>
      </c>
      <c r="C23" s="15">
        <v>520</v>
      </c>
      <c r="D23" s="15">
        <v>781</v>
      </c>
      <c r="E23" s="15">
        <v>858</v>
      </c>
      <c r="F23" s="15">
        <v>794</v>
      </c>
      <c r="G23" s="15">
        <v>652</v>
      </c>
      <c r="H23" s="15">
        <v>842</v>
      </c>
      <c r="I23" s="15">
        <v>2284</v>
      </c>
      <c r="J23" s="15">
        <v>3187</v>
      </c>
      <c r="K23" s="15">
        <v>3129</v>
      </c>
      <c r="L23" s="15">
        <v>2591</v>
      </c>
      <c r="M23" s="15">
        <v>1906</v>
      </c>
      <c r="N23" s="15">
        <v>2026</v>
      </c>
      <c r="O23" s="15">
        <v>2804</v>
      </c>
      <c r="P23" s="15">
        <v>3968</v>
      </c>
      <c r="Q23" s="15">
        <v>3987</v>
      </c>
      <c r="R23" s="15">
        <v>3385</v>
      </c>
      <c r="S23" s="15">
        <v>2558</v>
      </c>
      <c r="T23" s="15">
        <v>2868</v>
      </c>
      <c r="U23" s="14">
        <f t="shared" si="0"/>
        <v>4447</v>
      </c>
      <c r="V23" s="14">
        <f t="shared" si="1"/>
        <v>15123</v>
      </c>
      <c r="W23" s="14">
        <f t="shared" si="2"/>
        <v>19570</v>
      </c>
      <c r="X23" s="14">
        <f t="shared" si="3"/>
        <v>3605</v>
      </c>
      <c r="Y23" s="14">
        <f t="shared" si="4"/>
        <v>13097</v>
      </c>
      <c r="Z23" s="14">
        <f t="shared" si="5"/>
        <v>16702</v>
      </c>
    </row>
    <row r="24" spans="2:26" ht="12.75">
      <c r="B24" s="15" t="s">
        <v>19</v>
      </c>
      <c r="C24" s="15">
        <v>64</v>
      </c>
      <c r="D24" s="15">
        <v>93</v>
      </c>
      <c r="E24" s="15">
        <v>107</v>
      </c>
      <c r="F24" s="15">
        <v>100</v>
      </c>
      <c r="G24" s="15">
        <v>112</v>
      </c>
      <c r="H24" s="15">
        <v>182</v>
      </c>
      <c r="I24" s="15">
        <v>104</v>
      </c>
      <c r="J24" s="15">
        <v>123</v>
      </c>
      <c r="K24" s="15">
        <v>128</v>
      </c>
      <c r="L24" s="15">
        <v>150</v>
      </c>
      <c r="M24" s="15">
        <v>117</v>
      </c>
      <c r="N24" s="15">
        <v>149</v>
      </c>
      <c r="O24" s="15">
        <v>168</v>
      </c>
      <c r="P24" s="15">
        <v>216</v>
      </c>
      <c r="Q24" s="15">
        <v>235</v>
      </c>
      <c r="R24" s="15">
        <v>250</v>
      </c>
      <c r="S24" s="15">
        <v>229</v>
      </c>
      <c r="T24" s="15">
        <v>331</v>
      </c>
      <c r="U24" s="14">
        <f t="shared" si="0"/>
        <v>658</v>
      </c>
      <c r="V24" s="14">
        <f t="shared" si="1"/>
        <v>771</v>
      </c>
      <c r="W24" s="14">
        <f t="shared" si="2"/>
        <v>1429</v>
      </c>
      <c r="X24" s="14">
        <f t="shared" si="3"/>
        <v>476</v>
      </c>
      <c r="Y24" s="14">
        <f t="shared" si="4"/>
        <v>622</v>
      </c>
      <c r="Z24" s="14">
        <f t="shared" si="5"/>
        <v>1098</v>
      </c>
    </row>
    <row r="25" spans="2:26" ht="12.75">
      <c r="B25" s="15" t="s">
        <v>20</v>
      </c>
      <c r="C25" s="15">
        <v>2513</v>
      </c>
      <c r="D25" s="15">
        <v>2349</v>
      </c>
      <c r="E25" s="15">
        <v>2863</v>
      </c>
      <c r="F25" s="15">
        <v>2286</v>
      </c>
      <c r="G25" s="15">
        <v>1375</v>
      </c>
      <c r="H25" s="15">
        <v>1130</v>
      </c>
      <c r="I25" s="15">
        <v>5319</v>
      </c>
      <c r="J25" s="15">
        <v>4652</v>
      </c>
      <c r="K25" s="15">
        <v>5248</v>
      </c>
      <c r="L25" s="15">
        <v>3557</v>
      </c>
      <c r="M25" s="15">
        <v>1731</v>
      </c>
      <c r="N25" s="15">
        <v>1127</v>
      </c>
      <c r="O25" s="15">
        <v>7832</v>
      </c>
      <c r="P25" s="15">
        <v>7001</v>
      </c>
      <c r="Q25" s="15">
        <v>8111</v>
      </c>
      <c r="R25" s="15">
        <v>5843</v>
      </c>
      <c r="S25" s="15">
        <v>3106</v>
      </c>
      <c r="T25" s="15">
        <v>2257</v>
      </c>
      <c r="U25" s="14">
        <f t="shared" si="0"/>
        <v>12516</v>
      </c>
      <c r="V25" s="14">
        <f t="shared" si="1"/>
        <v>21634</v>
      </c>
      <c r="W25" s="14">
        <f t="shared" si="2"/>
        <v>34150</v>
      </c>
      <c r="X25" s="14">
        <f t="shared" si="3"/>
        <v>11386</v>
      </c>
      <c r="Y25" s="14">
        <f t="shared" si="4"/>
        <v>20507</v>
      </c>
      <c r="Z25" s="14">
        <f t="shared" si="5"/>
        <v>31893</v>
      </c>
    </row>
    <row r="26" spans="2:26" ht="12.75">
      <c r="B26" s="15" t="s">
        <v>21</v>
      </c>
      <c r="C26" s="15">
        <v>372</v>
      </c>
      <c r="D26" s="15">
        <v>449</v>
      </c>
      <c r="E26" s="15">
        <v>820</v>
      </c>
      <c r="F26" s="15">
        <v>671</v>
      </c>
      <c r="G26" s="15">
        <v>412</v>
      </c>
      <c r="H26" s="15">
        <v>328</v>
      </c>
      <c r="I26" s="15">
        <v>1169</v>
      </c>
      <c r="J26" s="15">
        <v>1499</v>
      </c>
      <c r="K26" s="15">
        <v>2291</v>
      </c>
      <c r="L26" s="15">
        <v>1684</v>
      </c>
      <c r="M26" s="15">
        <v>845</v>
      </c>
      <c r="N26" s="15">
        <v>555</v>
      </c>
      <c r="O26" s="15">
        <v>1541</v>
      </c>
      <c r="P26" s="15">
        <v>1948</v>
      </c>
      <c r="Q26" s="15">
        <v>3111</v>
      </c>
      <c r="R26" s="15">
        <v>2355</v>
      </c>
      <c r="S26" s="15">
        <v>1257</v>
      </c>
      <c r="T26" s="15">
        <v>883</v>
      </c>
      <c r="U26" s="14">
        <f t="shared" si="0"/>
        <v>3052</v>
      </c>
      <c r="V26" s="14">
        <f t="shared" si="1"/>
        <v>8043</v>
      </c>
      <c r="W26" s="14">
        <f t="shared" si="2"/>
        <v>11095</v>
      </c>
      <c r="X26" s="14">
        <f t="shared" si="3"/>
        <v>2724</v>
      </c>
      <c r="Y26" s="14">
        <f t="shared" si="4"/>
        <v>7488</v>
      </c>
      <c r="Z26" s="14">
        <f t="shared" si="5"/>
        <v>10212</v>
      </c>
    </row>
    <row r="27" spans="2:26" ht="12.75">
      <c r="B27" s="15" t="s">
        <v>22</v>
      </c>
      <c r="C27" s="15">
        <v>3710</v>
      </c>
      <c r="D27" s="15">
        <v>4328</v>
      </c>
      <c r="E27" s="15">
        <v>5086</v>
      </c>
      <c r="F27" s="15">
        <v>4385</v>
      </c>
      <c r="G27" s="15">
        <v>2734</v>
      </c>
      <c r="H27" s="15">
        <v>1650</v>
      </c>
      <c r="I27" s="15">
        <v>8198</v>
      </c>
      <c r="J27" s="15">
        <v>10274</v>
      </c>
      <c r="K27" s="15">
        <v>12870</v>
      </c>
      <c r="L27" s="15">
        <v>11220</v>
      </c>
      <c r="M27" s="15">
        <v>6610</v>
      </c>
      <c r="N27" s="15">
        <v>3278</v>
      </c>
      <c r="O27" s="15">
        <v>11908</v>
      </c>
      <c r="P27" s="15">
        <v>14602</v>
      </c>
      <c r="Q27" s="15">
        <v>17956</v>
      </c>
      <c r="R27" s="15">
        <v>15605</v>
      </c>
      <c r="S27" s="15">
        <v>9344</v>
      </c>
      <c r="T27" s="15">
        <v>4928</v>
      </c>
      <c r="U27" s="14">
        <f t="shared" si="0"/>
        <v>21893</v>
      </c>
      <c r="V27" s="14">
        <f t="shared" si="1"/>
        <v>52450</v>
      </c>
      <c r="W27" s="14">
        <f t="shared" si="2"/>
        <v>74343</v>
      </c>
      <c r="X27" s="14">
        <f t="shared" si="3"/>
        <v>20243</v>
      </c>
      <c r="Y27" s="14">
        <f t="shared" si="4"/>
        <v>49172</v>
      </c>
      <c r="Z27" s="14">
        <f t="shared" si="5"/>
        <v>69415</v>
      </c>
    </row>
    <row r="28" spans="2:26" ht="12.75">
      <c r="B28" s="15" t="s">
        <v>53</v>
      </c>
      <c r="C28" s="15">
        <v>402</v>
      </c>
      <c r="D28" s="15">
        <v>707</v>
      </c>
      <c r="E28" s="15">
        <v>1445</v>
      </c>
      <c r="F28" s="15">
        <v>1400</v>
      </c>
      <c r="G28" s="15">
        <v>707</v>
      </c>
      <c r="H28" s="15">
        <v>347</v>
      </c>
      <c r="I28" s="15">
        <v>728</v>
      </c>
      <c r="J28" s="15">
        <v>1339</v>
      </c>
      <c r="K28" s="15">
        <v>2259</v>
      </c>
      <c r="L28" s="15">
        <v>1784</v>
      </c>
      <c r="M28" s="15">
        <v>729</v>
      </c>
      <c r="N28" s="15">
        <v>319</v>
      </c>
      <c r="O28" s="15">
        <v>1130</v>
      </c>
      <c r="P28" s="15">
        <v>2046</v>
      </c>
      <c r="Q28" s="15">
        <v>3704</v>
      </c>
      <c r="R28" s="15">
        <v>3184</v>
      </c>
      <c r="S28" s="15">
        <v>1436</v>
      </c>
      <c r="T28" s="15">
        <v>666</v>
      </c>
      <c r="U28" s="14">
        <f t="shared" si="0"/>
        <v>5008</v>
      </c>
      <c r="V28" s="14">
        <f t="shared" si="1"/>
        <v>7158</v>
      </c>
      <c r="W28" s="14">
        <f t="shared" si="2"/>
        <v>12166</v>
      </c>
      <c r="X28" s="14">
        <f t="shared" si="3"/>
        <v>4661</v>
      </c>
      <c r="Y28" s="14">
        <f t="shared" si="4"/>
        <v>6839</v>
      </c>
      <c r="Z28" s="14">
        <f t="shared" si="5"/>
        <v>11500</v>
      </c>
    </row>
    <row r="29" spans="2:26" ht="12.75">
      <c r="B29" s="15" t="s">
        <v>23</v>
      </c>
      <c r="C29" s="15">
        <v>219</v>
      </c>
      <c r="D29" s="15">
        <v>383</v>
      </c>
      <c r="E29" s="15">
        <v>487</v>
      </c>
      <c r="F29" s="15">
        <v>494</v>
      </c>
      <c r="G29" s="15">
        <v>364</v>
      </c>
      <c r="H29" s="15">
        <v>492</v>
      </c>
      <c r="I29" s="15">
        <v>462</v>
      </c>
      <c r="J29" s="15">
        <v>1054</v>
      </c>
      <c r="K29" s="15">
        <v>1244</v>
      </c>
      <c r="L29" s="15">
        <v>1011</v>
      </c>
      <c r="M29" s="15">
        <v>497</v>
      </c>
      <c r="N29" s="15">
        <v>482</v>
      </c>
      <c r="O29" s="15">
        <v>681</v>
      </c>
      <c r="P29" s="15">
        <v>1437</v>
      </c>
      <c r="Q29" s="15">
        <v>1731</v>
      </c>
      <c r="R29" s="15">
        <v>1505</v>
      </c>
      <c r="S29" s="15">
        <v>861</v>
      </c>
      <c r="T29" s="15">
        <v>974</v>
      </c>
      <c r="U29" s="14">
        <f t="shared" si="0"/>
        <v>2439</v>
      </c>
      <c r="V29" s="14">
        <f t="shared" si="1"/>
        <v>4750</v>
      </c>
      <c r="W29" s="14">
        <f t="shared" si="2"/>
        <v>7189</v>
      </c>
      <c r="X29" s="14">
        <f t="shared" si="3"/>
        <v>1947</v>
      </c>
      <c r="Y29" s="14">
        <f t="shared" si="4"/>
        <v>4268</v>
      </c>
      <c r="Z29" s="14">
        <f t="shared" si="5"/>
        <v>6215</v>
      </c>
    </row>
    <row r="30" spans="2:26" ht="12.75">
      <c r="B30" s="15" t="s">
        <v>24</v>
      </c>
      <c r="C30" s="15">
        <v>1180</v>
      </c>
      <c r="D30" s="15">
        <v>974</v>
      </c>
      <c r="E30" s="15">
        <v>885</v>
      </c>
      <c r="F30" s="15">
        <v>647</v>
      </c>
      <c r="G30" s="15">
        <v>447</v>
      </c>
      <c r="H30" s="15">
        <v>323</v>
      </c>
      <c r="I30" s="15">
        <v>2454</v>
      </c>
      <c r="J30" s="15">
        <v>2280</v>
      </c>
      <c r="K30" s="15">
        <v>2169</v>
      </c>
      <c r="L30" s="15">
        <v>1837</v>
      </c>
      <c r="M30" s="15">
        <v>1187</v>
      </c>
      <c r="N30" s="15">
        <v>857</v>
      </c>
      <c r="O30" s="15">
        <v>3634</v>
      </c>
      <c r="P30" s="15">
        <v>3254</v>
      </c>
      <c r="Q30" s="15">
        <v>3054</v>
      </c>
      <c r="R30" s="15">
        <v>2484</v>
      </c>
      <c r="S30" s="15">
        <v>1634</v>
      </c>
      <c r="T30" s="15">
        <v>1180</v>
      </c>
      <c r="U30" s="14">
        <f t="shared" si="0"/>
        <v>4456</v>
      </c>
      <c r="V30" s="14">
        <f t="shared" si="1"/>
        <v>10784</v>
      </c>
      <c r="W30" s="14">
        <f t="shared" si="2"/>
        <v>15240</v>
      </c>
      <c r="X30" s="14">
        <f t="shared" si="3"/>
        <v>4133</v>
      </c>
      <c r="Y30" s="14">
        <f t="shared" si="4"/>
        <v>9927</v>
      </c>
      <c r="Z30" s="14">
        <f t="shared" si="5"/>
        <v>14060</v>
      </c>
    </row>
    <row r="31" spans="2:26" ht="12.75">
      <c r="B31" s="15" t="s">
        <v>25</v>
      </c>
      <c r="C31" s="15">
        <v>842</v>
      </c>
      <c r="D31" s="15">
        <v>483</v>
      </c>
      <c r="E31" s="15">
        <v>384</v>
      </c>
      <c r="F31" s="15">
        <v>333</v>
      </c>
      <c r="G31" s="15">
        <v>232</v>
      </c>
      <c r="H31" s="15">
        <v>160</v>
      </c>
      <c r="I31" s="15">
        <v>1385</v>
      </c>
      <c r="J31" s="15">
        <v>1018</v>
      </c>
      <c r="K31" s="15">
        <v>996</v>
      </c>
      <c r="L31" s="15">
        <v>839</v>
      </c>
      <c r="M31" s="15">
        <v>580</v>
      </c>
      <c r="N31" s="15">
        <v>329</v>
      </c>
      <c r="O31" s="15">
        <v>2227</v>
      </c>
      <c r="P31" s="15">
        <v>1501</v>
      </c>
      <c r="Q31" s="15">
        <v>1380</v>
      </c>
      <c r="R31" s="15">
        <v>1172</v>
      </c>
      <c r="S31" s="15">
        <v>812</v>
      </c>
      <c r="T31" s="15">
        <v>489</v>
      </c>
      <c r="U31" s="14">
        <f t="shared" si="0"/>
        <v>2434</v>
      </c>
      <c r="V31" s="14">
        <f t="shared" si="1"/>
        <v>5147</v>
      </c>
      <c r="W31" s="14">
        <f t="shared" si="2"/>
        <v>7581</v>
      </c>
      <c r="X31" s="14">
        <f t="shared" si="3"/>
        <v>2274</v>
      </c>
      <c r="Y31" s="14">
        <f t="shared" si="4"/>
        <v>4818</v>
      </c>
      <c r="Z31" s="14">
        <f t="shared" si="5"/>
        <v>7092</v>
      </c>
    </row>
    <row r="32" spans="2:26" ht="12.75">
      <c r="B32" s="15" t="s">
        <v>26</v>
      </c>
      <c r="C32" s="15">
        <v>376</v>
      </c>
      <c r="D32" s="15">
        <v>347</v>
      </c>
      <c r="E32" s="15">
        <v>265</v>
      </c>
      <c r="F32" s="15">
        <v>179</v>
      </c>
      <c r="G32" s="15">
        <v>112</v>
      </c>
      <c r="H32" s="15">
        <v>72</v>
      </c>
      <c r="I32" s="15">
        <v>773</v>
      </c>
      <c r="J32" s="15">
        <v>757</v>
      </c>
      <c r="K32" s="15">
        <v>619</v>
      </c>
      <c r="L32" s="15">
        <v>462</v>
      </c>
      <c r="M32" s="15">
        <v>317</v>
      </c>
      <c r="N32" s="15">
        <v>237</v>
      </c>
      <c r="O32" s="15">
        <v>1149</v>
      </c>
      <c r="P32" s="15">
        <v>1104</v>
      </c>
      <c r="Q32" s="15">
        <v>884</v>
      </c>
      <c r="R32" s="15">
        <v>641</v>
      </c>
      <c r="S32" s="15">
        <v>429</v>
      </c>
      <c r="T32" s="15">
        <v>309</v>
      </c>
      <c r="U32" s="14">
        <f t="shared" si="0"/>
        <v>1351</v>
      </c>
      <c r="V32" s="14">
        <f t="shared" si="1"/>
        <v>3165</v>
      </c>
      <c r="W32" s="14">
        <f t="shared" si="2"/>
        <v>4516</v>
      </c>
      <c r="X32" s="14">
        <f t="shared" si="3"/>
        <v>1279</v>
      </c>
      <c r="Y32" s="14">
        <f t="shared" si="4"/>
        <v>2928</v>
      </c>
      <c r="Z32" s="14">
        <f t="shared" si="5"/>
        <v>4207</v>
      </c>
    </row>
    <row r="33" spans="2:26" ht="12.75">
      <c r="B33" s="15" t="s">
        <v>27</v>
      </c>
      <c r="C33" s="15">
        <v>519</v>
      </c>
      <c r="D33" s="15">
        <v>376</v>
      </c>
      <c r="E33" s="15">
        <v>253</v>
      </c>
      <c r="F33" s="15">
        <v>163</v>
      </c>
      <c r="G33" s="15">
        <v>106</v>
      </c>
      <c r="H33" s="15">
        <v>167</v>
      </c>
      <c r="I33" s="15">
        <v>821</v>
      </c>
      <c r="J33" s="15">
        <v>567</v>
      </c>
      <c r="K33" s="15">
        <v>342</v>
      </c>
      <c r="L33" s="15">
        <v>177</v>
      </c>
      <c r="M33" s="15">
        <v>80</v>
      </c>
      <c r="N33" s="15">
        <v>89</v>
      </c>
      <c r="O33" s="15">
        <v>1340</v>
      </c>
      <c r="P33" s="15">
        <v>943</v>
      </c>
      <c r="Q33" s="15">
        <v>595</v>
      </c>
      <c r="R33" s="15">
        <v>340</v>
      </c>
      <c r="S33" s="15">
        <v>186</v>
      </c>
      <c r="T33" s="15">
        <v>256</v>
      </c>
      <c r="U33" s="14">
        <f t="shared" si="0"/>
        <v>1584</v>
      </c>
      <c r="V33" s="14">
        <f t="shared" si="1"/>
        <v>2076</v>
      </c>
      <c r="W33" s="14">
        <f t="shared" si="2"/>
        <v>3660</v>
      </c>
      <c r="X33" s="14">
        <f t="shared" si="3"/>
        <v>1417</v>
      </c>
      <c r="Y33" s="14">
        <f t="shared" si="4"/>
        <v>1987</v>
      </c>
      <c r="Z33" s="14">
        <f t="shared" si="5"/>
        <v>3404</v>
      </c>
    </row>
    <row r="34" spans="2:26" ht="12.75">
      <c r="B34" s="15" t="s">
        <v>28</v>
      </c>
      <c r="C34" s="15">
        <v>635</v>
      </c>
      <c r="D34" s="15">
        <v>467</v>
      </c>
      <c r="E34" s="15">
        <v>432</v>
      </c>
      <c r="F34" s="15">
        <v>300</v>
      </c>
      <c r="G34" s="15">
        <v>159</v>
      </c>
      <c r="H34" s="15">
        <v>147</v>
      </c>
      <c r="I34" s="15">
        <v>847</v>
      </c>
      <c r="J34" s="15">
        <v>720</v>
      </c>
      <c r="K34" s="15">
        <v>608</v>
      </c>
      <c r="L34" s="15">
        <v>355</v>
      </c>
      <c r="M34" s="15">
        <v>198</v>
      </c>
      <c r="N34" s="15">
        <v>151</v>
      </c>
      <c r="O34" s="15">
        <v>1482</v>
      </c>
      <c r="P34" s="15">
        <v>1187</v>
      </c>
      <c r="Q34" s="15">
        <v>1040</v>
      </c>
      <c r="R34" s="15">
        <v>655</v>
      </c>
      <c r="S34" s="15">
        <v>357</v>
      </c>
      <c r="T34" s="15">
        <v>298</v>
      </c>
      <c r="U34" s="14">
        <f t="shared" si="0"/>
        <v>2140</v>
      </c>
      <c r="V34" s="14">
        <f t="shared" si="1"/>
        <v>2879</v>
      </c>
      <c r="W34" s="14">
        <f t="shared" si="2"/>
        <v>5019</v>
      </c>
      <c r="X34" s="14">
        <f t="shared" si="3"/>
        <v>1993</v>
      </c>
      <c r="Y34" s="14">
        <f t="shared" si="4"/>
        <v>2728</v>
      </c>
      <c r="Z34" s="14">
        <f t="shared" si="5"/>
        <v>4721</v>
      </c>
    </row>
    <row r="35" spans="2:26" ht="12.75">
      <c r="B35" s="15" t="s">
        <v>29</v>
      </c>
      <c r="C35" s="15">
        <v>336</v>
      </c>
      <c r="D35" s="15">
        <v>449</v>
      </c>
      <c r="E35" s="15">
        <v>419</v>
      </c>
      <c r="F35" s="15">
        <v>314</v>
      </c>
      <c r="G35" s="15">
        <v>151</v>
      </c>
      <c r="H35" s="15">
        <v>170</v>
      </c>
      <c r="I35" s="15">
        <v>825</v>
      </c>
      <c r="J35" s="15">
        <v>1204</v>
      </c>
      <c r="K35" s="15">
        <v>1308</v>
      </c>
      <c r="L35" s="15">
        <v>1005</v>
      </c>
      <c r="M35" s="15">
        <v>564</v>
      </c>
      <c r="N35" s="15">
        <v>416</v>
      </c>
      <c r="O35" s="15">
        <v>1161</v>
      </c>
      <c r="P35" s="15">
        <v>1653</v>
      </c>
      <c r="Q35" s="15">
        <v>1727</v>
      </c>
      <c r="R35" s="15">
        <v>1319</v>
      </c>
      <c r="S35" s="15">
        <v>715</v>
      </c>
      <c r="T35" s="15">
        <v>586</v>
      </c>
      <c r="U35" s="14">
        <f t="shared" si="0"/>
        <v>1839</v>
      </c>
      <c r="V35" s="14">
        <f t="shared" si="1"/>
        <v>5322</v>
      </c>
      <c r="W35" s="14">
        <f t="shared" si="2"/>
        <v>7161</v>
      </c>
      <c r="X35" s="14">
        <f t="shared" si="3"/>
        <v>1669</v>
      </c>
      <c r="Y35" s="14">
        <f t="shared" si="4"/>
        <v>4906</v>
      </c>
      <c r="Z35" s="14">
        <f t="shared" si="5"/>
        <v>6575</v>
      </c>
    </row>
    <row r="36" spans="2:26" ht="12.75">
      <c r="B36" s="15" t="s">
        <v>30</v>
      </c>
      <c r="C36" s="15">
        <v>559</v>
      </c>
      <c r="D36" s="15">
        <v>493</v>
      </c>
      <c r="E36" s="15">
        <v>598</v>
      </c>
      <c r="F36" s="15">
        <v>507</v>
      </c>
      <c r="G36" s="15">
        <v>283</v>
      </c>
      <c r="H36" s="15">
        <v>211</v>
      </c>
      <c r="I36" s="15">
        <v>773</v>
      </c>
      <c r="J36" s="15">
        <v>704</v>
      </c>
      <c r="K36" s="15">
        <v>844</v>
      </c>
      <c r="L36" s="15">
        <v>625</v>
      </c>
      <c r="M36" s="15">
        <v>335</v>
      </c>
      <c r="N36" s="15">
        <v>195</v>
      </c>
      <c r="O36" s="15">
        <v>1332</v>
      </c>
      <c r="P36" s="15">
        <v>1197</v>
      </c>
      <c r="Q36" s="15">
        <v>1442</v>
      </c>
      <c r="R36" s="15">
        <v>1132</v>
      </c>
      <c r="S36" s="15">
        <v>618</v>
      </c>
      <c r="T36" s="15">
        <v>406</v>
      </c>
      <c r="U36" s="14">
        <f t="shared" si="0"/>
        <v>2651</v>
      </c>
      <c r="V36" s="14">
        <f t="shared" si="1"/>
        <v>3476</v>
      </c>
      <c r="W36" s="14">
        <f t="shared" si="2"/>
        <v>6127</v>
      </c>
      <c r="X36" s="14">
        <f t="shared" si="3"/>
        <v>2440</v>
      </c>
      <c r="Y36" s="14">
        <f t="shared" si="4"/>
        <v>3281</v>
      </c>
      <c r="Z36" s="14">
        <f t="shared" si="5"/>
        <v>5721</v>
      </c>
    </row>
    <row r="37" spans="2:26" ht="12.75">
      <c r="B37" s="15" t="s">
        <v>31</v>
      </c>
      <c r="C37" s="15">
        <v>689</v>
      </c>
      <c r="D37" s="15">
        <v>1131</v>
      </c>
      <c r="E37" s="15">
        <v>2243</v>
      </c>
      <c r="F37" s="15">
        <v>2663</v>
      </c>
      <c r="G37" s="15">
        <v>1862</v>
      </c>
      <c r="H37" s="15">
        <v>998</v>
      </c>
      <c r="I37" s="15">
        <v>1016</v>
      </c>
      <c r="J37" s="15">
        <v>1079</v>
      </c>
      <c r="K37" s="15">
        <v>1469</v>
      </c>
      <c r="L37" s="15">
        <v>1376</v>
      </c>
      <c r="M37" s="15">
        <v>865</v>
      </c>
      <c r="N37" s="15">
        <v>462</v>
      </c>
      <c r="O37" s="15">
        <v>1705</v>
      </c>
      <c r="P37" s="15">
        <v>2210</v>
      </c>
      <c r="Q37" s="15">
        <v>3712</v>
      </c>
      <c r="R37" s="15">
        <v>4039</v>
      </c>
      <c r="S37" s="15">
        <v>2727</v>
      </c>
      <c r="T37" s="15">
        <v>1460</v>
      </c>
      <c r="U37" s="14">
        <f t="shared" si="0"/>
        <v>9586</v>
      </c>
      <c r="V37" s="14">
        <f t="shared" si="1"/>
        <v>6267</v>
      </c>
      <c r="W37" s="14">
        <f t="shared" si="2"/>
        <v>15853</v>
      </c>
      <c r="X37" s="14">
        <f t="shared" si="3"/>
        <v>8588</v>
      </c>
      <c r="Y37" s="14">
        <f t="shared" si="4"/>
        <v>5805</v>
      </c>
      <c r="Z37" s="14">
        <f t="shared" si="5"/>
        <v>14393</v>
      </c>
    </row>
    <row r="38" spans="2:26" ht="12.75">
      <c r="B38" s="15" t="s">
        <v>32</v>
      </c>
      <c r="C38" s="15">
        <v>5452</v>
      </c>
      <c r="D38" s="15">
        <v>6738</v>
      </c>
      <c r="E38" s="15">
        <v>8172</v>
      </c>
      <c r="F38" s="15">
        <v>8606</v>
      </c>
      <c r="G38" s="15">
        <v>6450</v>
      </c>
      <c r="H38" s="15">
        <v>6319</v>
      </c>
      <c r="I38" s="15">
        <v>5484</v>
      </c>
      <c r="J38" s="15">
        <v>7158</v>
      </c>
      <c r="K38" s="15">
        <v>9275</v>
      </c>
      <c r="L38" s="15">
        <v>9583</v>
      </c>
      <c r="M38" s="15">
        <v>7366</v>
      </c>
      <c r="N38" s="15">
        <v>7231</v>
      </c>
      <c r="O38" s="15">
        <v>10936</v>
      </c>
      <c r="P38" s="15">
        <v>13896</v>
      </c>
      <c r="Q38" s="15">
        <v>17447</v>
      </c>
      <c r="R38" s="15">
        <v>18189</v>
      </c>
      <c r="S38" s="15">
        <v>13816</v>
      </c>
      <c r="T38" s="15">
        <v>13550</v>
      </c>
      <c r="U38" s="14">
        <f t="shared" si="0"/>
        <v>41737</v>
      </c>
      <c r="V38" s="14">
        <f t="shared" si="1"/>
        <v>46097</v>
      </c>
      <c r="W38" s="14">
        <f t="shared" si="2"/>
        <v>87834</v>
      </c>
      <c r="X38" s="14">
        <f t="shared" si="3"/>
        <v>35418</v>
      </c>
      <c r="Y38" s="14">
        <f t="shared" si="4"/>
        <v>38866</v>
      </c>
      <c r="Z38" s="14">
        <f t="shared" si="5"/>
        <v>74284</v>
      </c>
    </row>
    <row r="39" spans="2:26" ht="12.75">
      <c r="B39" s="15" t="s">
        <v>47</v>
      </c>
      <c r="C39" s="15">
        <v>55347</v>
      </c>
      <c r="D39" s="15">
        <v>56758</v>
      </c>
      <c r="E39" s="15">
        <v>64669</v>
      </c>
      <c r="F39" s="15">
        <v>58701</v>
      </c>
      <c r="G39" s="15">
        <v>40930</v>
      </c>
      <c r="H39" s="15">
        <v>36225</v>
      </c>
      <c r="I39" s="15">
        <v>65507</v>
      </c>
      <c r="J39" s="15">
        <v>71808</v>
      </c>
      <c r="K39" s="15">
        <v>79077</v>
      </c>
      <c r="L39" s="15">
        <v>66328</v>
      </c>
      <c r="M39" s="15">
        <v>42964</v>
      </c>
      <c r="N39" s="15">
        <v>34048</v>
      </c>
      <c r="O39" s="15">
        <v>120854</v>
      </c>
      <c r="P39" s="15">
        <v>128566</v>
      </c>
      <c r="Q39" s="15">
        <v>143746</v>
      </c>
      <c r="R39" s="15">
        <v>125029</v>
      </c>
      <c r="S39" s="15">
        <v>83894</v>
      </c>
      <c r="T39" s="15">
        <v>70273</v>
      </c>
      <c r="U39" s="14">
        <f t="shared" si="0"/>
        <v>312630</v>
      </c>
      <c r="V39" s="14">
        <f t="shared" si="1"/>
        <v>359732</v>
      </c>
      <c r="W39" s="14">
        <f t="shared" si="2"/>
        <v>672362</v>
      </c>
      <c r="X39" s="14">
        <f t="shared" si="3"/>
        <v>276405</v>
      </c>
      <c r="Y39" s="14">
        <f t="shared" si="4"/>
        <v>325684</v>
      </c>
      <c r="Z39" s="14">
        <f t="shared" si="5"/>
        <v>602089</v>
      </c>
    </row>
    <row r="41" spans="2:26" ht="12.75">
      <c r="B41" s="15" t="s">
        <v>0</v>
      </c>
      <c r="C41" s="16">
        <f>ROUND(100*C5/$U5,1)</f>
        <v>16</v>
      </c>
      <c r="D41" s="16">
        <f>ROUND(100*D5/$U5,1)</f>
        <v>18.2</v>
      </c>
      <c r="E41" s="16">
        <f>ROUND(100*E5/$U5,1)</f>
        <v>19.3</v>
      </c>
      <c r="F41" s="16">
        <f>ROUND(100*F5/$U5,1)</f>
        <v>18.6</v>
      </c>
      <c r="G41" s="16">
        <f>ROUND(100*G5/$U5,1)</f>
        <v>15.4</v>
      </c>
      <c r="H41" s="16">
        <f>ROUND(100*$X5/$U5,1)</f>
        <v>87.5</v>
      </c>
      <c r="I41" s="17">
        <f>$U5</f>
        <v>17752</v>
      </c>
      <c r="J41" s="16">
        <f aca="true" t="shared" si="6" ref="J41:N56">ROUND(100*I5/$V5,1)</f>
        <v>18.8</v>
      </c>
      <c r="K41" s="16">
        <f t="shared" si="6"/>
        <v>20.8</v>
      </c>
      <c r="L41" s="16">
        <f t="shared" si="6"/>
        <v>20.2</v>
      </c>
      <c r="M41" s="16">
        <f t="shared" si="6"/>
        <v>17.1</v>
      </c>
      <c r="N41" s="16">
        <f t="shared" si="6"/>
        <v>13</v>
      </c>
      <c r="O41" s="16">
        <f aca="true" t="shared" si="7" ref="O41:O75">ROUND(100*$Y5/$V5,1)</f>
        <v>90.1</v>
      </c>
      <c r="P41" s="17">
        <f aca="true" t="shared" si="8" ref="P41:P75">$V5</f>
        <v>28438</v>
      </c>
      <c r="Q41" s="16">
        <f aca="true" t="shared" si="9" ref="Q41:Q57">ROUND(100*O5/$W5,1)</f>
        <v>17.7</v>
      </c>
      <c r="R41" s="16">
        <f aca="true" t="shared" si="10" ref="R41:U56">ROUND(100*P5/$W5,1)</f>
        <v>19.8</v>
      </c>
      <c r="S41" s="16">
        <f t="shared" si="10"/>
        <v>19.9</v>
      </c>
      <c r="T41" s="16">
        <f t="shared" si="10"/>
        <v>17.7</v>
      </c>
      <c r="U41" s="16">
        <f t="shared" si="10"/>
        <v>13.9</v>
      </c>
      <c r="V41" s="16">
        <f>ROUND(100*$Z5/$W5,1)</f>
        <v>89.1</v>
      </c>
      <c r="W41" s="17">
        <f>$W5</f>
        <v>46190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24.1</v>
      </c>
      <c r="D42" s="16">
        <f t="shared" si="11"/>
        <v>21.3</v>
      </c>
      <c r="E42" s="16">
        <f t="shared" si="11"/>
        <v>18.4</v>
      </c>
      <c r="F42" s="16">
        <f t="shared" si="11"/>
        <v>15.1</v>
      </c>
      <c r="G42" s="16">
        <f t="shared" si="11"/>
        <v>10.9</v>
      </c>
      <c r="H42" s="16">
        <f aca="true" t="shared" si="12" ref="H42:H75">ROUND(100*$X6/$U6,1)</f>
        <v>89.7</v>
      </c>
      <c r="I42" s="17">
        <f aca="true" t="shared" si="13" ref="I42:I75">$U6</f>
        <v>18253</v>
      </c>
      <c r="J42" s="16">
        <f t="shared" si="6"/>
        <v>27.2</v>
      </c>
      <c r="K42" s="16">
        <f t="shared" si="6"/>
        <v>23.1</v>
      </c>
      <c r="L42" s="16">
        <f t="shared" si="6"/>
        <v>18.9</v>
      </c>
      <c r="M42" s="16">
        <f t="shared" si="6"/>
        <v>14.2</v>
      </c>
      <c r="N42" s="16">
        <f t="shared" si="6"/>
        <v>9</v>
      </c>
      <c r="O42" s="16">
        <f t="shared" si="7"/>
        <v>92.5</v>
      </c>
      <c r="P42" s="17">
        <f t="shared" si="8"/>
        <v>17037</v>
      </c>
      <c r="Q42" s="16">
        <f t="shared" si="9"/>
        <v>25.6</v>
      </c>
      <c r="R42" s="16">
        <f t="shared" si="10"/>
        <v>22.2</v>
      </c>
      <c r="S42" s="16">
        <f t="shared" si="10"/>
        <v>18.6</v>
      </c>
      <c r="T42" s="16">
        <f t="shared" si="10"/>
        <v>14.7</v>
      </c>
      <c r="U42" s="16">
        <f t="shared" si="10"/>
        <v>10</v>
      </c>
      <c r="V42" s="16">
        <f aca="true" t="shared" si="14" ref="V42:V75">ROUND(100*$Z6/$W6,1)</f>
        <v>91.1</v>
      </c>
      <c r="W42" s="17">
        <f aca="true" t="shared" si="15" ref="W42:W75">$W6</f>
        <v>35290</v>
      </c>
      <c r="X42" s="18"/>
      <c r="Y42" s="18"/>
      <c r="Z42" s="18"/>
    </row>
    <row r="43" spans="2:26" ht="12.75">
      <c r="B43" s="15" t="s">
        <v>2</v>
      </c>
      <c r="C43" s="16">
        <f t="shared" si="11"/>
        <v>24.1</v>
      </c>
      <c r="D43" s="16">
        <f t="shared" si="11"/>
        <v>19.2</v>
      </c>
      <c r="E43" s="16">
        <f t="shared" si="11"/>
        <v>18.4</v>
      </c>
      <c r="F43" s="16">
        <f t="shared" si="11"/>
        <v>15.6</v>
      </c>
      <c r="G43" s="16">
        <f t="shared" si="11"/>
        <v>11.8</v>
      </c>
      <c r="H43" s="16">
        <f t="shared" si="12"/>
        <v>89.2</v>
      </c>
      <c r="I43" s="17">
        <f t="shared" si="13"/>
        <v>21795</v>
      </c>
      <c r="J43" s="16">
        <f t="shared" si="6"/>
        <v>28.8</v>
      </c>
      <c r="K43" s="16">
        <f t="shared" si="6"/>
        <v>22.2</v>
      </c>
      <c r="L43" s="16">
        <f t="shared" si="6"/>
        <v>18.3</v>
      </c>
      <c r="M43" s="16">
        <f t="shared" si="6"/>
        <v>13.5</v>
      </c>
      <c r="N43" s="16">
        <f t="shared" si="6"/>
        <v>9.8</v>
      </c>
      <c r="O43" s="16">
        <f t="shared" si="7"/>
        <v>92.5</v>
      </c>
      <c r="P43" s="17">
        <f t="shared" si="8"/>
        <v>6396</v>
      </c>
      <c r="Q43" s="16">
        <f t="shared" si="9"/>
        <v>25.2</v>
      </c>
      <c r="R43" s="16">
        <f t="shared" si="10"/>
        <v>19.9</v>
      </c>
      <c r="S43" s="16">
        <f t="shared" si="10"/>
        <v>18.4</v>
      </c>
      <c r="T43" s="16">
        <f t="shared" si="10"/>
        <v>15.1</v>
      </c>
      <c r="U43" s="16">
        <f t="shared" si="10"/>
        <v>11.3</v>
      </c>
      <c r="V43" s="16">
        <f t="shared" si="14"/>
        <v>89.9</v>
      </c>
      <c r="W43" s="17">
        <f t="shared" si="15"/>
        <v>28191</v>
      </c>
      <c r="X43" s="18"/>
      <c r="Y43" s="18"/>
      <c r="Z43" s="18"/>
    </row>
    <row r="44" spans="2:26" ht="12.75">
      <c r="B44" s="15" t="s">
        <v>3</v>
      </c>
      <c r="C44" s="16">
        <f t="shared" si="11"/>
        <v>14.5</v>
      </c>
      <c r="D44" s="16">
        <f t="shared" si="11"/>
        <v>13.4</v>
      </c>
      <c r="E44" s="16">
        <f t="shared" si="11"/>
        <v>20.7</v>
      </c>
      <c r="F44" s="16">
        <f t="shared" si="11"/>
        <v>21.7</v>
      </c>
      <c r="G44" s="16">
        <f t="shared" si="11"/>
        <v>16.5</v>
      </c>
      <c r="H44" s="16">
        <f t="shared" si="12"/>
        <v>86.9</v>
      </c>
      <c r="I44" s="17">
        <f t="shared" si="13"/>
        <v>2396</v>
      </c>
      <c r="J44" s="16">
        <f t="shared" si="6"/>
        <v>13.3</v>
      </c>
      <c r="K44" s="16">
        <f t="shared" si="6"/>
        <v>17.3</v>
      </c>
      <c r="L44" s="16">
        <f t="shared" si="6"/>
        <v>21.6</v>
      </c>
      <c r="M44" s="16">
        <f t="shared" si="6"/>
        <v>21.5</v>
      </c>
      <c r="N44" s="16">
        <f t="shared" si="6"/>
        <v>15.4</v>
      </c>
      <c r="O44" s="16">
        <f t="shared" si="7"/>
        <v>89.2</v>
      </c>
      <c r="P44" s="17">
        <f t="shared" si="8"/>
        <v>1438</v>
      </c>
      <c r="Q44" s="16">
        <f t="shared" si="9"/>
        <v>14</v>
      </c>
      <c r="R44" s="16">
        <f t="shared" si="10"/>
        <v>14.9</v>
      </c>
      <c r="S44" s="16">
        <f t="shared" si="10"/>
        <v>21</v>
      </c>
      <c r="T44" s="16">
        <f t="shared" si="10"/>
        <v>21.6</v>
      </c>
      <c r="U44" s="16">
        <f t="shared" si="10"/>
        <v>16.1</v>
      </c>
      <c r="V44" s="16">
        <f t="shared" si="14"/>
        <v>87.7</v>
      </c>
      <c r="W44" s="17">
        <f t="shared" si="15"/>
        <v>3834</v>
      </c>
      <c r="X44" s="18"/>
      <c r="Y44" s="18"/>
      <c r="Z44" s="18"/>
    </row>
    <row r="45" spans="2:26" ht="12.75">
      <c r="B45" s="15" t="s">
        <v>4</v>
      </c>
      <c r="C45" s="16">
        <f t="shared" si="11"/>
        <v>26.8</v>
      </c>
      <c r="D45" s="16">
        <f t="shared" si="11"/>
        <v>18.5</v>
      </c>
      <c r="E45" s="16">
        <f t="shared" si="11"/>
        <v>16.9</v>
      </c>
      <c r="F45" s="16">
        <f t="shared" si="11"/>
        <v>15.1</v>
      </c>
      <c r="G45" s="16">
        <f t="shared" si="11"/>
        <v>10.9</v>
      </c>
      <c r="H45" s="16">
        <f t="shared" si="12"/>
        <v>88.2</v>
      </c>
      <c r="I45" s="17">
        <f t="shared" si="13"/>
        <v>33499</v>
      </c>
      <c r="J45" s="16">
        <f t="shared" si="6"/>
        <v>28.7</v>
      </c>
      <c r="K45" s="16">
        <f t="shared" si="6"/>
        <v>20.4</v>
      </c>
      <c r="L45" s="16">
        <f t="shared" si="6"/>
        <v>17.7</v>
      </c>
      <c r="M45" s="16">
        <f t="shared" si="6"/>
        <v>14.3</v>
      </c>
      <c r="N45" s="16">
        <f t="shared" si="6"/>
        <v>10.2</v>
      </c>
      <c r="O45" s="16">
        <f t="shared" si="7"/>
        <v>91.3</v>
      </c>
      <c r="P45" s="17">
        <f t="shared" si="8"/>
        <v>20175</v>
      </c>
      <c r="Q45" s="16">
        <f t="shared" si="9"/>
        <v>27.5</v>
      </c>
      <c r="R45" s="16">
        <f t="shared" si="10"/>
        <v>19.2</v>
      </c>
      <c r="S45" s="16">
        <f t="shared" si="10"/>
        <v>17.2</v>
      </c>
      <c r="T45" s="16">
        <f t="shared" si="10"/>
        <v>14.8</v>
      </c>
      <c r="U45" s="16">
        <f t="shared" si="10"/>
        <v>10.7</v>
      </c>
      <c r="V45" s="16">
        <f t="shared" si="14"/>
        <v>89.4</v>
      </c>
      <c r="W45" s="17">
        <f t="shared" si="15"/>
        <v>53674</v>
      </c>
      <c r="X45" s="18"/>
      <c r="Y45" s="18"/>
      <c r="Z45" s="18"/>
    </row>
    <row r="46" spans="2:26" ht="12.75">
      <c r="B46" s="15" t="s">
        <v>5</v>
      </c>
      <c r="C46" s="16">
        <f t="shared" si="11"/>
        <v>49.9</v>
      </c>
      <c r="D46" s="16">
        <f t="shared" si="11"/>
        <v>18.8</v>
      </c>
      <c r="E46" s="16">
        <f t="shared" si="11"/>
        <v>13</v>
      </c>
      <c r="F46" s="16">
        <f t="shared" si="11"/>
        <v>9</v>
      </c>
      <c r="G46" s="16">
        <f t="shared" si="11"/>
        <v>5.3</v>
      </c>
      <c r="H46" s="16">
        <f t="shared" si="12"/>
        <v>96.1</v>
      </c>
      <c r="I46" s="17">
        <f t="shared" si="13"/>
        <v>3520</v>
      </c>
      <c r="J46" s="16">
        <f t="shared" si="6"/>
        <v>51.5</v>
      </c>
      <c r="K46" s="16">
        <f t="shared" si="6"/>
        <v>18.6</v>
      </c>
      <c r="L46" s="16">
        <f t="shared" si="6"/>
        <v>13</v>
      </c>
      <c r="M46" s="16">
        <f t="shared" si="6"/>
        <v>8.5</v>
      </c>
      <c r="N46" s="16">
        <f t="shared" si="6"/>
        <v>4.5</v>
      </c>
      <c r="O46" s="16">
        <f t="shared" si="7"/>
        <v>96.2</v>
      </c>
      <c r="P46" s="17">
        <f t="shared" si="8"/>
        <v>1495</v>
      </c>
      <c r="Q46" s="16">
        <f t="shared" si="9"/>
        <v>50.4</v>
      </c>
      <c r="R46" s="16">
        <f t="shared" si="10"/>
        <v>18.8</v>
      </c>
      <c r="S46" s="16">
        <f t="shared" si="10"/>
        <v>13</v>
      </c>
      <c r="T46" s="16">
        <f t="shared" si="10"/>
        <v>8.9</v>
      </c>
      <c r="U46" s="16">
        <f t="shared" si="10"/>
        <v>5.1</v>
      </c>
      <c r="V46" s="16">
        <f t="shared" si="14"/>
        <v>96.1</v>
      </c>
      <c r="W46" s="17">
        <f t="shared" si="15"/>
        <v>5015</v>
      </c>
      <c r="X46" s="18"/>
      <c r="Y46" s="18"/>
      <c r="Z46" s="18"/>
    </row>
    <row r="47" spans="2:26" ht="12.75">
      <c r="B47" s="15" t="s">
        <v>6</v>
      </c>
      <c r="C47" s="16">
        <f t="shared" si="11"/>
        <v>13.3</v>
      </c>
      <c r="D47" s="16">
        <f t="shared" si="11"/>
        <v>15.7</v>
      </c>
      <c r="E47" s="16">
        <f t="shared" si="11"/>
        <v>25.9</v>
      </c>
      <c r="F47" s="16">
        <f t="shared" si="11"/>
        <v>22.2</v>
      </c>
      <c r="G47" s="16">
        <f t="shared" si="11"/>
        <v>13.9</v>
      </c>
      <c r="H47" s="16">
        <f t="shared" si="12"/>
        <v>91</v>
      </c>
      <c r="I47" s="17">
        <f t="shared" si="13"/>
        <v>9159</v>
      </c>
      <c r="J47" s="16">
        <f t="shared" si="6"/>
        <v>14.9</v>
      </c>
      <c r="K47" s="16">
        <f t="shared" si="6"/>
        <v>18.9</v>
      </c>
      <c r="L47" s="16">
        <f t="shared" si="6"/>
        <v>28</v>
      </c>
      <c r="M47" s="16">
        <f t="shared" si="6"/>
        <v>22.2</v>
      </c>
      <c r="N47" s="16">
        <f t="shared" si="6"/>
        <v>10.5</v>
      </c>
      <c r="O47" s="16">
        <f t="shared" si="7"/>
        <v>94.5</v>
      </c>
      <c r="P47" s="17">
        <f t="shared" si="8"/>
        <v>3591</v>
      </c>
      <c r="Q47" s="16">
        <f t="shared" si="9"/>
        <v>13.8</v>
      </c>
      <c r="R47" s="16">
        <f t="shared" si="10"/>
        <v>16.6</v>
      </c>
      <c r="S47" s="16">
        <f t="shared" si="10"/>
        <v>26.5</v>
      </c>
      <c r="T47" s="16">
        <f t="shared" si="10"/>
        <v>22.2</v>
      </c>
      <c r="U47" s="16">
        <f t="shared" si="10"/>
        <v>13</v>
      </c>
      <c r="V47" s="16">
        <f t="shared" si="14"/>
        <v>92</v>
      </c>
      <c r="W47" s="17">
        <f t="shared" si="15"/>
        <v>12750</v>
      </c>
      <c r="X47" s="18"/>
      <c r="Y47" s="18"/>
      <c r="Z47" s="18"/>
    </row>
    <row r="48" spans="2:26" ht="12.75">
      <c r="B48" s="15" t="s">
        <v>7</v>
      </c>
      <c r="C48" s="16">
        <f t="shared" si="11"/>
        <v>9.9</v>
      </c>
      <c r="D48" s="16">
        <f t="shared" si="11"/>
        <v>13.6</v>
      </c>
      <c r="E48" s="16">
        <f t="shared" si="11"/>
        <v>18.1</v>
      </c>
      <c r="F48" s="16">
        <f t="shared" si="11"/>
        <v>20.7</v>
      </c>
      <c r="G48" s="16">
        <f t="shared" si="11"/>
        <v>17.2</v>
      </c>
      <c r="H48" s="16">
        <f t="shared" si="12"/>
        <v>79.5</v>
      </c>
      <c r="I48" s="17">
        <f t="shared" si="13"/>
        <v>9230</v>
      </c>
      <c r="J48" s="16">
        <f t="shared" si="6"/>
        <v>6.2</v>
      </c>
      <c r="K48" s="16">
        <f t="shared" si="6"/>
        <v>11.9</v>
      </c>
      <c r="L48" s="16">
        <f t="shared" si="6"/>
        <v>18.3</v>
      </c>
      <c r="M48" s="16">
        <f t="shared" si="6"/>
        <v>20.4</v>
      </c>
      <c r="N48" s="16">
        <f t="shared" si="6"/>
        <v>20.2</v>
      </c>
      <c r="O48" s="16">
        <f t="shared" si="7"/>
        <v>77.1</v>
      </c>
      <c r="P48" s="17">
        <f t="shared" si="8"/>
        <v>1621</v>
      </c>
      <c r="Q48" s="16">
        <f t="shared" si="9"/>
        <v>9.4</v>
      </c>
      <c r="R48" s="16">
        <f t="shared" si="10"/>
        <v>13.3</v>
      </c>
      <c r="S48" s="16">
        <f t="shared" si="10"/>
        <v>18.1</v>
      </c>
      <c r="T48" s="16">
        <f t="shared" si="10"/>
        <v>20.7</v>
      </c>
      <c r="U48" s="16">
        <f t="shared" si="10"/>
        <v>17.7</v>
      </c>
      <c r="V48" s="16">
        <f t="shared" si="14"/>
        <v>79.2</v>
      </c>
      <c r="W48" s="17">
        <f t="shared" si="15"/>
        <v>10851</v>
      </c>
      <c r="X48" s="18"/>
      <c r="Y48" s="18"/>
      <c r="Z48" s="18"/>
    </row>
    <row r="49" spans="2:26" ht="12.75">
      <c r="B49" s="15" t="s">
        <v>8</v>
      </c>
      <c r="C49" s="16">
        <f t="shared" si="11"/>
        <v>5</v>
      </c>
      <c r="D49" s="16">
        <f t="shared" si="11"/>
        <v>14</v>
      </c>
      <c r="E49" s="16">
        <f t="shared" si="11"/>
        <v>25</v>
      </c>
      <c r="F49" s="16">
        <f t="shared" si="11"/>
        <v>27.8</v>
      </c>
      <c r="G49" s="16">
        <f t="shared" si="11"/>
        <v>17.5</v>
      </c>
      <c r="H49" s="16">
        <f t="shared" si="12"/>
        <v>89.3</v>
      </c>
      <c r="I49" s="17">
        <f t="shared" si="13"/>
        <v>4154</v>
      </c>
      <c r="J49" s="16">
        <f t="shared" si="6"/>
        <v>6.1</v>
      </c>
      <c r="K49" s="16">
        <f t="shared" si="6"/>
        <v>15.1</v>
      </c>
      <c r="L49" s="16">
        <f t="shared" si="6"/>
        <v>26.3</v>
      </c>
      <c r="M49" s="16">
        <f t="shared" si="6"/>
        <v>28.4</v>
      </c>
      <c r="N49" s="16">
        <f t="shared" si="6"/>
        <v>15.9</v>
      </c>
      <c r="O49" s="16">
        <f t="shared" si="7"/>
        <v>91.8</v>
      </c>
      <c r="P49" s="17">
        <f t="shared" si="8"/>
        <v>2133</v>
      </c>
      <c r="Q49" s="16">
        <f t="shared" si="9"/>
        <v>5.4</v>
      </c>
      <c r="R49" s="16">
        <f t="shared" si="10"/>
        <v>14.4</v>
      </c>
      <c r="S49" s="16">
        <f t="shared" si="10"/>
        <v>25.4</v>
      </c>
      <c r="T49" s="16">
        <f t="shared" si="10"/>
        <v>28</v>
      </c>
      <c r="U49" s="16">
        <f t="shared" si="10"/>
        <v>17</v>
      </c>
      <c r="V49" s="16">
        <f t="shared" si="14"/>
        <v>90.2</v>
      </c>
      <c r="W49" s="17">
        <f t="shared" si="15"/>
        <v>6287</v>
      </c>
      <c r="X49" s="18"/>
      <c r="Y49" s="18"/>
      <c r="Z49" s="18"/>
    </row>
    <row r="50" spans="2:26" ht="12.75">
      <c r="B50" s="15" t="s">
        <v>9</v>
      </c>
      <c r="C50" s="16">
        <f t="shared" si="11"/>
        <v>3.2</v>
      </c>
      <c r="D50" s="16">
        <f t="shared" si="11"/>
        <v>7.4</v>
      </c>
      <c r="E50" s="16">
        <f t="shared" si="11"/>
        <v>16</v>
      </c>
      <c r="F50" s="16">
        <f t="shared" si="11"/>
        <v>26.6</v>
      </c>
      <c r="G50" s="16">
        <f t="shared" si="11"/>
        <v>18.1</v>
      </c>
      <c r="H50" s="16">
        <f t="shared" si="12"/>
        <v>71.3</v>
      </c>
      <c r="I50" s="17">
        <f t="shared" si="13"/>
        <v>94</v>
      </c>
      <c r="J50" s="16">
        <f t="shared" si="6"/>
        <v>12.7</v>
      </c>
      <c r="K50" s="16">
        <f t="shared" si="6"/>
        <v>14.1</v>
      </c>
      <c r="L50" s="16">
        <f t="shared" si="6"/>
        <v>22.5</v>
      </c>
      <c r="M50" s="16">
        <f t="shared" si="6"/>
        <v>21.2</v>
      </c>
      <c r="N50" s="16">
        <f t="shared" si="6"/>
        <v>13.1</v>
      </c>
      <c r="O50" s="16">
        <f t="shared" si="7"/>
        <v>83.7</v>
      </c>
      <c r="P50" s="17">
        <f t="shared" si="8"/>
        <v>1244</v>
      </c>
      <c r="Q50" s="16">
        <f t="shared" si="9"/>
        <v>12</v>
      </c>
      <c r="R50" s="16">
        <f t="shared" si="10"/>
        <v>13.7</v>
      </c>
      <c r="S50" s="16">
        <f t="shared" si="10"/>
        <v>22</v>
      </c>
      <c r="T50" s="16">
        <f t="shared" si="10"/>
        <v>21.6</v>
      </c>
      <c r="U50" s="16">
        <f t="shared" si="10"/>
        <v>13.5</v>
      </c>
      <c r="V50" s="16">
        <f t="shared" si="14"/>
        <v>82.8</v>
      </c>
      <c r="W50" s="17">
        <f t="shared" si="15"/>
        <v>1338</v>
      </c>
      <c r="X50" s="18"/>
      <c r="Y50" s="18"/>
      <c r="Z50" s="18"/>
    </row>
    <row r="51" spans="2:26" ht="12.75">
      <c r="B51" s="15" t="s">
        <v>10</v>
      </c>
      <c r="C51" s="16">
        <f t="shared" si="11"/>
        <v>9.6</v>
      </c>
      <c r="D51" s="16">
        <f t="shared" si="11"/>
        <v>14.6</v>
      </c>
      <c r="E51" s="16">
        <f t="shared" si="11"/>
        <v>16.3</v>
      </c>
      <c r="F51" s="16">
        <f t="shared" si="11"/>
        <v>16.6</v>
      </c>
      <c r="G51" s="16">
        <f t="shared" si="11"/>
        <v>11.8</v>
      </c>
      <c r="H51" s="16">
        <f t="shared" si="12"/>
        <v>68.8</v>
      </c>
      <c r="I51" s="17">
        <f t="shared" si="13"/>
        <v>1208</v>
      </c>
      <c r="J51" s="16">
        <f t="shared" si="6"/>
        <v>9.1</v>
      </c>
      <c r="K51" s="16">
        <f t="shared" si="6"/>
        <v>14.8</v>
      </c>
      <c r="L51" s="16">
        <f t="shared" si="6"/>
        <v>17.4</v>
      </c>
      <c r="M51" s="16">
        <f t="shared" si="6"/>
        <v>16.4</v>
      </c>
      <c r="N51" s="16">
        <f t="shared" si="6"/>
        <v>14</v>
      </c>
      <c r="O51" s="16">
        <f t="shared" si="7"/>
        <v>71.7</v>
      </c>
      <c r="P51" s="17">
        <f t="shared" si="8"/>
        <v>736</v>
      </c>
      <c r="Q51" s="16">
        <f t="shared" si="9"/>
        <v>9.4</v>
      </c>
      <c r="R51" s="16">
        <f t="shared" si="10"/>
        <v>14.7</v>
      </c>
      <c r="S51" s="16">
        <f t="shared" si="10"/>
        <v>16.7</v>
      </c>
      <c r="T51" s="16">
        <f t="shared" si="10"/>
        <v>16.5</v>
      </c>
      <c r="U51" s="16">
        <f t="shared" si="10"/>
        <v>12.6</v>
      </c>
      <c r="V51" s="16">
        <f t="shared" si="14"/>
        <v>69.9</v>
      </c>
      <c r="W51" s="17">
        <f t="shared" si="15"/>
        <v>1944</v>
      </c>
      <c r="X51" s="18"/>
      <c r="Y51" s="18"/>
      <c r="Z51" s="18"/>
    </row>
    <row r="52" spans="2:26" ht="12.75">
      <c r="B52" s="15" t="s">
        <v>11</v>
      </c>
      <c r="C52" s="16">
        <f t="shared" si="11"/>
        <v>8.8</v>
      </c>
      <c r="D52" s="16">
        <f t="shared" si="11"/>
        <v>19.2</v>
      </c>
      <c r="E52" s="16">
        <f t="shared" si="11"/>
        <v>26</v>
      </c>
      <c r="F52" s="16">
        <f t="shared" si="11"/>
        <v>21.9</v>
      </c>
      <c r="G52" s="16">
        <f t="shared" si="11"/>
        <v>13.4</v>
      </c>
      <c r="H52" s="16">
        <f t="shared" si="12"/>
        <v>89.4</v>
      </c>
      <c r="I52" s="17">
        <f t="shared" si="13"/>
        <v>16899</v>
      </c>
      <c r="J52" s="16">
        <f t="shared" si="6"/>
        <v>11.4</v>
      </c>
      <c r="K52" s="16">
        <f t="shared" si="6"/>
        <v>20</v>
      </c>
      <c r="L52" s="16">
        <f t="shared" si="6"/>
        <v>25.7</v>
      </c>
      <c r="M52" s="16">
        <f t="shared" si="6"/>
        <v>20.5</v>
      </c>
      <c r="N52" s="16">
        <f t="shared" si="6"/>
        <v>12.1</v>
      </c>
      <c r="O52" s="16">
        <f t="shared" si="7"/>
        <v>89.7</v>
      </c>
      <c r="P52" s="17">
        <f t="shared" si="8"/>
        <v>14177</v>
      </c>
      <c r="Q52" s="16">
        <f t="shared" si="9"/>
        <v>10</v>
      </c>
      <c r="R52" s="16">
        <f t="shared" si="10"/>
        <v>19.6</v>
      </c>
      <c r="S52" s="16">
        <f t="shared" si="10"/>
        <v>25.9</v>
      </c>
      <c r="T52" s="16">
        <f t="shared" si="10"/>
        <v>21.3</v>
      </c>
      <c r="U52" s="16">
        <f t="shared" si="10"/>
        <v>12.8</v>
      </c>
      <c r="V52" s="16">
        <f t="shared" si="14"/>
        <v>89.5</v>
      </c>
      <c r="W52" s="17">
        <f t="shared" si="15"/>
        <v>31076</v>
      </c>
      <c r="X52" s="18"/>
      <c r="Y52" s="18"/>
      <c r="Z52" s="18"/>
    </row>
    <row r="53" spans="2:26" ht="12.75">
      <c r="B53" s="15" t="s">
        <v>12</v>
      </c>
      <c r="C53" s="16">
        <f t="shared" si="11"/>
        <v>21.2</v>
      </c>
      <c r="D53" s="16">
        <f t="shared" si="11"/>
        <v>18.7</v>
      </c>
      <c r="E53" s="16">
        <f t="shared" si="11"/>
        <v>18.9</v>
      </c>
      <c r="F53" s="16">
        <f t="shared" si="11"/>
        <v>17.8</v>
      </c>
      <c r="G53" s="16">
        <f t="shared" si="11"/>
        <v>12.5</v>
      </c>
      <c r="H53" s="16">
        <f t="shared" si="12"/>
        <v>89.2</v>
      </c>
      <c r="I53" s="17">
        <f t="shared" si="13"/>
        <v>11350</v>
      </c>
      <c r="J53" s="16">
        <f t="shared" si="6"/>
        <v>21.5</v>
      </c>
      <c r="K53" s="16">
        <f t="shared" si="6"/>
        <v>18.5</v>
      </c>
      <c r="L53" s="16">
        <f t="shared" si="6"/>
        <v>18.4</v>
      </c>
      <c r="M53" s="16">
        <f t="shared" si="6"/>
        <v>17.4</v>
      </c>
      <c r="N53" s="16">
        <f t="shared" si="6"/>
        <v>12.8</v>
      </c>
      <c r="O53" s="16">
        <f t="shared" si="7"/>
        <v>88.6</v>
      </c>
      <c r="P53" s="17">
        <f t="shared" si="8"/>
        <v>5934</v>
      </c>
      <c r="Q53" s="16">
        <f t="shared" si="9"/>
        <v>21.3</v>
      </c>
      <c r="R53" s="16">
        <f t="shared" si="10"/>
        <v>18.6</v>
      </c>
      <c r="S53" s="16">
        <f t="shared" si="10"/>
        <v>18.7</v>
      </c>
      <c r="T53" s="16">
        <f t="shared" si="10"/>
        <v>17.7</v>
      </c>
      <c r="U53" s="16">
        <f t="shared" si="10"/>
        <v>12.6</v>
      </c>
      <c r="V53" s="16">
        <f t="shared" si="14"/>
        <v>88.9</v>
      </c>
      <c r="W53" s="17">
        <f t="shared" si="15"/>
        <v>17284</v>
      </c>
      <c r="X53" s="18"/>
      <c r="Y53" s="18"/>
      <c r="Z53" s="18"/>
    </row>
    <row r="54" spans="2:26" ht="12.75">
      <c r="B54" s="15" t="s">
        <v>13</v>
      </c>
      <c r="C54" s="16">
        <f t="shared" si="11"/>
        <v>15.5</v>
      </c>
      <c r="D54" s="16">
        <f t="shared" si="11"/>
        <v>21.1</v>
      </c>
      <c r="E54" s="16">
        <f t="shared" si="11"/>
        <v>23.1</v>
      </c>
      <c r="F54" s="16">
        <f t="shared" si="11"/>
        <v>19.2</v>
      </c>
      <c r="G54" s="16">
        <f t="shared" si="11"/>
        <v>12.8</v>
      </c>
      <c r="H54" s="16">
        <f t="shared" si="12"/>
        <v>91.7</v>
      </c>
      <c r="I54" s="17">
        <f t="shared" si="13"/>
        <v>17931</v>
      </c>
      <c r="J54" s="16">
        <f t="shared" si="6"/>
        <v>21.4</v>
      </c>
      <c r="K54" s="16">
        <f t="shared" si="6"/>
        <v>23.9</v>
      </c>
      <c r="L54" s="16">
        <f t="shared" si="6"/>
        <v>22.3</v>
      </c>
      <c r="M54" s="16">
        <f t="shared" si="6"/>
        <v>16.3</v>
      </c>
      <c r="N54" s="16">
        <f t="shared" si="6"/>
        <v>9.7</v>
      </c>
      <c r="O54" s="16">
        <f t="shared" si="7"/>
        <v>93.6</v>
      </c>
      <c r="P54" s="17">
        <f t="shared" si="8"/>
        <v>15086</v>
      </c>
      <c r="Q54" s="16">
        <f t="shared" si="9"/>
        <v>18.2</v>
      </c>
      <c r="R54" s="16">
        <f t="shared" si="10"/>
        <v>22.4</v>
      </c>
      <c r="S54" s="16">
        <f t="shared" si="10"/>
        <v>22.7</v>
      </c>
      <c r="T54" s="16">
        <f t="shared" si="10"/>
        <v>17.9</v>
      </c>
      <c r="U54" s="16">
        <f t="shared" si="10"/>
        <v>11.4</v>
      </c>
      <c r="V54" s="16">
        <f t="shared" si="14"/>
        <v>92.6</v>
      </c>
      <c r="W54" s="17">
        <f t="shared" si="15"/>
        <v>33017</v>
      </c>
      <c r="X54" s="18"/>
      <c r="Y54" s="18"/>
      <c r="Z54" s="18"/>
    </row>
    <row r="55" spans="2:26" ht="12.75">
      <c r="B55" s="15" t="s">
        <v>14</v>
      </c>
      <c r="C55" s="16">
        <f t="shared" si="11"/>
        <v>22.2</v>
      </c>
      <c r="D55" s="16">
        <f t="shared" si="11"/>
        <v>21.5</v>
      </c>
      <c r="E55" s="16">
        <f t="shared" si="11"/>
        <v>22.9</v>
      </c>
      <c r="F55" s="16">
        <f t="shared" si="11"/>
        <v>15</v>
      </c>
      <c r="G55" s="16">
        <f t="shared" si="11"/>
        <v>10.3</v>
      </c>
      <c r="H55" s="16">
        <f t="shared" si="12"/>
        <v>92</v>
      </c>
      <c r="I55" s="17">
        <f t="shared" si="13"/>
        <v>4129</v>
      </c>
      <c r="J55" s="16">
        <f t="shared" si="6"/>
        <v>24.2</v>
      </c>
      <c r="K55" s="16">
        <f t="shared" si="6"/>
        <v>22.5</v>
      </c>
      <c r="L55" s="16">
        <f t="shared" si="6"/>
        <v>20.8</v>
      </c>
      <c r="M55" s="16">
        <f t="shared" si="6"/>
        <v>15</v>
      </c>
      <c r="N55" s="16">
        <f t="shared" si="6"/>
        <v>9.7</v>
      </c>
      <c r="O55" s="16">
        <f t="shared" si="7"/>
        <v>92.1</v>
      </c>
      <c r="P55" s="17">
        <f t="shared" si="8"/>
        <v>3157</v>
      </c>
      <c r="Q55" s="16">
        <f t="shared" si="9"/>
        <v>23</v>
      </c>
      <c r="R55" s="16">
        <f t="shared" si="10"/>
        <v>21.9</v>
      </c>
      <c r="S55" s="16">
        <f t="shared" si="10"/>
        <v>22</v>
      </c>
      <c r="T55" s="16">
        <f t="shared" si="10"/>
        <v>15</v>
      </c>
      <c r="U55" s="16">
        <f t="shared" si="10"/>
        <v>10</v>
      </c>
      <c r="V55" s="16">
        <f t="shared" si="14"/>
        <v>92.1</v>
      </c>
      <c r="W55" s="17">
        <f t="shared" si="15"/>
        <v>7286</v>
      </c>
      <c r="X55" s="18"/>
      <c r="Y55" s="18"/>
      <c r="Z55" s="18"/>
    </row>
    <row r="56" spans="2:26" ht="12.75">
      <c r="B56" s="15" t="s">
        <v>15</v>
      </c>
      <c r="C56" s="16">
        <f t="shared" si="11"/>
        <v>17.5</v>
      </c>
      <c r="D56" s="16">
        <f t="shared" si="11"/>
        <v>20.2</v>
      </c>
      <c r="E56" s="16">
        <f t="shared" si="11"/>
        <v>22.1</v>
      </c>
      <c r="F56" s="16">
        <f t="shared" si="11"/>
        <v>18.1</v>
      </c>
      <c r="G56" s="16">
        <f t="shared" si="11"/>
        <v>11.3</v>
      </c>
      <c r="H56" s="16">
        <f t="shared" si="12"/>
        <v>89.3</v>
      </c>
      <c r="I56" s="17">
        <f t="shared" si="13"/>
        <v>15044</v>
      </c>
      <c r="J56" s="16">
        <f t="shared" si="6"/>
        <v>17.6</v>
      </c>
      <c r="K56" s="16">
        <f t="shared" si="6"/>
        <v>20.1</v>
      </c>
      <c r="L56" s="16">
        <f t="shared" si="6"/>
        <v>22.5</v>
      </c>
      <c r="M56" s="16">
        <f t="shared" si="6"/>
        <v>17.6</v>
      </c>
      <c r="N56" s="16">
        <f t="shared" si="6"/>
        <v>11.4</v>
      </c>
      <c r="O56" s="16">
        <f t="shared" si="7"/>
        <v>89.2</v>
      </c>
      <c r="P56" s="17">
        <f t="shared" si="8"/>
        <v>18096</v>
      </c>
      <c r="Q56" s="16">
        <f t="shared" si="9"/>
        <v>17.5</v>
      </c>
      <c r="R56" s="16">
        <f t="shared" si="10"/>
        <v>20.2</v>
      </c>
      <c r="S56" s="16">
        <f t="shared" si="10"/>
        <v>22.3</v>
      </c>
      <c r="T56" s="16">
        <f t="shared" si="10"/>
        <v>17.8</v>
      </c>
      <c r="U56" s="16">
        <f t="shared" si="10"/>
        <v>11.4</v>
      </c>
      <c r="V56" s="16">
        <f t="shared" si="14"/>
        <v>89.2</v>
      </c>
      <c r="W56" s="17">
        <f t="shared" si="15"/>
        <v>33140</v>
      </c>
      <c r="X56" s="18"/>
      <c r="Y56" s="18"/>
      <c r="Z56" s="18"/>
    </row>
    <row r="57" spans="2:26" ht="12.75">
      <c r="B57" s="15" t="s">
        <v>16</v>
      </c>
      <c r="C57" s="16">
        <f t="shared" si="11"/>
        <v>8.7</v>
      </c>
      <c r="D57" s="16">
        <f t="shared" si="11"/>
        <v>14</v>
      </c>
      <c r="E57" s="16">
        <f t="shared" si="11"/>
        <v>18.3</v>
      </c>
      <c r="F57" s="16">
        <f t="shared" si="11"/>
        <v>17.2</v>
      </c>
      <c r="G57" s="16">
        <f t="shared" si="11"/>
        <v>15</v>
      </c>
      <c r="H57" s="16">
        <f t="shared" si="12"/>
        <v>73.3</v>
      </c>
      <c r="I57" s="17">
        <f t="shared" si="13"/>
        <v>2789</v>
      </c>
      <c r="J57" s="16">
        <f aca="true" t="shared" si="16" ref="J57:N72">ROUND(100*I21/$V21,1)</f>
        <v>11.8</v>
      </c>
      <c r="K57" s="16">
        <f t="shared" si="16"/>
        <v>16.6</v>
      </c>
      <c r="L57" s="16">
        <f t="shared" si="16"/>
        <v>17.6</v>
      </c>
      <c r="M57" s="16">
        <f t="shared" si="16"/>
        <v>17.2</v>
      </c>
      <c r="N57" s="16">
        <f t="shared" si="16"/>
        <v>14.7</v>
      </c>
      <c r="O57" s="16">
        <f t="shared" si="7"/>
        <v>77.9</v>
      </c>
      <c r="P57" s="17">
        <f t="shared" si="8"/>
        <v>4400</v>
      </c>
      <c r="Q57" s="16">
        <f t="shared" si="9"/>
        <v>10.6</v>
      </c>
      <c r="R57" s="16">
        <f>ROUND(100*P21/$W21,1)</f>
        <v>15.6</v>
      </c>
      <c r="S57" s="16">
        <f>ROUND(100*Q21/$W21,1)</f>
        <v>17.9</v>
      </c>
      <c r="T57" s="16">
        <f>ROUND(100*R21/$W21,1)</f>
        <v>17.2</v>
      </c>
      <c r="U57" s="16">
        <f>ROUND(100*S21/$W21,1)</f>
        <v>14.8</v>
      </c>
      <c r="V57" s="16">
        <f t="shared" si="14"/>
        <v>76.1</v>
      </c>
      <c r="W57" s="17">
        <f t="shared" si="15"/>
        <v>7189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8</v>
      </c>
      <c r="D58" s="16">
        <f t="shared" si="17"/>
        <v>14.2</v>
      </c>
      <c r="E58" s="16">
        <f t="shared" si="17"/>
        <v>21</v>
      </c>
      <c r="F58" s="16">
        <f t="shared" si="17"/>
        <v>20.6</v>
      </c>
      <c r="G58" s="16">
        <f t="shared" si="17"/>
        <v>17</v>
      </c>
      <c r="H58" s="16">
        <f t="shared" si="12"/>
        <v>80.8</v>
      </c>
      <c r="I58" s="17">
        <f t="shared" si="13"/>
        <v>5637</v>
      </c>
      <c r="J58" s="16">
        <f t="shared" si="16"/>
        <v>14</v>
      </c>
      <c r="K58" s="16">
        <f t="shared" si="16"/>
        <v>21.4</v>
      </c>
      <c r="L58" s="16">
        <f t="shared" si="16"/>
        <v>21.6</v>
      </c>
      <c r="M58" s="16">
        <f t="shared" si="16"/>
        <v>18.8</v>
      </c>
      <c r="N58" s="16">
        <f t="shared" si="16"/>
        <v>13.2</v>
      </c>
      <c r="O58" s="16">
        <f t="shared" si="7"/>
        <v>89</v>
      </c>
      <c r="P58" s="17">
        <f t="shared" si="8"/>
        <v>19436</v>
      </c>
      <c r="Q58" s="16">
        <f aca="true" t="shared" si="18" ref="Q58:U73">ROUND(100*O22/$W22,1)</f>
        <v>12.6</v>
      </c>
      <c r="R58" s="16">
        <f t="shared" si="18"/>
        <v>19.8</v>
      </c>
      <c r="S58" s="16">
        <f t="shared" si="18"/>
        <v>21.5</v>
      </c>
      <c r="T58" s="16">
        <f t="shared" si="18"/>
        <v>19.2</v>
      </c>
      <c r="U58" s="16">
        <f t="shared" si="18"/>
        <v>14</v>
      </c>
      <c r="V58" s="16">
        <f t="shared" si="14"/>
        <v>87.1</v>
      </c>
      <c r="W58" s="17">
        <f t="shared" si="15"/>
        <v>25073</v>
      </c>
      <c r="X58" s="18"/>
      <c r="Y58" s="18"/>
      <c r="Z58" s="18"/>
    </row>
    <row r="59" spans="2:26" ht="12.75">
      <c r="B59" s="15" t="s">
        <v>18</v>
      </c>
      <c r="C59" s="16">
        <f t="shared" si="17"/>
        <v>11.7</v>
      </c>
      <c r="D59" s="16">
        <f t="shared" si="17"/>
        <v>17.6</v>
      </c>
      <c r="E59" s="16">
        <f t="shared" si="17"/>
        <v>19.3</v>
      </c>
      <c r="F59" s="16">
        <f t="shared" si="17"/>
        <v>17.9</v>
      </c>
      <c r="G59" s="16">
        <f t="shared" si="17"/>
        <v>14.7</v>
      </c>
      <c r="H59" s="16">
        <f t="shared" si="12"/>
        <v>81.1</v>
      </c>
      <c r="I59" s="17">
        <f t="shared" si="13"/>
        <v>4447</v>
      </c>
      <c r="J59" s="16">
        <f t="shared" si="16"/>
        <v>15.1</v>
      </c>
      <c r="K59" s="16">
        <f t="shared" si="16"/>
        <v>21.1</v>
      </c>
      <c r="L59" s="16">
        <f t="shared" si="16"/>
        <v>20.7</v>
      </c>
      <c r="M59" s="16">
        <f t="shared" si="16"/>
        <v>17.1</v>
      </c>
      <c r="N59" s="16">
        <f t="shared" si="16"/>
        <v>12.6</v>
      </c>
      <c r="O59" s="16">
        <f t="shared" si="7"/>
        <v>86.6</v>
      </c>
      <c r="P59" s="17">
        <f t="shared" si="8"/>
        <v>15123</v>
      </c>
      <c r="Q59" s="16">
        <f t="shared" si="18"/>
        <v>14.3</v>
      </c>
      <c r="R59" s="16">
        <f t="shared" si="18"/>
        <v>20.3</v>
      </c>
      <c r="S59" s="16">
        <f t="shared" si="18"/>
        <v>20.4</v>
      </c>
      <c r="T59" s="16">
        <f t="shared" si="18"/>
        <v>17.3</v>
      </c>
      <c r="U59" s="16">
        <f t="shared" si="18"/>
        <v>13.1</v>
      </c>
      <c r="V59" s="16">
        <f t="shared" si="14"/>
        <v>85.3</v>
      </c>
      <c r="W59" s="17">
        <f t="shared" si="15"/>
        <v>19570</v>
      </c>
      <c r="X59" s="18"/>
      <c r="Y59" s="18"/>
      <c r="Z59" s="18"/>
    </row>
    <row r="60" spans="2:26" ht="12.75">
      <c r="B60" s="15" t="s">
        <v>19</v>
      </c>
      <c r="C60" s="16">
        <f t="shared" si="17"/>
        <v>9.7</v>
      </c>
      <c r="D60" s="16">
        <f t="shared" si="17"/>
        <v>14.1</v>
      </c>
      <c r="E60" s="16">
        <f t="shared" si="17"/>
        <v>16.3</v>
      </c>
      <c r="F60" s="16">
        <f t="shared" si="17"/>
        <v>15.2</v>
      </c>
      <c r="G60" s="16">
        <f t="shared" si="17"/>
        <v>17</v>
      </c>
      <c r="H60" s="16">
        <f t="shared" si="12"/>
        <v>72.3</v>
      </c>
      <c r="I60" s="17">
        <f t="shared" si="13"/>
        <v>658</v>
      </c>
      <c r="J60" s="16">
        <f t="shared" si="16"/>
        <v>13.5</v>
      </c>
      <c r="K60" s="16">
        <f t="shared" si="16"/>
        <v>16</v>
      </c>
      <c r="L60" s="16">
        <f t="shared" si="16"/>
        <v>16.6</v>
      </c>
      <c r="M60" s="16">
        <f t="shared" si="16"/>
        <v>19.5</v>
      </c>
      <c r="N60" s="16">
        <f t="shared" si="16"/>
        <v>15.2</v>
      </c>
      <c r="O60" s="16">
        <f t="shared" si="7"/>
        <v>80.7</v>
      </c>
      <c r="P60" s="17">
        <f t="shared" si="8"/>
        <v>771</v>
      </c>
      <c r="Q60" s="16">
        <f t="shared" si="18"/>
        <v>11.8</v>
      </c>
      <c r="R60" s="16">
        <f t="shared" si="18"/>
        <v>15.1</v>
      </c>
      <c r="S60" s="16">
        <f t="shared" si="18"/>
        <v>16.4</v>
      </c>
      <c r="T60" s="16">
        <f t="shared" si="18"/>
        <v>17.5</v>
      </c>
      <c r="U60" s="16">
        <f t="shared" si="18"/>
        <v>16</v>
      </c>
      <c r="V60" s="16">
        <f t="shared" si="14"/>
        <v>76.8</v>
      </c>
      <c r="W60" s="17">
        <f t="shared" si="15"/>
        <v>1429</v>
      </c>
      <c r="X60" s="18"/>
      <c r="Y60" s="18"/>
      <c r="Z60" s="18"/>
    </row>
    <row r="61" spans="2:26" ht="12.75">
      <c r="B61" s="15" t="s">
        <v>20</v>
      </c>
      <c r="C61" s="16">
        <f t="shared" si="17"/>
        <v>20.1</v>
      </c>
      <c r="D61" s="16">
        <f t="shared" si="17"/>
        <v>18.8</v>
      </c>
      <c r="E61" s="16">
        <f t="shared" si="17"/>
        <v>22.9</v>
      </c>
      <c r="F61" s="16">
        <f t="shared" si="17"/>
        <v>18.3</v>
      </c>
      <c r="G61" s="16">
        <f t="shared" si="17"/>
        <v>11</v>
      </c>
      <c r="H61" s="16">
        <f t="shared" si="12"/>
        <v>91</v>
      </c>
      <c r="I61" s="17">
        <f t="shared" si="13"/>
        <v>12516</v>
      </c>
      <c r="J61" s="16">
        <f t="shared" si="16"/>
        <v>24.6</v>
      </c>
      <c r="K61" s="16">
        <f t="shared" si="16"/>
        <v>21.5</v>
      </c>
      <c r="L61" s="16">
        <f t="shared" si="16"/>
        <v>24.3</v>
      </c>
      <c r="M61" s="16">
        <f t="shared" si="16"/>
        <v>16.4</v>
      </c>
      <c r="N61" s="16">
        <f t="shared" si="16"/>
        <v>8</v>
      </c>
      <c r="O61" s="16">
        <f t="shared" si="7"/>
        <v>94.8</v>
      </c>
      <c r="P61" s="17">
        <f t="shared" si="8"/>
        <v>21634</v>
      </c>
      <c r="Q61" s="16">
        <f t="shared" si="18"/>
        <v>22.9</v>
      </c>
      <c r="R61" s="16">
        <f t="shared" si="18"/>
        <v>20.5</v>
      </c>
      <c r="S61" s="16">
        <f t="shared" si="18"/>
        <v>23.8</v>
      </c>
      <c r="T61" s="16">
        <f t="shared" si="18"/>
        <v>17.1</v>
      </c>
      <c r="U61" s="16">
        <f t="shared" si="18"/>
        <v>9.1</v>
      </c>
      <c r="V61" s="16">
        <f t="shared" si="14"/>
        <v>93.4</v>
      </c>
      <c r="W61" s="17">
        <f t="shared" si="15"/>
        <v>34150</v>
      </c>
      <c r="X61" s="18"/>
      <c r="Y61" s="18"/>
      <c r="Z61" s="18"/>
    </row>
    <row r="62" spans="2:26" ht="12.75">
      <c r="B62" s="15" t="s">
        <v>21</v>
      </c>
      <c r="C62" s="16">
        <f t="shared" si="17"/>
        <v>12.2</v>
      </c>
      <c r="D62" s="16">
        <f t="shared" si="17"/>
        <v>14.7</v>
      </c>
      <c r="E62" s="16">
        <f t="shared" si="17"/>
        <v>26.9</v>
      </c>
      <c r="F62" s="16">
        <f t="shared" si="17"/>
        <v>22</v>
      </c>
      <c r="G62" s="16">
        <f t="shared" si="17"/>
        <v>13.5</v>
      </c>
      <c r="H62" s="16">
        <f t="shared" si="12"/>
        <v>89.3</v>
      </c>
      <c r="I62" s="17">
        <f t="shared" si="13"/>
        <v>3052</v>
      </c>
      <c r="J62" s="16">
        <f t="shared" si="16"/>
        <v>14.5</v>
      </c>
      <c r="K62" s="16">
        <f t="shared" si="16"/>
        <v>18.6</v>
      </c>
      <c r="L62" s="16">
        <f t="shared" si="16"/>
        <v>28.5</v>
      </c>
      <c r="M62" s="16">
        <f t="shared" si="16"/>
        <v>20.9</v>
      </c>
      <c r="N62" s="16">
        <f t="shared" si="16"/>
        <v>10.5</v>
      </c>
      <c r="O62" s="16">
        <f t="shared" si="7"/>
        <v>93.1</v>
      </c>
      <c r="P62" s="17">
        <f t="shared" si="8"/>
        <v>8043</v>
      </c>
      <c r="Q62" s="16">
        <f t="shared" si="18"/>
        <v>13.9</v>
      </c>
      <c r="R62" s="16">
        <f t="shared" si="18"/>
        <v>17.6</v>
      </c>
      <c r="S62" s="16">
        <f t="shared" si="18"/>
        <v>28</v>
      </c>
      <c r="T62" s="16">
        <f t="shared" si="18"/>
        <v>21.2</v>
      </c>
      <c r="U62" s="16">
        <f t="shared" si="18"/>
        <v>11.3</v>
      </c>
      <c r="V62" s="16">
        <f t="shared" si="14"/>
        <v>92</v>
      </c>
      <c r="W62" s="17">
        <f t="shared" si="15"/>
        <v>11095</v>
      </c>
      <c r="X62" s="18"/>
      <c r="Y62" s="18"/>
      <c r="Z62" s="18"/>
    </row>
    <row r="63" spans="2:26" ht="12.75">
      <c r="B63" s="15" t="s">
        <v>22</v>
      </c>
      <c r="C63" s="16">
        <f t="shared" si="17"/>
        <v>16.9</v>
      </c>
      <c r="D63" s="16">
        <f t="shared" si="17"/>
        <v>19.8</v>
      </c>
      <c r="E63" s="16">
        <f t="shared" si="17"/>
        <v>23.2</v>
      </c>
      <c r="F63" s="16">
        <f t="shared" si="17"/>
        <v>20</v>
      </c>
      <c r="G63" s="16">
        <f t="shared" si="17"/>
        <v>12.5</v>
      </c>
      <c r="H63" s="16">
        <f t="shared" si="12"/>
        <v>92.5</v>
      </c>
      <c r="I63" s="17">
        <f t="shared" si="13"/>
        <v>21893</v>
      </c>
      <c r="J63" s="16">
        <f t="shared" si="16"/>
        <v>15.6</v>
      </c>
      <c r="K63" s="16">
        <f t="shared" si="16"/>
        <v>19.6</v>
      </c>
      <c r="L63" s="16">
        <f t="shared" si="16"/>
        <v>24.5</v>
      </c>
      <c r="M63" s="16">
        <f t="shared" si="16"/>
        <v>21.4</v>
      </c>
      <c r="N63" s="16">
        <f t="shared" si="16"/>
        <v>12.6</v>
      </c>
      <c r="O63" s="16">
        <f t="shared" si="7"/>
        <v>93.8</v>
      </c>
      <c r="P63" s="17">
        <f t="shared" si="8"/>
        <v>52450</v>
      </c>
      <c r="Q63" s="16">
        <f t="shared" si="18"/>
        <v>16</v>
      </c>
      <c r="R63" s="16">
        <f t="shared" si="18"/>
        <v>19.6</v>
      </c>
      <c r="S63" s="16">
        <f t="shared" si="18"/>
        <v>24.2</v>
      </c>
      <c r="T63" s="16">
        <f t="shared" si="18"/>
        <v>21</v>
      </c>
      <c r="U63" s="16">
        <f t="shared" si="18"/>
        <v>12.6</v>
      </c>
      <c r="V63" s="16">
        <f t="shared" si="14"/>
        <v>93.4</v>
      </c>
      <c r="W63" s="17">
        <f t="shared" si="15"/>
        <v>74343</v>
      </c>
      <c r="X63" s="18"/>
      <c r="Y63" s="18"/>
      <c r="Z63" s="18"/>
    </row>
    <row r="64" spans="2:26" ht="12.75">
      <c r="B64" s="15" t="s">
        <v>53</v>
      </c>
      <c r="C64" s="16">
        <f t="shared" si="17"/>
        <v>8</v>
      </c>
      <c r="D64" s="16">
        <f t="shared" si="17"/>
        <v>14.1</v>
      </c>
      <c r="E64" s="16">
        <f t="shared" si="17"/>
        <v>28.9</v>
      </c>
      <c r="F64" s="16">
        <f t="shared" si="17"/>
        <v>28</v>
      </c>
      <c r="G64" s="16">
        <f t="shared" si="17"/>
        <v>14.1</v>
      </c>
      <c r="H64" s="16">
        <f t="shared" si="12"/>
        <v>93.1</v>
      </c>
      <c r="I64" s="17">
        <f t="shared" si="13"/>
        <v>5008</v>
      </c>
      <c r="J64" s="16">
        <f t="shared" si="16"/>
        <v>10.2</v>
      </c>
      <c r="K64" s="16">
        <f t="shared" si="16"/>
        <v>18.7</v>
      </c>
      <c r="L64" s="16">
        <f t="shared" si="16"/>
        <v>31.6</v>
      </c>
      <c r="M64" s="16">
        <f t="shared" si="16"/>
        <v>24.9</v>
      </c>
      <c r="N64" s="16">
        <f t="shared" si="16"/>
        <v>10.2</v>
      </c>
      <c r="O64" s="16">
        <f t="shared" si="7"/>
        <v>95.5</v>
      </c>
      <c r="P64" s="17">
        <f t="shared" si="8"/>
        <v>7158</v>
      </c>
      <c r="Q64" s="16">
        <f t="shared" si="18"/>
        <v>9.3</v>
      </c>
      <c r="R64" s="16">
        <f t="shared" si="18"/>
        <v>16.8</v>
      </c>
      <c r="S64" s="16">
        <f t="shared" si="18"/>
        <v>30.4</v>
      </c>
      <c r="T64" s="16">
        <f t="shared" si="18"/>
        <v>26.2</v>
      </c>
      <c r="U64" s="16">
        <f t="shared" si="18"/>
        <v>11.8</v>
      </c>
      <c r="V64" s="16">
        <f t="shared" si="14"/>
        <v>94.5</v>
      </c>
      <c r="W64" s="17">
        <f t="shared" si="15"/>
        <v>12166</v>
      </c>
      <c r="X64" s="18"/>
      <c r="Y64" s="18"/>
      <c r="Z64" s="18"/>
    </row>
    <row r="65" spans="2:26" ht="12.75">
      <c r="B65" s="15" t="s">
        <v>23</v>
      </c>
      <c r="C65" s="16">
        <f t="shared" si="17"/>
        <v>9</v>
      </c>
      <c r="D65" s="16">
        <f t="shared" si="17"/>
        <v>15.7</v>
      </c>
      <c r="E65" s="16">
        <f t="shared" si="17"/>
        <v>20</v>
      </c>
      <c r="F65" s="16">
        <f t="shared" si="17"/>
        <v>20.3</v>
      </c>
      <c r="G65" s="16">
        <f t="shared" si="17"/>
        <v>14.9</v>
      </c>
      <c r="H65" s="16">
        <f t="shared" si="12"/>
        <v>79.8</v>
      </c>
      <c r="I65" s="17">
        <f t="shared" si="13"/>
        <v>2439</v>
      </c>
      <c r="J65" s="16">
        <f t="shared" si="16"/>
        <v>9.7</v>
      </c>
      <c r="K65" s="16">
        <f t="shared" si="16"/>
        <v>22.2</v>
      </c>
      <c r="L65" s="16">
        <f t="shared" si="16"/>
        <v>26.2</v>
      </c>
      <c r="M65" s="16">
        <f t="shared" si="16"/>
        <v>21.3</v>
      </c>
      <c r="N65" s="16">
        <f t="shared" si="16"/>
        <v>10.5</v>
      </c>
      <c r="O65" s="16">
        <f t="shared" si="7"/>
        <v>89.9</v>
      </c>
      <c r="P65" s="17">
        <f t="shared" si="8"/>
        <v>4750</v>
      </c>
      <c r="Q65" s="16">
        <f t="shared" si="18"/>
        <v>9.5</v>
      </c>
      <c r="R65" s="16">
        <f t="shared" si="18"/>
        <v>20</v>
      </c>
      <c r="S65" s="16">
        <f t="shared" si="18"/>
        <v>24.1</v>
      </c>
      <c r="T65" s="16">
        <f t="shared" si="18"/>
        <v>20.9</v>
      </c>
      <c r="U65" s="16">
        <f t="shared" si="18"/>
        <v>12</v>
      </c>
      <c r="V65" s="16">
        <f t="shared" si="14"/>
        <v>86.5</v>
      </c>
      <c r="W65" s="17">
        <f t="shared" si="15"/>
        <v>7189</v>
      </c>
      <c r="X65" s="18"/>
      <c r="Y65" s="18"/>
      <c r="Z65" s="18"/>
    </row>
    <row r="66" spans="2:26" ht="12.75">
      <c r="B66" s="15" t="s">
        <v>24</v>
      </c>
      <c r="C66" s="16">
        <f t="shared" si="17"/>
        <v>26.5</v>
      </c>
      <c r="D66" s="16">
        <f t="shared" si="17"/>
        <v>21.9</v>
      </c>
      <c r="E66" s="16">
        <f t="shared" si="17"/>
        <v>19.9</v>
      </c>
      <c r="F66" s="16">
        <f t="shared" si="17"/>
        <v>14.5</v>
      </c>
      <c r="G66" s="16">
        <f t="shared" si="17"/>
        <v>10</v>
      </c>
      <c r="H66" s="16">
        <f t="shared" si="12"/>
        <v>92.8</v>
      </c>
      <c r="I66" s="17">
        <f t="shared" si="13"/>
        <v>4456</v>
      </c>
      <c r="J66" s="16">
        <f t="shared" si="16"/>
        <v>22.8</v>
      </c>
      <c r="K66" s="16">
        <f t="shared" si="16"/>
        <v>21.1</v>
      </c>
      <c r="L66" s="16">
        <f t="shared" si="16"/>
        <v>20.1</v>
      </c>
      <c r="M66" s="16">
        <f t="shared" si="16"/>
        <v>17</v>
      </c>
      <c r="N66" s="16">
        <f t="shared" si="16"/>
        <v>11</v>
      </c>
      <c r="O66" s="16">
        <f t="shared" si="7"/>
        <v>92.1</v>
      </c>
      <c r="P66" s="17">
        <f t="shared" si="8"/>
        <v>10784</v>
      </c>
      <c r="Q66" s="16">
        <f t="shared" si="18"/>
        <v>23.8</v>
      </c>
      <c r="R66" s="16">
        <f t="shared" si="18"/>
        <v>21.4</v>
      </c>
      <c r="S66" s="16">
        <f t="shared" si="18"/>
        <v>20</v>
      </c>
      <c r="T66" s="16">
        <f t="shared" si="18"/>
        <v>16.3</v>
      </c>
      <c r="U66" s="16">
        <f t="shared" si="18"/>
        <v>10.7</v>
      </c>
      <c r="V66" s="16">
        <f t="shared" si="14"/>
        <v>92.3</v>
      </c>
      <c r="W66" s="17">
        <f t="shared" si="15"/>
        <v>15240</v>
      </c>
      <c r="X66" s="18"/>
      <c r="Y66" s="18"/>
      <c r="Z66" s="18"/>
    </row>
    <row r="67" spans="2:26" ht="12.75">
      <c r="B67" s="15" t="s">
        <v>25</v>
      </c>
      <c r="C67" s="16">
        <f t="shared" si="17"/>
        <v>34.6</v>
      </c>
      <c r="D67" s="16">
        <f t="shared" si="17"/>
        <v>19.8</v>
      </c>
      <c r="E67" s="16">
        <f t="shared" si="17"/>
        <v>15.8</v>
      </c>
      <c r="F67" s="16">
        <f t="shared" si="17"/>
        <v>13.7</v>
      </c>
      <c r="G67" s="16">
        <f t="shared" si="17"/>
        <v>9.5</v>
      </c>
      <c r="H67" s="16">
        <f t="shared" si="12"/>
        <v>93.4</v>
      </c>
      <c r="I67" s="17">
        <f t="shared" si="13"/>
        <v>2434</v>
      </c>
      <c r="J67" s="16">
        <f t="shared" si="16"/>
        <v>26.9</v>
      </c>
      <c r="K67" s="16">
        <f t="shared" si="16"/>
        <v>19.8</v>
      </c>
      <c r="L67" s="16">
        <f t="shared" si="16"/>
        <v>19.4</v>
      </c>
      <c r="M67" s="16">
        <f t="shared" si="16"/>
        <v>16.3</v>
      </c>
      <c r="N67" s="16">
        <f t="shared" si="16"/>
        <v>11.3</v>
      </c>
      <c r="O67" s="16">
        <f t="shared" si="7"/>
        <v>93.6</v>
      </c>
      <c r="P67" s="17">
        <f t="shared" si="8"/>
        <v>5147</v>
      </c>
      <c r="Q67" s="16">
        <f t="shared" si="18"/>
        <v>29.4</v>
      </c>
      <c r="R67" s="16">
        <f t="shared" si="18"/>
        <v>19.8</v>
      </c>
      <c r="S67" s="16">
        <f t="shared" si="18"/>
        <v>18.2</v>
      </c>
      <c r="T67" s="16">
        <f t="shared" si="18"/>
        <v>15.5</v>
      </c>
      <c r="U67" s="16">
        <f t="shared" si="18"/>
        <v>10.7</v>
      </c>
      <c r="V67" s="16">
        <f t="shared" si="14"/>
        <v>93.5</v>
      </c>
      <c r="W67" s="17">
        <f t="shared" si="15"/>
        <v>7581</v>
      </c>
      <c r="X67" s="18"/>
      <c r="Y67" s="18"/>
      <c r="Z67" s="18"/>
    </row>
    <row r="68" spans="2:26" ht="12.75">
      <c r="B68" s="15" t="s">
        <v>26</v>
      </c>
      <c r="C68" s="16">
        <f t="shared" si="17"/>
        <v>27.8</v>
      </c>
      <c r="D68" s="16">
        <f t="shared" si="17"/>
        <v>25.7</v>
      </c>
      <c r="E68" s="16">
        <f t="shared" si="17"/>
        <v>19.6</v>
      </c>
      <c r="F68" s="16">
        <f t="shared" si="17"/>
        <v>13.2</v>
      </c>
      <c r="G68" s="16">
        <f t="shared" si="17"/>
        <v>8.3</v>
      </c>
      <c r="H68" s="16">
        <f t="shared" si="12"/>
        <v>94.7</v>
      </c>
      <c r="I68" s="17">
        <f t="shared" si="13"/>
        <v>1351</v>
      </c>
      <c r="J68" s="16">
        <f t="shared" si="16"/>
        <v>24.4</v>
      </c>
      <c r="K68" s="16">
        <f t="shared" si="16"/>
        <v>23.9</v>
      </c>
      <c r="L68" s="16">
        <f t="shared" si="16"/>
        <v>19.6</v>
      </c>
      <c r="M68" s="16">
        <f t="shared" si="16"/>
        <v>14.6</v>
      </c>
      <c r="N68" s="16">
        <f t="shared" si="16"/>
        <v>10</v>
      </c>
      <c r="O68" s="16">
        <f t="shared" si="7"/>
        <v>92.5</v>
      </c>
      <c r="P68" s="17">
        <f t="shared" si="8"/>
        <v>3165</v>
      </c>
      <c r="Q68" s="16">
        <f t="shared" si="18"/>
        <v>25.4</v>
      </c>
      <c r="R68" s="16">
        <f t="shared" si="18"/>
        <v>24.4</v>
      </c>
      <c r="S68" s="16">
        <f t="shared" si="18"/>
        <v>19.6</v>
      </c>
      <c r="T68" s="16">
        <f t="shared" si="18"/>
        <v>14.2</v>
      </c>
      <c r="U68" s="16">
        <f t="shared" si="18"/>
        <v>9.5</v>
      </c>
      <c r="V68" s="16">
        <f t="shared" si="14"/>
        <v>93.2</v>
      </c>
      <c r="W68" s="17">
        <f t="shared" si="15"/>
        <v>4516</v>
      </c>
      <c r="X68" s="18"/>
      <c r="Y68" s="18"/>
      <c r="Z68" s="18"/>
    </row>
    <row r="69" spans="2:26" ht="12.75">
      <c r="B69" s="15" t="s">
        <v>27</v>
      </c>
      <c r="C69" s="16">
        <f t="shared" si="17"/>
        <v>32.8</v>
      </c>
      <c r="D69" s="16">
        <f t="shared" si="17"/>
        <v>23.7</v>
      </c>
      <c r="E69" s="16">
        <f t="shared" si="17"/>
        <v>16</v>
      </c>
      <c r="F69" s="16">
        <f t="shared" si="17"/>
        <v>10.3</v>
      </c>
      <c r="G69" s="16">
        <f t="shared" si="17"/>
        <v>6.7</v>
      </c>
      <c r="H69" s="16">
        <f t="shared" si="12"/>
        <v>89.5</v>
      </c>
      <c r="I69" s="17">
        <f t="shared" si="13"/>
        <v>1584</v>
      </c>
      <c r="J69" s="16">
        <f t="shared" si="16"/>
        <v>39.5</v>
      </c>
      <c r="K69" s="16">
        <f t="shared" si="16"/>
        <v>27.3</v>
      </c>
      <c r="L69" s="16">
        <f t="shared" si="16"/>
        <v>16.5</v>
      </c>
      <c r="M69" s="16">
        <f t="shared" si="16"/>
        <v>8.5</v>
      </c>
      <c r="N69" s="16">
        <f t="shared" si="16"/>
        <v>3.9</v>
      </c>
      <c r="O69" s="16">
        <f t="shared" si="7"/>
        <v>95.7</v>
      </c>
      <c r="P69" s="17">
        <f t="shared" si="8"/>
        <v>2076</v>
      </c>
      <c r="Q69" s="16">
        <f t="shared" si="18"/>
        <v>36.6</v>
      </c>
      <c r="R69" s="16">
        <f t="shared" si="18"/>
        <v>25.8</v>
      </c>
      <c r="S69" s="16">
        <f t="shared" si="18"/>
        <v>16.3</v>
      </c>
      <c r="T69" s="16">
        <f t="shared" si="18"/>
        <v>9.3</v>
      </c>
      <c r="U69" s="16">
        <f t="shared" si="18"/>
        <v>5.1</v>
      </c>
      <c r="V69" s="16">
        <f t="shared" si="14"/>
        <v>93</v>
      </c>
      <c r="W69" s="17">
        <f t="shared" si="15"/>
        <v>3660</v>
      </c>
      <c r="X69" s="18"/>
      <c r="Y69" s="18"/>
      <c r="Z69" s="18"/>
    </row>
    <row r="70" spans="2:26" ht="12.75">
      <c r="B70" s="15" t="s">
        <v>28</v>
      </c>
      <c r="C70" s="16">
        <f t="shared" si="17"/>
        <v>29.7</v>
      </c>
      <c r="D70" s="16">
        <f t="shared" si="17"/>
        <v>21.8</v>
      </c>
      <c r="E70" s="16">
        <f t="shared" si="17"/>
        <v>20.2</v>
      </c>
      <c r="F70" s="16">
        <f t="shared" si="17"/>
        <v>14</v>
      </c>
      <c r="G70" s="16">
        <f t="shared" si="17"/>
        <v>7.4</v>
      </c>
      <c r="H70" s="16">
        <f t="shared" si="12"/>
        <v>93.1</v>
      </c>
      <c r="I70" s="17">
        <f t="shared" si="13"/>
        <v>2140</v>
      </c>
      <c r="J70" s="16">
        <f t="shared" si="16"/>
        <v>29.4</v>
      </c>
      <c r="K70" s="16">
        <f t="shared" si="16"/>
        <v>25</v>
      </c>
      <c r="L70" s="16">
        <f t="shared" si="16"/>
        <v>21.1</v>
      </c>
      <c r="M70" s="16">
        <f t="shared" si="16"/>
        <v>12.3</v>
      </c>
      <c r="N70" s="16">
        <f t="shared" si="16"/>
        <v>6.9</v>
      </c>
      <c r="O70" s="16">
        <f t="shared" si="7"/>
        <v>94.8</v>
      </c>
      <c r="P70" s="17">
        <f t="shared" si="8"/>
        <v>2879</v>
      </c>
      <c r="Q70" s="16">
        <f t="shared" si="18"/>
        <v>29.5</v>
      </c>
      <c r="R70" s="16">
        <f t="shared" si="18"/>
        <v>23.7</v>
      </c>
      <c r="S70" s="16">
        <f t="shared" si="18"/>
        <v>20.7</v>
      </c>
      <c r="T70" s="16">
        <f t="shared" si="18"/>
        <v>13.1</v>
      </c>
      <c r="U70" s="16">
        <f t="shared" si="18"/>
        <v>7.1</v>
      </c>
      <c r="V70" s="16">
        <f t="shared" si="14"/>
        <v>94.1</v>
      </c>
      <c r="W70" s="17">
        <f t="shared" si="15"/>
        <v>5019</v>
      </c>
      <c r="X70" s="18"/>
      <c r="Y70" s="18"/>
      <c r="Z70" s="18"/>
    </row>
    <row r="71" spans="2:26" ht="12.75">
      <c r="B71" s="15" t="s">
        <v>29</v>
      </c>
      <c r="C71" s="16">
        <f t="shared" si="17"/>
        <v>18.3</v>
      </c>
      <c r="D71" s="16">
        <f t="shared" si="17"/>
        <v>24.4</v>
      </c>
      <c r="E71" s="16">
        <f t="shared" si="17"/>
        <v>22.8</v>
      </c>
      <c r="F71" s="16">
        <f t="shared" si="17"/>
        <v>17.1</v>
      </c>
      <c r="G71" s="16">
        <f t="shared" si="17"/>
        <v>8.2</v>
      </c>
      <c r="H71" s="16">
        <f t="shared" si="12"/>
        <v>90.8</v>
      </c>
      <c r="I71" s="17">
        <f t="shared" si="13"/>
        <v>1839</v>
      </c>
      <c r="J71" s="16">
        <f t="shared" si="16"/>
        <v>15.5</v>
      </c>
      <c r="K71" s="16">
        <f t="shared" si="16"/>
        <v>22.6</v>
      </c>
      <c r="L71" s="16">
        <f t="shared" si="16"/>
        <v>24.6</v>
      </c>
      <c r="M71" s="16">
        <f t="shared" si="16"/>
        <v>18.9</v>
      </c>
      <c r="N71" s="16">
        <f t="shared" si="16"/>
        <v>10.6</v>
      </c>
      <c r="O71" s="16">
        <f t="shared" si="7"/>
        <v>92.2</v>
      </c>
      <c r="P71" s="17">
        <f t="shared" si="8"/>
        <v>5322</v>
      </c>
      <c r="Q71" s="16">
        <f t="shared" si="18"/>
        <v>16.2</v>
      </c>
      <c r="R71" s="16">
        <f t="shared" si="18"/>
        <v>23.1</v>
      </c>
      <c r="S71" s="16">
        <f t="shared" si="18"/>
        <v>24.1</v>
      </c>
      <c r="T71" s="16">
        <f t="shared" si="18"/>
        <v>18.4</v>
      </c>
      <c r="U71" s="16">
        <f t="shared" si="18"/>
        <v>10</v>
      </c>
      <c r="V71" s="16">
        <f t="shared" si="14"/>
        <v>91.8</v>
      </c>
      <c r="W71" s="17">
        <f t="shared" si="15"/>
        <v>7161</v>
      </c>
      <c r="X71" s="18"/>
      <c r="Y71" s="18"/>
      <c r="Z71" s="18"/>
    </row>
    <row r="72" spans="2:26" ht="12.75">
      <c r="B72" s="15" t="s">
        <v>30</v>
      </c>
      <c r="C72" s="16">
        <f t="shared" si="17"/>
        <v>21.1</v>
      </c>
      <c r="D72" s="16">
        <f t="shared" si="17"/>
        <v>18.6</v>
      </c>
      <c r="E72" s="16">
        <f t="shared" si="17"/>
        <v>22.6</v>
      </c>
      <c r="F72" s="16">
        <f t="shared" si="17"/>
        <v>19.1</v>
      </c>
      <c r="G72" s="16">
        <f t="shared" si="17"/>
        <v>10.7</v>
      </c>
      <c r="H72" s="16">
        <f t="shared" si="12"/>
        <v>92</v>
      </c>
      <c r="I72" s="17">
        <f t="shared" si="13"/>
        <v>2651</v>
      </c>
      <c r="J72" s="16">
        <f t="shared" si="16"/>
        <v>22.2</v>
      </c>
      <c r="K72" s="16">
        <f t="shared" si="16"/>
        <v>20.3</v>
      </c>
      <c r="L72" s="16">
        <f t="shared" si="16"/>
        <v>24.3</v>
      </c>
      <c r="M72" s="16">
        <f t="shared" si="16"/>
        <v>18</v>
      </c>
      <c r="N72" s="16">
        <f t="shared" si="16"/>
        <v>9.6</v>
      </c>
      <c r="O72" s="16">
        <f t="shared" si="7"/>
        <v>94.4</v>
      </c>
      <c r="P72" s="17">
        <f t="shared" si="8"/>
        <v>3476</v>
      </c>
      <c r="Q72" s="16">
        <f t="shared" si="18"/>
        <v>21.7</v>
      </c>
      <c r="R72" s="16">
        <f t="shared" si="18"/>
        <v>19.5</v>
      </c>
      <c r="S72" s="16">
        <f t="shared" si="18"/>
        <v>23.5</v>
      </c>
      <c r="T72" s="16">
        <f t="shared" si="18"/>
        <v>18.5</v>
      </c>
      <c r="U72" s="16">
        <f t="shared" si="18"/>
        <v>10.1</v>
      </c>
      <c r="V72" s="16">
        <f t="shared" si="14"/>
        <v>93.4</v>
      </c>
      <c r="W72" s="17">
        <f t="shared" si="15"/>
        <v>6127</v>
      </c>
      <c r="X72" s="18"/>
      <c r="Y72" s="18"/>
      <c r="Z72" s="18"/>
    </row>
    <row r="73" spans="2:26" ht="12.75">
      <c r="B73" s="15" t="s">
        <v>31</v>
      </c>
      <c r="C73" s="16">
        <f t="shared" si="17"/>
        <v>7.2</v>
      </c>
      <c r="D73" s="16">
        <f t="shared" si="17"/>
        <v>11.8</v>
      </c>
      <c r="E73" s="16">
        <f t="shared" si="17"/>
        <v>23.4</v>
      </c>
      <c r="F73" s="16">
        <f t="shared" si="17"/>
        <v>27.8</v>
      </c>
      <c r="G73" s="16">
        <f t="shared" si="17"/>
        <v>19.4</v>
      </c>
      <c r="H73" s="16">
        <f t="shared" si="12"/>
        <v>89.6</v>
      </c>
      <c r="I73" s="17">
        <f t="shared" si="13"/>
        <v>9586</v>
      </c>
      <c r="J73" s="16">
        <f aca="true" t="shared" si="19" ref="J73:N75">ROUND(100*I37/$V37,1)</f>
        <v>16.2</v>
      </c>
      <c r="K73" s="16">
        <f t="shared" si="19"/>
        <v>17.2</v>
      </c>
      <c r="L73" s="16">
        <f t="shared" si="19"/>
        <v>23.4</v>
      </c>
      <c r="M73" s="16">
        <f t="shared" si="19"/>
        <v>22</v>
      </c>
      <c r="N73" s="16">
        <f t="shared" si="19"/>
        <v>13.8</v>
      </c>
      <c r="O73" s="16">
        <f t="shared" si="7"/>
        <v>92.6</v>
      </c>
      <c r="P73" s="17">
        <f t="shared" si="8"/>
        <v>6267</v>
      </c>
      <c r="Q73" s="16">
        <f t="shared" si="18"/>
        <v>10.8</v>
      </c>
      <c r="R73" s="16">
        <f t="shared" si="18"/>
        <v>13.9</v>
      </c>
      <c r="S73" s="16">
        <f t="shared" si="18"/>
        <v>23.4</v>
      </c>
      <c r="T73" s="16">
        <f t="shared" si="18"/>
        <v>25.5</v>
      </c>
      <c r="U73" s="16">
        <f t="shared" si="18"/>
        <v>17.2</v>
      </c>
      <c r="V73" s="16">
        <f t="shared" si="14"/>
        <v>90.8</v>
      </c>
      <c r="W73" s="17">
        <f t="shared" si="15"/>
        <v>15853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13.1</v>
      </c>
      <c r="D74" s="16">
        <f t="shared" si="20"/>
        <v>16.1</v>
      </c>
      <c r="E74" s="16">
        <f t="shared" si="20"/>
        <v>19.6</v>
      </c>
      <c r="F74" s="16">
        <f t="shared" si="20"/>
        <v>20.6</v>
      </c>
      <c r="G74" s="16">
        <f t="shared" si="20"/>
        <v>15.5</v>
      </c>
      <c r="H74" s="16">
        <f t="shared" si="12"/>
        <v>84.9</v>
      </c>
      <c r="I74" s="17">
        <f t="shared" si="13"/>
        <v>41737</v>
      </c>
      <c r="J74" s="16">
        <f t="shared" si="19"/>
        <v>11.9</v>
      </c>
      <c r="K74" s="16">
        <f t="shared" si="19"/>
        <v>15.5</v>
      </c>
      <c r="L74" s="16">
        <f t="shared" si="19"/>
        <v>20.1</v>
      </c>
      <c r="M74" s="16">
        <f t="shared" si="19"/>
        <v>20.8</v>
      </c>
      <c r="N74" s="16">
        <f t="shared" si="19"/>
        <v>16</v>
      </c>
      <c r="O74" s="16">
        <f t="shared" si="7"/>
        <v>84.3</v>
      </c>
      <c r="P74" s="17">
        <f t="shared" si="8"/>
        <v>46097</v>
      </c>
      <c r="Q74" s="16">
        <f aca="true" t="shared" si="21" ref="Q74:U75">ROUND(100*O38/$W38,1)</f>
        <v>12.5</v>
      </c>
      <c r="R74" s="16">
        <f t="shared" si="21"/>
        <v>15.8</v>
      </c>
      <c r="S74" s="16">
        <f t="shared" si="21"/>
        <v>19.9</v>
      </c>
      <c r="T74" s="16">
        <f t="shared" si="21"/>
        <v>20.7</v>
      </c>
      <c r="U74" s="16">
        <f t="shared" si="21"/>
        <v>15.7</v>
      </c>
      <c r="V74" s="16">
        <f t="shared" si="14"/>
        <v>84.6</v>
      </c>
      <c r="W74" s="17">
        <f t="shared" si="15"/>
        <v>87834</v>
      </c>
      <c r="X74" s="18"/>
      <c r="Y74" s="18"/>
      <c r="Z74" s="18"/>
    </row>
    <row r="75" spans="2:26" ht="12.75">
      <c r="B75" s="15" t="s">
        <v>47</v>
      </c>
      <c r="C75" s="16">
        <f t="shared" si="20"/>
        <v>17.7</v>
      </c>
      <c r="D75" s="16">
        <f t="shared" si="20"/>
        <v>18.2</v>
      </c>
      <c r="E75" s="16">
        <f t="shared" si="20"/>
        <v>20.7</v>
      </c>
      <c r="F75" s="16">
        <f t="shared" si="20"/>
        <v>18.8</v>
      </c>
      <c r="G75" s="16">
        <f t="shared" si="20"/>
        <v>13.1</v>
      </c>
      <c r="H75" s="16">
        <f t="shared" si="12"/>
        <v>88.4</v>
      </c>
      <c r="I75" s="17">
        <f t="shared" si="13"/>
        <v>312630</v>
      </c>
      <c r="J75" s="16">
        <f t="shared" si="19"/>
        <v>18.2</v>
      </c>
      <c r="K75" s="16">
        <f t="shared" si="19"/>
        <v>20</v>
      </c>
      <c r="L75" s="16">
        <f t="shared" si="19"/>
        <v>22</v>
      </c>
      <c r="M75" s="16">
        <f t="shared" si="19"/>
        <v>18.4</v>
      </c>
      <c r="N75" s="16">
        <f t="shared" si="19"/>
        <v>11.9</v>
      </c>
      <c r="O75" s="16">
        <f t="shared" si="7"/>
        <v>90.5</v>
      </c>
      <c r="P75" s="17">
        <f t="shared" si="8"/>
        <v>359732</v>
      </c>
      <c r="Q75" s="16">
        <f t="shared" si="21"/>
        <v>18</v>
      </c>
      <c r="R75" s="16">
        <f t="shared" si="21"/>
        <v>19.1</v>
      </c>
      <c r="S75" s="16">
        <f t="shared" si="21"/>
        <v>21.4</v>
      </c>
      <c r="T75" s="16">
        <f t="shared" si="21"/>
        <v>18.6</v>
      </c>
      <c r="U75" s="16">
        <f t="shared" si="21"/>
        <v>12.5</v>
      </c>
      <c r="V75" s="16">
        <f t="shared" si="14"/>
        <v>89.5</v>
      </c>
      <c r="W75" s="17">
        <f t="shared" si="15"/>
        <v>672362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B3:Z75"/>
  <sheetViews>
    <sheetView workbookViewId="0" topLeftCell="A3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2836</v>
      </c>
      <c r="D5" s="15">
        <v>3175</v>
      </c>
      <c r="E5" s="15">
        <v>3392</v>
      </c>
      <c r="F5" s="15">
        <v>2969</v>
      </c>
      <c r="G5" s="15">
        <v>2589</v>
      </c>
      <c r="H5" s="15">
        <v>2064</v>
      </c>
      <c r="I5" s="15">
        <v>5487</v>
      </c>
      <c r="J5" s="15">
        <v>5771</v>
      </c>
      <c r="K5" s="15">
        <v>5481</v>
      </c>
      <c r="L5" s="15">
        <v>4625</v>
      </c>
      <c r="M5" s="15">
        <v>3521</v>
      </c>
      <c r="N5" s="15">
        <v>2682</v>
      </c>
      <c r="O5" s="15">
        <v>8323</v>
      </c>
      <c r="P5" s="15">
        <v>8946</v>
      </c>
      <c r="Q5" s="15">
        <v>8873</v>
      </c>
      <c r="R5" s="15">
        <v>7594</v>
      </c>
      <c r="S5" s="15">
        <v>6110</v>
      </c>
      <c r="T5" s="15">
        <v>4746</v>
      </c>
      <c r="U5" s="14">
        <f aca="true" t="shared" si="0" ref="U5:U39">SUM(C5:H5)</f>
        <v>17025</v>
      </c>
      <c r="V5" s="14">
        <f aca="true" t="shared" si="1" ref="V5:V39">SUM(I5:N5)</f>
        <v>27567</v>
      </c>
      <c r="W5" s="14">
        <f aca="true" t="shared" si="2" ref="W5:W39">SUM(O5:T5)</f>
        <v>44592</v>
      </c>
      <c r="X5" s="14">
        <f aca="true" t="shared" si="3" ref="X5:X39">SUM(C5:G5)</f>
        <v>14961</v>
      </c>
      <c r="Y5" s="14">
        <f aca="true" t="shared" si="4" ref="Y5:Y39">SUM(I5:M5)</f>
        <v>24885</v>
      </c>
      <c r="Z5" s="14">
        <f aca="true" t="shared" si="5" ref="Z5:Z39">SUM(O5:S5)</f>
        <v>39846</v>
      </c>
    </row>
    <row r="6" spans="2:26" ht="12.75">
      <c r="B6" s="15" t="s">
        <v>1</v>
      </c>
      <c r="C6" s="15">
        <v>4384</v>
      </c>
      <c r="D6" s="15">
        <v>3570</v>
      </c>
      <c r="E6" s="15">
        <v>3150</v>
      </c>
      <c r="F6" s="15">
        <v>2535</v>
      </c>
      <c r="G6" s="15">
        <v>1882</v>
      </c>
      <c r="H6" s="15">
        <v>1603</v>
      </c>
      <c r="I6" s="15">
        <v>4597</v>
      </c>
      <c r="J6" s="15">
        <v>3861</v>
      </c>
      <c r="K6" s="15">
        <v>3151</v>
      </c>
      <c r="L6" s="15">
        <v>2239</v>
      </c>
      <c r="M6" s="15">
        <v>1637</v>
      </c>
      <c r="N6" s="15">
        <v>1262</v>
      </c>
      <c r="O6" s="15">
        <v>8981</v>
      </c>
      <c r="P6" s="15">
        <v>7431</v>
      </c>
      <c r="Q6" s="15">
        <v>6301</v>
      </c>
      <c r="R6" s="15">
        <v>4774</v>
      </c>
      <c r="S6" s="15">
        <v>3519</v>
      </c>
      <c r="T6" s="15">
        <v>2865</v>
      </c>
      <c r="U6" s="14">
        <f t="shared" si="0"/>
        <v>17124</v>
      </c>
      <c r="V6" s="14">
        <f t="shared" si="1"/>
        <v>16747</v>
      </c>
      <c r="W6" s="14">
        <f t="shared" si="2"/>
        <v>33871</v>
      </c>
      <c r="X6" s="14">
        <f t="shared" si="3"/>
        <v>15521</v>
      </c>
      <c r="Y6" s="14">
        <f t="shared" si="4"/>
        <v>15485</v>
      </c>
      <c r="Z6" s="14">
        <f t="shared" si="5"/>
        <v>31006</v>
      </c>
    </row>
    <row r="7" spans="2:26" ht="12.75">
      <c r="B7" s="15" t="s">
        <v>2</v>
      </c>
      <c r="C7" s="15">
        <v>5373</v>
      </c>
      <c r="D7" s="15">
        <v>4215</v>
      </c>
      <c r="E7" s="15">
        <v>4069</v>
      </c>
      <c r="F7" s="15">
        <v>3279</v>
      </c>
      <c r="G7" s="15">
        <v>2673</v>
      </c>
      <c r="H7" s="15">
        <v>2401</v>
      </c>
      <c r="I7" s="15">
        <v>1665</v>
      </c>
      <c r="J7" s="15">
        <v>1393</v>
      </c>
      <c r="K7" s="15">
        <v>1098</v>
      </c>
      <c r="L7" s="15">
        <v>848</v>
      </c>
      <c r="M7" s="15">
        <v>560</v>
      </c>
      <c r="N7" s="15">
        <v>457</v>
      </c>
      <c r="O7" s="15">
        <v>7038</v>
      </c>
      <c r="P7" s="15">
        <v>5608</v>
      </c>
      <c r="Q7" s="15">
        <v>5167</v>
      </c>
      <c r="R7" s="15">
        <v>4127</v>
      </c>
      <c r="S7" s="15">
        <v>3233</v>
      </c>
      <c r="T7" s="15">
        <v>2858</v>
      </c>
      <c r="U7" s="14">
        <f t="shared" si="0"/>
        <v>22010</v>
      </c>
      <c r="V7" s="14">
        <f t="shared" si="1"/>
        <v>6021</v>
      </c>
      <c r="W7" s="14">
        <f t="shared" si="2"/>
        <v>28031</v>
      </c>
      <c r="X7" s="14">
        <f t="shared" si="3"/>
        <v>19609</v>
      </c>
      <c r="Y7" s="14">
        <f t="shared" si="4"/>
        <v>5564</v>
      </c>
      <c r="Z7" s="14">
        <f t="shared" si="5"/>
        <v>25173</v>
      </c>
    </row>
    <row r="8" spans="2:26" ht="12.75">
      <c r="B8" s="15" t="s">
        <v>3</v>
      </c>
      <c r="C8" s="15">
        <v>390</v>
      </c>
      <c r="D8" s="15">
        <v>361</v>
      </c>
      <c r="E8" s="15">
        <v>473</v>
      </c>
      <c r="F8" s="15">
        <v>480</v>
      </c>
      <c r="G8" s="15">
        <v>371</v>
      </c>
      <c r="H8" s="15">
        <v>276</v>
      </c>
      <c r="I8" s="15">
        <v>168</v>
      </c>
      <c r="J8" s="15">
        <v>201</v>
      </c>
      <c r="K8" s="15">
        <v>278</v>
      </c>
      <c r="L8" s="15">
        <v>262</v>
      </c>
      <c r="M8" s="15">
        <v>207</v>
      </c>
      <c r="N8" s="15">
        <v>120</v>
      </c>
      <c r="O8" s="15">
        <v>558</v>
      </c>
      <c r="P8" s="15">
        <v>562</v>
      </c>
      <c r="Q8" s="15">
        <v>751</v>
      </c>
      <c r="R8" s="15">
        <v>742</v>
      </c>
      <c r="S8" s="15">
        <v>578</v>
      </c>
      <c r="T8" s="15">
        <v>396</v>
      </c>
      <c r="U8" s="14">
        <f t="shared" si="0"/>
        <v>2351</v>
      </c>
      <c r="V8" s="14">
        <f t="shared" si="1"/>
        <v>1236</v>
      </c>
      <c r="W8" s="14">
        <f t="shared" si="2"/>
        <v>3587</v>
      </c>
      <c r="X8" s="14">
        <f t="shared" si="3"/>
        <v>2075</v>
      </c>
      <c r="Y8" s="14">
        <f t="shared" si="4"/>
        <v>1116</v>
      </c>
      <c r="Z8" s="14">
        <f t="shared" si="5"/>
        <v>3191</v>
      </c>
    </row>
    <row r="9" spans="2:26" ht="12.75">
      <c r="B9" s="15" t="s">
        <v>4</v>
      </c>
      <c r="C9" s="15">
        <v>9131</v>
      </c>
      <c r="D9" s="15">
        <v>6014</v>
      </c>
      <c r="E9" s="15">
        <v>5428</v>
      </c>
      <c r="F9" s="15">
        <v>5037</v>
      </c>
      <c r="G9" s="15">
        <v>3985</v>
      </c>
      <c r="H9" s="15">
        <v>4308</v>
      </c>
      <c r="I9" s="15">
        <v>5653</v>
      </c>
      <c r="J9" s="15">
        <v>4147</v>
      </c>
      <c r="K9" s="15">
        <v>3582</v>
      </c>
      <c r="L9" s="15">
        <v>2888</v>
      </c>
      <c r="M9" s="15">
        <v>2123</v>
      </c>
      <c r="N9" s="15">
        <v>1861</v>
      </c>
      <c r="O9" s="15">
        <v>14784</v>
      </c>
      <c r="P9" s="15">
        <v>10161</v>
      </c>
      <c r="Q9" s="15">
        <v>9010</v>
      </c>
      <c r="R9" s="15">
        <v>7925</v>
      </c>
      <c r="S9" s="15">
        <v>6108</v>
      </c>
      <c r="T9" s="15">
        <v>6169</v>
      </c>
      <c r="U9" s="14">
        <f t="shared" si="0"/>
        <v>33903</v>
      </c>
      <c r="V9" s="14">
        <f t="shared" si="1"/>
        <v>20254</v>
      </c>
      <c r="W9" s="14">
        <f t="shared" si="2"/>
        <v>54157</v>
      </c>
      <c r="X9" s="14">
        <f t="shared" si="3"/>
        <v>29595</v>
      </c>
      <c r="Y9" s="14">
        <f t="shared" si="4"/>
        <v>18393</v>
      </c>
      <c r="Z9" s="14">
        <f t="shared" si="5"/>
        <v>47988</v>
      </c>
    </row>
    <row r="10" spans="2:26" ht="12.75">
      <c r="B10" s="15" t="s">
        <v>5</v>
      </c>
      <c r="C10" s="15">
        <v>1899</v>
      </c>
      <c r="D10" s="15">
        <v>670</v>
      </c>
      <c r="E10" s="15">
        <v>468</v>
      </c>
      <c r="F10" s="15">
        <v>325</v>
      </c>
      <c r="G10" s="15">
        <v>191</v>
      </c>
      <c r="H10" s="15">
        <v>184</v>
      </c>
      <c r="I10" s="15">
        <v>700</v>
      </c>
      <c r="J10" s="15">
        <v>249</v>
      </c>
      <c r="K10" s="15">
        <v>163</v>
      </c>
      <c r="L10" s="15">
        <v>110</v>
      </c>
      <c r="M10" s="15">
        <v>63</v>
      </c>
      <c r="N10" s="15">
        <v>41</v>
      </c>
      <c r="O10" s="15">
        <v>2599</v>
      </c>
      <c r="P10" s="15">
        <v>919</v>
      </c>
      <c r="Q10" s="15">
        <v>631</v>
      </c>
      <c r="R10" s="15">
        <v>435</v>
      </c>
      <c r="S10" s="15">
        <v>254</v>
      </c>
      <c r="T10" s="15">
        <v>225</v>
      </c>
      <c r="U10" s="14">
        <f t="shared" si="0"/>
        <v>3737</v>
      </c>
      <c r="V10" s="14">
        <f t="shared" si="1"/>
        <v>1326</v>
      </c>
      <c r="W10" s="14">
        <f t="shared" si="2"/>
        <v>5063</v>
      </c>
      <c r="X10" s="14">
        <f t="shared" si="3"/>
        <v>3553</v>
      </c>
      <c r="Y10" s="14">
        <f t="shared" si="4"/>
        <v>1285</v>
      </c>
      <c r="Z10" s="14">
        <f t="shared" si="5"/>
        <v>4838</v>
      </c>
    </row>
    <row r="11" spans="2:26" ht="12.75">
      <c r="B11" s="15" t="s">
        <v>6</v>
      </c>
      <c r="C11" s="15">
        <v>1389</v>
      </c>
      <c r="D11" s="15">
        <v>1510</v>
      </c>
      <c r="E11" s="15">
        <v>2364</v>
      </c>
      <c r="F11" s="15">
        <v>2165</v>
      </c>
      <c r="G11" s="15">
        <v>1344</v>
      </c>
      <c r="H11" s="15">
        <v>909</v>
      </c>
      <c r="I11" s="15">
        <v>690</v>
      </c>
      <c r="J11" s="15">
        <v>811</v>
      </c>
      <c r="K11" s="15">
        <v>1143</v>
      </c>
      <c r="L11" s="15">
        <v>780</v>
      </c>
      <c r="M11" s="15">
        <v>437</v>
      </c>
      <c r="N11" s="15">
        <v>239</v>
      </c>
      <c r="O11" s="15">
        <v>2079</v>
      </c>
      <c r="P11" s="15">
        <v>2321</v>
      </c>
      <c r="Q11" s="15">
        <v>3507</v>
      </c>
      <c r="R11" s="15">
        <v>2945</v>
      </c>
      <c r="S11" s="15">
        <v>1781</v>
      </c>
      <c r="T11" s="15">
        <v>1148</v>
      </c>
      <c r="U11" s="14">
        <f t="shared" si="0"/>
        <v>9681</v>
      </c>
      <c r="V11" s="14">
        <f t="shared" si="1"/>
        <v>4100</v>
      </c>
      <c r="W11" s="14">
        <f t="shared" si="2"/>
        <v>13781</v>
      </c>
      <c r="X11" s="14">
        <f t="shared" si="3"/>
        <v>8772</v>
      </c>
      <c r="Y11" s="14">
        <f t="shared" si="4"/>
        <v>3861</v>
      </c>
      <c r="Z11" s="14">
        <f t="shared" si="5"/>
        <v>12633</v>
      </c>
    </row>
    <row r="12" spans="2:26" ht="12.75">
      <c r="B12" s="15" t="s">
        <v>7</v>
      </c>
      <c r="C12" s="15">
        <v>1019</v>
      </c>
      <c r="D12" s="15">
        <v>1249</v>
      </c>
      <c r="E12" s="15">
        <v>1751</v>
      </c>
      <c r="F12" s="15">
        <v>1972</v>
      </c>
      <c r="G12" s="15">
        <v>1552</v>
      </c>
      <c r="H12" s="15">
        <v>1819</v>
      </c>
      <c r="I12" s="15">
        <v>111</v>
      </c>
      <c r="J12" s="15">
        <v>200</v>
      </c>
      <c r="K12" s="15">
        <v>312</v>
      </c>
      <c r="L12" s="15">
        <v>295</v>
      </c>
      <c r="M12" s="15">
        <v>290</v>
      </c>
      <c r="N12" s="15">
        <v>343</v>
      </c>
      <c r="O12" s="15">
        <v>1130</v>
      </c>
      <c r="P12" s="15">
        <v>1449</v>
      </c>
      <c r="Q12" s="15">
        <v>2063</v>
      </c>
      <c r="R12" s="15">
        <v>2267</v>
      </c>
      <c r="S12" s="15">
        <v>1842</v>
      </c>
      <c r="T12" s="15">
        <v>2162</v>
      </c>
      <c r="U12" s="14">
        <f t="shared" si="0"/>
        <v>9362</v>
      </c>
      <c r="V12" s="14">
        <f t="shared" si="1"/>
        <v>1551</v>
      </c>
      <c r="W12" s="14">
        <f t="shared" si="2"/>
        <v>10913</v>
      </c>
      <c r="X12" s="14">
        <f t="shared" si="3"/>
        <v>7543</v>
      </c>
      <c r="Y12" s="14">
        <f t="shared" si="4"/>
        <v>1208</v>
      </c>
      <c r="Z12" s="14">
        <f t="shared" si="5"/>
        <v>8751</v>
      </c>
    </row>
    <row r="13" spans="2:26" ht="12.75">
      <c r="B13" s="15" t="s">
        <v>8</v>
      </c>
      <c r="C13" s="15">
        <v>310</v>
      </c>
      <c r="D13" s="15">
        <v>855</v>
      </c>
      <c r="E13" s="15">
        <v>1564</v>
      </c>
      <c r="F13" s="15">
        <v>1607</v>
      </c>
      <c r="G13" s="15">
        <v>1138</v>
      </c>
      <c r="H13" s="15">
        <v>698</v>
      </c>
      <c r="I13" s="15">
        <v>183</v>
      </c>
      <c r="J13" s="15">
        <v>528</v>
      </c>
      <c r="K13" s="15">
        <v>763</v>
      </c>
      <c r="L13" s="15">
        <v>795</v>
      </c>
      <c r="M13" s="15">
        <v>524</v>
      </c>
      <c r="N13" s="15">
        <v>251</v>
      </c>
      <c r="O13" s="15">
        <v>493</v>
      </c>
      <c r="P13" s="15">
        <v>1383</v>
      </c>
      <c r="Q13" s="15">
        <v>2327</v>
      </c>
      <c r="R13" s="15">
        <v>2402</v>
      </c>
      <c r="S13" s="15">
        <v>1662</v>
      </c>
      <c r="T13" s="15">
        <v>949</v>
      </c>
      <c r="U13" s="14">
        <f t="shared" si="0"/>
        <v>6172</v>
      </c>
      <c r="V13" s="14">
        <f t="shared" si="1"/>
        <v>3044</v>
      </c>
      <c r="W13" s="14">
        <f t="shared" si="2"/>
        <v>9216</v>
      </c>
      <c r="X13" s="14">
        <f t="shared" si="3"/>
        <v>5474</v>
      </c>
      <c r="Y13" s="14">
        <f t="shared" si="4"/>
        <v>2793</v>
      </c>
      <c r="Z13" s="14">
        <f t="shared" si="5"/>
        <v>8267</v>
      </c>
    </row>
    <row r="14" spans="2:26" ht="12.75">
      <c r="B14" s="15" t="s">
        <v>9</v>
      </c>
      <c r="C14" s="15">
        <v>4</v>
      </c>
      <c r="D14" s="15">
        <v>5</v>
      </c>
      <c r="E14" s="15">
        <v>24</v>
      </c>
      <c r="F14" s="15">
        <v>12</v>
      </c>
      <c r="G14" s="15">
        <v>11</v>
      </c>
      <c r="H14" s="15">
        <v>19</v>
      </c>
      <c r="I14" s="15">
        <v>150</v>
      </c>
      <c r="J14" s="15">
        <v>193</v>
      </c>
      <c r="K14" s="15">
        <v>208</v>
      </c>
      <c r="L14" s="15">
        <v>231</v>
      </c>
      <c r="M14" s="15">
        <v>168</v>
      </c>
      <c r="N14" s="15">
        <v>165</v>
      </c>
      <c r="O14" s="15">
        <v>154</v>
      </c>
      <c r="P14" s="15">
        <v>198</v>
      </c>
      <c r="Q14" s="15">
        <v>232</v>
      </c>
      <c r="R14" s="15">
        <v>243</v>
      </c>
      <c r="S14" s="15">
        <v>179</v>
      </c>
      <c r="T14" s="15">
        <v>184</v>
      </c>
      <c r="U14" s="14">
        <f t="shared" si="0"/>
        <v>75</v>
      </c>
      <c r="V14" s="14">
        <f t="shared" si="1"/>
        <v>1115</v>
      </c>
      <c r="W14" s="14">
        <f t="shared" si="2"/>
        <v>1190</v>
      </c>
      <c r="X14" s="14">
        <f t="shared" si="3"/>
        <v>56</v>
      </c>
      <c r="Y14" s="14">
        <f t="shared" si="4"/>
        <v>950</v>
      </c>
      <c r="Z14" s="14">
        <f t="shared" si="5"/>
        <v>1006</v>
      </c>
    </row>
    <row r="15" spans="2:26" ht="12.75">
      <c r="B15" s="15" t="s">
        <v>10</v>
      </c>
      <c r="C15" s="15">
        <v>123</v>
      </c>
      <c r="D15" s="15">
        <v>216</v>
      </c>
      <c r="E15" s="15">
        <v>181</v>
      </c>
      <c r="F15" s="15">
        <v>185</v>
      </c>
      <c r="G15" s="15">
        <v>149</v>
      </c>
      <c r="H15" s="15">
        <v>320</v>
      </c>
      <c r="I15" s="15">
        <v>76</v>
      </c>
      <c r="J15" s="15">
        <v>120</v>
      </c>
      <c r="K15" s="15">
        <v>125</v>
      </c>
      <c r="L15" s="15">
        <v>139</v>
      </c>
      <c r="M15" s="15">
        <v>120</v>
      </c>
      <c r="N15" s="15">
        <v>202</v>
      </c>
      <c r="O15" s="15">
        <v>199</v>
      </c>
      <c r="P15" s="15">
        <v>336</v>
      </c>
      <c r="Q15" s="15">
        <v>306</v>
      </c>
      <c r="R15" s="15">
        <v>324</v>
      </c>
      <c r="S15" s="15">
        <v>269</v>
      </c>
      <c r="T15" s="15">
        <v>522</v>
      </c>
      <c r="U15" s="14">
        <f t="shared" si="0"/>
        <v>1174</v>
      </c>
      <c r="V15" s="14">
        <f t="shared" si="1"/>
        <v>782</v>
      </c>
      <c r="W15" s="14">
        <f t="shared" si="2"/>
        <v>1956</v>
      </c>
      <c r="X15" s="14">
        <f t="shared" si="3"/>
        <v>854</v>
      </c>
      <c r="Y15" s="14">
        <f t="shared" si="4"/>
        <v>580</v>
      </c>
      <c r="Z15" s="14">
        <f t="shared" si="5"/>
        <v>1434</v>
      </c>
    </row>
    <row r="16" spans="2:26" ht="12.75">
      <c r="B16" s="15" t="s">
        <v>11</v>
      </c>
      <c r="C16" s="15">
        <v>1780</v>
      </c>
      <c r="D16" s="15">
        <v>3594</v>
      </c>
      <c r="E16" s="15">
        <v>4469</v>
      </c>
      <c r="F16" s="15">
        <v>3661</v>
      </c>
      <c r="G16" s="15">
        <v>2049</v>
      </c>
      <c r="H16" s="15">
        <v>1487</v>
      </c>
      <c r="I16" s="15">
        <v>1620</v>
      </c>
      <c r="J16" s="15">
        <v>2967</v>
      </c>
      <c r="K16" s="15">
        <v>3556</v>
      </c>
      <c r="L16" s="15">
        <v>2742</v>
      </c>
      <c r="M16" s="15">
        <v>1684</v>
      </c>
      <c r="N16" s="15">
        <v>1231</v>
      </c>
      <c r="O16" s="15">
        <v>3400</v>
      </c>
      <c r="P16" s="15">
        <v>6561</v>
      </c>
      <c r="Q16" s="15">
        <v>8025</v>
      </c>
      <c r="R16" s="15">
        <v>6403</v>
      </c>
      <c r="S16" s="15">
        <v>3733</v>
      </c>
      <c r="T16" s="15">
        <v>2718</v>
      </c>
      <c r="U16" s="14">
        <f t="shared" si="0"/>
        <v>17040</v>
      </c>
      <c r="V16" s="14">
        <f t="shared" si="1"/>
        <v>13800</v>
      </c>
      <c r="W16" s="14">
        <f t="shared" si="2"/>
        <v>30840</v>
      </c>
      <c r="X16" s="14">
        <f t="shared" si="3"/>
        <v>15553</v>
      </c>
      <c r="Y16" s="14">
        <f t="shared" si="4"/>
        <v>12569</v>
      </c>
      <c r="Z16" s="14">
        <f t="shared" si="5"/>
        <v>28122</v>
      </c>
    </row>
    <row r="17" spans="2:26" ht="12.75">
      <c r="B17" s="15" t="s">
        <v>12</v>
      </c>
      <c r="C17" s="15">
        <v>2514</v>
      </c>
      <c r="D17" s="15">
        <v>2146</v>
      </c>
      <c r="E17" s="15">
        <v>2271</v>
      </c>
      <c r="F17" s="15">
        <v>1973</v>
      </c>
      <c r="G17" s="15">
        <v>1260</v>
      </c>
      <c r="H17" s="15">
        <v>1066</v>
      </c>
      <c r="I17" s="15">
        <v>1280</v>
      </c>
      <c r="J17" s="15">
        <v>1051</v>
      </c>
      <c r="K17" s="15">
        <v>1153</v>
      </c>
      <c r="L17" s="15">
        <v>990</v>
      </c>
      <c r="M17" s="15">
        <v>630</v>
      </c>
      <c r="N17" s="15">
        <v>594</v>
      </c>
      <c r="O17" s="15">
        <v>3794</v>
      </c>
      <c r="P17" s="15">
        <v>3197</v>
      </c>
      <c r="Q17" s="15">
        <v>3424</v>
      </c>
      <c r="R17" s="15">
        <v>2963</v>
      </c>
      <c r="S17" s="15">
        <v>1890</v>
      </c>
      <c r="T17" s="15">
        <v>1660</v>
      </c>
      <c r="U17" s="14">
        <f t="shared" si="0"/>
        <v>11230</v>
      </c>
      <c r="V17" s="14">
        <f t="shared" si="1"/>
        <v>5698</v>
      </c>
      <c r="W17" s="14">
        <f t="shared" si="2"/>
        <v>16928</v>
      </c>
      <c r="X17" s="14">
        <f t="shared" si="3"/>
        <v>10164</v>
      </c>
      <c r="Y17" s="14">
        <f t="shared" si="4"/>
        <v>5104</v>
      </c>
      <c r="Z17" s="14">
        <f t="shared" si="5"/>
        <v>15268</v>
      </c>
    </row>
    <row r="18" spans="2:26" ht="12.75">
      <c r="B18" s="15" t="s">
        <v>13</v>
      </c>
      <c r="C18" s="15">
        <v>2852</v>
      </c>
      <c r="D18" s="15">
        <v>3864</v>
      </c>
      <c r="E18" s="15">
        <v>4069</v>
      </c>
      <c r="F18" s="15">
        <v>3457</v>
      </c>
      <c r="G18" s="15">
        <v>2198</v>
      </c>
      <c r="H18" s="15">
        <v>1465</v>
      </c>
      <c r="I18" s="15">
        <v>3513</v>
      </c>
      <c r="J18" s="15">
        <v>3563</v>
      </c>
      <c r="K18" s="15">
        <v>3385</v>
      </c>
      <c r="L18" s="15">
        <v>2421</v>
      </c>
      <c r="M18" s="15">
        <v>1413</v>
      </c>
      <c r="N18" s="15">
        <v>906</v>
      </c>
      <c r="O18" s="15">
        <v>6365</v>
      </c>
      <c r="P18" s="15">
        <v>7427</v>
      </c>
      <c r="Q18" s="15">
        <v>7454</v>
      </c>
      <c r="R18" s="15">
        <v>5878</v>
      </c>
      <c r="S18" s="15">
        <v>3611</v>
      </c>
      <c r="T18" s="15">
        <v>2371</v>
      </c>
      <c r="U18" s="14">
        <f t="shared" si="0"/>
        <v>17905</v>
      </c>
      <c r="V18" s="14">
        <f t="shared" si="1"/>
        <v>15201</v>
      </c>
      <c r="W18" s="14">
        <f t="shared" si="2"/>
        <v>33106</v>
      </c>
      <c r="X18" s="14">
        <f t="shared" si="3"/>
        <v>16440</v>
      </c>
      <c r="Y18" s="14">
        <f t="shared" si="4"/>
        <v>14295</v>
      </c>
      <c r="Z18" s="14">
        <f t="shared" si="5"/>
        <v>30735</v>
      </c>
    </row>
    <row r="19" spans="2:26" ht="12.75">
      <c r="B19" s="15" t="s">
        <v>14</v>
      </c>
      <c r="C19" s="15">
        <v>893</v>
      </c>
      <c r="D19" s="15">
        <v>893</v>
      </c>
      <c r="E19" s="15">
        <v>945</v>
      </c>
      <c r="F19" s="15">
        <v>691</v>
      </c>
      <c r="G19" s="15">
        <v>401</v>
      </c>
      <c r="H19" s="15">
        <v>288</v>
      </c>
      <c r="I19" s="15">
        <v>698</v>
      </c>
      <c r="J19" s="15">
        <v>712</v>
      </c>
      <c r="K19" s="15">
        <v>648</v>
      </c>
      <c r="L19" s="15">
        <v>466</v>
      </c>
      <c r="M19" s="15">
        <v>263</v>
      </c>
      <c r="N19" s="15">
        <v>245</v>
      </c>
      <c r="O19" s="15">
        <v>1591</v>
      </c>
      <c r="P19" s="15">
        <v>1605</v>
      </c>
      <c r="Q19" s="15">
        <v>1593</v>
      </c>
      <c r="R19" s="15">
        <v>1157</v>
      </c>
      <c r="S19" s="15">
        <v>664</v>
      </c>
      <c r="T19" s="15">
        <v>533</v>
      </c>
      <c r="U19" s="14">
        <f t="shared" si="0"/>
        <v>4111</v>
      </c>
      <c r="V19" s="14">
        <f t="shared" si="1"/>
        <v>3032</v>
      </c>
      <c r="W19" s="14">
        <f t="shared" si="2"/>
        <v>7143</v>
      </c>
      <c r="X19" s="14">
        <f t="shared" si="3"/>
        <v>3823</v>
      </c>
      <c r="Y19" s="14">
        <f t="shared" si="4"/>
        <v>2787</v>
      </c>
      <c r="Z19" s="14">
        <f t="shared" si="5"/>
        <v>6610</v>
      </c>
    </row>
    <row r="20" spans="2:26" ht="12.75">
      <c r="B20" s="15" t="s">
        <v>15</v>
      </c>
      <c r="C20" s="15">
        <v>2904</v>
      </c>
      <c r="D20" s="15">
        <v>3367</v>
      </c>
      <c r="E20" s="15">
        <v>3561</v>
      </c>
      <c r="F20" s="15">
        <v>2793</v>
      </c>
      <c r="G20" s="15">
        <v>1628</v>
      </c>
      <c r="H20" s="15">
        <v>1640</v>
      </c>
      <c r="I20" s="15">
        <v>3397</v>
      </c>
      <c r="J20" s="15">
        <v>3708</v>
      </c>
      <c r="K20" s="15">
        <v>3905</v>
      </c>
      <c r="L20" s="15">
        <v>3116</v>
      </c>
      <c r="M20" s="15">
        <v>1835</v>
      </c>
      <c r="N20" s="15">
        <v>1976</v>
      </c>
      <c r="O20" s="15">
        <v>6301</v>
      </c>
      <c r="P20" s="15">
        <v>7075</v>
      </c>
      <c r="Q20" s="15">
        <v>7466</v>
      </c>
      <c r="R20" s="15">
        <v>5909</v>
      </c>
      <c r="S20" s="15">
        <v>3463</v>
      </c>
      <c r="T20" s="15">
        <v>3616</v>
      </c>
      <c r="U20" s="14">
        <f t="shared" si="0"/>
        <v>15893</v>
      </c>
      <c r="V20" s="14">
        <f t="shared" si="1"/>
        <v>17937</v>
      </c>
      <c r="W20" s="14">
        <f t="shared" si="2"/>
        <v>33830</v>
      </c>
      <c r="X20" s="14">
        <f t="shared" si="3"/>
        <v>14253</v>
      </c>
      <c r="Y20" s="14">
        <f t="shared" si="4"/>
        <v>15961</v>
      </c>
      <c r="Z20" s="14">
        <f t="shared" si="5"/>
        <v>30214</v>
      </c>
    </row>
    <row r="21" spans="2:26" ht="12.75">
      <c r="B21" s="15" t="s">
        <v>16</v>
      </c>
      <c r="C21" s="15">
        <v>323</v>
      </c>
      <c r="D21" s="15">
        <v>405</v>
      </c>
      <c r="E21" s="15">
        <v>517</v>
      </c>
      <c r="F21" s="15">
        <v>497</v>
      </c>
      <c r="G21" s="15">
        <v>481</v>
      </c>
      <c r="H21" s="15">
        <v>670</v>
      </c>
      <c r="I21" s="15">
        <v>602</v>
      </c>
      <c r="J21" s="15">
        <v>714</v>
      </c>
      <c r="K21" s="15">
        <v>820</v>
      </c>
      <c r="L21" s="15">
        <v>777</v>
      </c>
      <c r="M21" s="15">
        <v>647</v>
      </c>
      <c r="N21" s="15">
        <v>945</v>
      </c>
      <c r="O21" s="15">
        <v>925</v>
      </c>
      <c r="P21" s="15">
        <v>1119</v>
      </c>
      <c r="Q21" s="15">
        <v>1337</v>
      </c>
      <c r="R21" s="15">
        <v>1274</v>
      </c>
      <c r="S21" s="15">
        <v>1128</v>
      </c>
      <c r="T21" s="15">
        <v>1615</v>
      </c>
      <c r="U21" s="14">
        <f t="shared" si="0"/>
        <v>2893</v>
      </c>
      <c r="V21" s="14">
        <f t="shared" si="1"/>
        <v>4505</v>
      </c>
      <c r="W21" s="14">
        <f t="shared" si="2"/>
        <v>7398</v>
      </c>
      <c r="X21" s="14">
        <f t="shared" si="3"/>
        <v>2223</v>
      </c>
      <c r="Y21" s="14">
        <f t="shared" si="4"/>
        <v>3560</v>
      </c>
      <c r="Z21" s="14">
        <f t="shared" si="5"/>
        <v>5783</v>
      </c>
    </row>
    <row r="22" spans="2:26" ht="12.75">
      <c r="B22" s="15" t="s">
        <v>17</v>
      </c>
      <c r="C22" s="15">
        <v>525</v>
      </c>
      <c r="D22" s="15">
        <v>964</v>
      </c>
      <c r="E22" s="15">
        <v>1250</v>
      </c>
      <c r="F22" s="15">
        <v>1174</v>
      </c>
      <c r="G22" s="15">
        <v>878</v>
      </c>
      <c r="H22" s="15">
        <v>1120</v>
      </c>
      <c r="I22" s="15">
        <v>3120</v>
      </c>
      <c r="J22" s="15">
        <v>4514</v>
      </c>
      <c r="K22" s="15">
        <v>4667</v>
      </c>
      <c r="L22" s="15">
        <v>3669</v>
      </c>
      <c r="M22" s="15">
        <v>2595</v>
      </c>
      <c r="N22" s="15">
        <v>2207</v>
      </c>
      <c r="O22" s="15">
        <v>3645</v>
      </c>
      <c r="P22" s="15">
        <v>5478</v>
      </c>
      <c r="Q22" s="15">
        <v>5917</v>
      </c>
      <c r="R22" s="15">
        <v>4843</v>
      </c>
      <c r="S22" s="15">
        <v>3473</v>
      </c>
      <c r="T22" s="15">
        <v>3327</v>
      </c>
      <c r="U22" s="14">
        <f t="shared" si="0"/>
        <v>5911</v>
      </c>
      <c r="V22" s="14">
        <f t="shared" si="1"/>
        <v>20772</v>
      </c>
      <c r="W22" s="14">
        <f t="shared" si="2"/>
        <v>26683</v>
      </c>
      <c r="X22" s="14">
        <f t="shared" si="3"/>
        <v>4791</v>
      </c>
      <c r="Y22" s="14">
        <f t="shared" si="4"/>
        <v>18565</v>
      </c>
      <c r="Z22" s="14">
        <f t="shared" si="5"/>
        <v>23356</v>
      </c>
    </row>
    <row r="23" spans="2:26" ht="12.75">
      <c r="B23" s="15" t="s">
        <v>18</v>
      </c>
      <c r="C23" s="15">
        <v>559</v>
      </c>
      <c r="D23" s="15">
        <v>744</v>
      </c>
      <c r="E23" s="15">
        <v>901</v>
      </c>
      <c r="F23" s="15">
        <v>821</v>
      </c>
      <c r="G23" s="15">
        <v>638</v>
      </c>
      <c r="H23" s="15">
        <v>819</v>
      </c>
      <c r="I23" s="15">
        <v>2258</v>
      </c>
      <c r="J23" s="15">
        <v>3094</v>
      </c>
      <c r="K23" s="15">
        <v>3060</v>
      </c>
      <c r="L23" s="15">
        <v>2405</v>
      </c>
      <c r="M23" s="15">
        <v>1869</v>
      </c>
      <c r="N23" s="15">
        <v>1923</v>
      </c>
      <c r="O23" s="15">
        <v>2817</v>
      </c>
      <c r="P23" s="15">
        <v>3838</v>
      </c>
      <c r="Q23" s="15">
        <v>3961</v>
      </c>
      <c r="R23" s="15">
        <v>3226</v>
      </c>
      <c r="S23" s="15">
        <v>2507</v>
      </c>
      <c r="T23" s="15">
        <v>2742</v>
      </c>
      <c r="U23" s="14">
        <f t="shared" si="0"/>
        <v>4482</v>
      </c>
      <c r="V23" s="14">
        <f t="shared" si="1"/>
        <v>14609</v>
      </c>
      <c r="W23" s="14">
        <f t="shared" si="2"/>
        <v>19091</v>
      </c>
      <c r="X23" s="14">
        <f t="shared" si="3"/>
        <v>3663</v>
      </c>
      <c r="Y23" s="14">
        <f t="shared" si="4"/>
        <v>12686</v>
      </c>
      <c r="Z23" s="14">
        <f t="shared" si="5"/>
        <v>16349</v>
      </c>
    </row>
    <row r="24" spans="2:26" ht="12.75">
      <c r="B24" s="15" t="s">
        <v>19</v>
      </c>
      <c r="C24" s="15">
        <v>66</v>
      </c>
      <c r="D24" s="15">
        <v>107</v>
      </c>
      <c r="E24" s="15">
        <v>128</v>
      </c>
      <c r="F24" s="15">
        <v>117</v>
      </c>
      <c r="G24" s="15">
        <v>76</v>
      </c>
      <c r="H24" s="15">
        <v>136</v>
      </c>
      <c r="I24" s="15">
        <v>106</v>
      </c>
      <c r="J24" s="15">
        <v>141</v>
      </c>
      <c r="K24" s="15">
        <v>146</v>
      </c>
      <c r="L24" s="15">
        <v>102</v>
      </c>
      <c r="M24" s="15">
        <v>98</v>
      </c>
      <c r="N24" s="15">
        <v>131</v>
      </c>
      <c r="O24" s="15">
        <v>172</v>
      </c>
      <c r="P24" s="15">
        <v>248</v>
      </c>
      <c r="Q24" s="15">
        <v>274</v>
      </c>
      <c r="R24" s="15">
        <v>219</v>
      </c>
      <c r="S24" s="15">
        <v>174</v>
      </c>
      <c r="T24" s="15">
        <v>267</v>
      </c>
      <c r="U24" s="14">
        <f t="shared" si="0"/>
        <v>630</v>
      </c>
      <c r="V24" s="14">
        <f t="shared" si="1"/>
        <v>724</v>
      </c>
      <c r="W24" s="14">
        <f t="shared" si="2"/>
        <v>1354</v>
      </c>
      <c r="X24" s="14">
        <f t="shared" si="3"/>
        <v>494</v>
      </c>
      <c r="Y24" s="14">
        <f t="shared" si="4"/>
        <v>593</v>
      </c>
      <c r="Z24" s="14">
        <f t="shared" si="5"/>
        <v>1087</v>
      </c>
    </row>
    <row r="25" spans="2:26" ht="12.75">
      <c r="B25" s="15" t="s">
        <v>20</v>
      </c>
      <c r="C25" s="15">
        <v>2819</v>
      </c>
      <c r="D25" s="15">
        <v>2250</v>
      </c>
      <c r="E25" s="15">
        <v>2969</v>
      </c>
      <c r="F25" s="15">
        <v>2285</v>
      </c>
      <c r="G25" s="15">
        <v>1224</v>
      </c>
      <c r="H25" s="15">
        <v>857</v>
      </c>
      <c r="I25" s="15">
        <v>6226</v>
      </c>
      <c r="J25" s="15">
        <v>5084</v>
      </c>
      <c r="K25" s="15">
        <v>5760</v>
      </c>
      <c r="L25" s="15">
        <v>3481</v>
      </c>
      <c r="M25" s="15">
        <v>1517</v>
      </c>
      <c r="N25" s="15">
        <v>865</v>
      </c>
      <c r="O25" s="15">
        <v>9045</v>
      </c>
      <c r="P25" s="15">
        <v>7334</v>
      </c>
      <c r="Q25" s="15">
        <v>8729</v>
      </c>
      <c r="R25" s="15">
        <v>5766</v>
      </c>
      <c r="S25" s="15">
        <v>2741</v>
      </c>
      <c r="T25" s="15">
        <v>1722</v>
      </c>
      <c r="U25" s="14">
        <f t="shared" si="0"/>
        <v>12404</v>
      </c>
      <c r="V25" s="14">
        <f t="shared" si="1"/>
        <v>22933</v>
      </c>
      <c r="W25" s="14">
        <f t="shared" si="2"/>
        <v>35337</v>
      </c>
      <c r="X25" s="14">
        <f t="shared" si="3"/>
        <v>11547</v>
      </c>
      <c r="Y25" s="14">
        <f t="shared" si="4"/>
        <v>22068</v>
      </c>
      <c r="Z25" s="14">
        <f t="shared" si="5"/>
        <v>33615</v>
      </c>
    </row>
    <row r="26" spans="2:26" ht="12.75">
      <c r="B26" s="15" t="s">
        <v>21</v>
      </c>
      <c r="C26" s="15">
        <v>339</v>
      </c>
      <c r="D26" s="15">
        <v>503</v>
      </c>
      <c r="E26" s="15">
        <v>954</v>
      </c>
      <c r="F26" s="15">
        <v>703</v>
      </c>
      <c r="G26" s="15">
        <v>400</v>
      </c>
      <c r="H26" s="15">
        <v>276</v>
      </c>
      <c r="I26" s="15">
        <v>1416</v>
      </c>
      <c r="J26" s="15">
        <v>1582</v>
      </c>
      <c r="K26" s="15">
        <v>2490</v>
      </c>
      <c r="L26" s="15">
        <v>1734</v>
      </c>
      <c r="M26" s="15">
        <v>868</v>
      </c>
      <c r="N26" s="15">
        <v>520</v>
      </c>
      <c r="O26" s="15">
        <v>1755</v>
      </c>
      <c r="P26" s="15">
        <v>2085</v>
      </c>
      <c r="Q26" s="15">
        <v>3444</v>
      </c>
      <c r="R26" s="15">
        <v>2437</v>
      </c>
      <c r="S26" s="15">
        <v>1268</v>
      </c>
      <c r="T26" s="15">
        <v>796</v>
      </c>
      <c r="U26" s="14">
        <f t="shared" si="0"/>
        <v>3175</v>
      </c>
      <c r="V26" s="14">
        <f t="shared" si="1"/>
        <v>8610</v>
      </c>
      <c r="W26" s="14">
        <f t="shared" si="2"/>
        <v>11785</v>
      </c>
      <c r="X26" s="14">
        <f t="shared" si="3"/>
        <v>2899</v>
      </c>
      <c r="Y26" s="14">
        <f t="shared" si="4"/>
        <v>8090</v>
      </c>
      <c r="Z26" s="14">
        <f t="shared" si="5"/>
        <v>10989</v>
      </c>
    </row>
    <row r="27" spans="2:26" ht="12.75">
      <c r="B27" s="15" t="s">
        <v>22</v>
      </c>
      <c r="C27" s="15">
        <v>3811</v>
      </c>
      <c r="D27" s="15">
        <v>4386</v>
      </c>
      <c r="E27" s="15">
        <v>5072</v>
      </c>
      <c r="F27" s="15">
        <v>4284</v>
      </c>
      <c r="G27" s="15">
        <v>2628</v>
      </c>
      <c r="H27" s="15">
        <v>1579</v>
      </c>
      <c r="I27" s="15">
        <v>8415</v>
      </c>
      <c r="J27" s="15">
        <v>10253</v>
      </c>
      <c r="K27" s="15">
        <v>12850</v>
      </c>
      <c r="L27" s="15">
        <v>11078</v>
      </c>
      <c r="M27" s="15">
        <v>6313</v>
      </c>
      <c r="N27" s="15">
        <v>3080</v>
      </c>
      <c r="O27" s="15">
        <v>12226</v>
      </c>
      <c r="P27" s="15">
        <v>14639</v>
      </c>
      <c r="Q27" s="15">
        <v>17922</v>
      </c>
      <c r="R27" s="15">
        <v>15362</v>
      </c>
      <c r="S27" s="15">
        <v>8941</v>
      </c>
      <c r="T27" s="15">
        <v>4659</v>
      </c>
      <c r="U27" s="14">
        <f t="shared" si="0"/>
        <v>21760</v>
      </c>
      <c r="V27" s="14">
        <f t="shared" si="1"/>
        <v>51989</v>
      </c>
      <c r="W27" s="14">
        <f t="shared" si="2"/>
        <v>73749</v>
      </c>
      <c r="X27" s="14">
        <f t="shared" si="3"/>
        <v>20181</v>
      </c>
      <c r="Y27" s="14">
        <f t="shared" si="4"/>
        <v>48909</v>
      </c>
      <c r="Z27" s="14">
        <f t="shared" si="5"/>
        <v>69090</v>
      </c>
    </row>
    <row r="28" spans="2:26" ht="12.75">
      <c r="B28" s="15" t="s">
        <v>53</v>
      </c>
      <c r="C28" s="15">
        <v>559</v>
      </c>
      <c r="D28" s="15">
        <v>892</v>
      </c>
      <c r="E28" s="15">
        <v>1796</v>
      </c>
      <c r="F28" s="15">
        <v>1455</v>
      </c>
      <c r="G28" s="15">
        <v>643</v>
      </c>
      <c r="H28" s="15">
        <v>338</v>
      </c>
      <c r="I28" s="15">
        <v>926</v>
      </c>
      <c r="J28" s="15">
        <v>1526</v>
      </c>
      <c r="K28" s="15">
        <v>2777</v>
      </c>
      <c r="L28" s="15">
        <v>1760</v>
      </c>
      <c r="M28" s="15">
        <v>675</v>
      </c>
      <c r="N28" s="15">
        <v>309</v>
      </c>
      <c r="O28" s="15">
        <v>1485</v>
      </c>
      <c r="P28" s="15">
        <v>2418</v>
      </c>
      <c r="Q28" s="15">
        <v>4573</v>
      </c>
      <c r="R28" s="15">
        <v>3215</v>
      </c>
      <c r="S28" s="15">
        <v>1318</v>
      </c>
      <c r="T28" s="15">
        <v>647</v>
      </c>
      <c r="U28" s="14">
        <f t="shared" si="0"/>
        <v>5683</v>
      </c>
      <c r="V28" s="14">
        <f t="shared" si="1"/>
        <v>7973</v>
      </c>
      <c r="W28" s="14">
        <f t="shared" si="2"/>
        <v>13656</v>
      </c>
      <c r="X28" s="14">
        <f t="shared" si="3"/>
        <v>5345</v>
      </c>
      <c r="Y28" s="14">
        <f t="shared" si="4"/>
        <v>7664</v>
      </c>
      <c r="Z28" s="14">
        <f t="shared" si="5"/>
        <v>13009</v>
      </c>
    </row>
    <row r="29" spans="2:26" ht="12.75">
      <c r="B29" s="15" t="s">
        <v>23</v>
      </c>
      <c r="C29" s="15">
        <v>243</v>
      </c>
      <c r="D29" s="15">
        <v>397</v>
      </c>
      <c r="E29" s="15">
        <v>525</v>
      </c>
      <c r="F29" s="15">
        <v>456</v>
      </c>
      <c r="G29" s="15">
        <v>319</v>
      </c>
      <c r="H29" s="15">
        <v>399</v>
      </c>
      <c r="I29" s="15">
        <v>604</v>
      </c>
      <c r="J29" s="15">
        <v>1063</v>
      </c>
      <c r="K29" s="15">
        <v>1434</v>
      </c>
      <c r="L29" s="15">
        <v>883</v>
      </c>
      <c r="M29" s="15">
        <v>446</v>
      </c>
      <c r="N29" s="15">
        <v>397</v>
      </c>
      <c r="O29" s="15">
        <v>847</v>
      </c>
      <c r="P29" s="15">
        <v>1460</v>
      </c>
      <c r="Q29" s="15">
        <v>1959</v>
      </c>
      <c r="R29" s="15">
        <v>1339</v>
      </c>
      <c r="S29" s="15">
        <v>765</v>
      </c>
      <c r="T29" s="15">
        <v>796</v>
      </c>
      <c r="U29" s="14">
        <f t="shared" si="0"/>
        <v>2339</v>
      </c>
      <c r="V29" s="14">
        <f t="shared" si="1"/>
        <v>4827</v>
      </c>
      <c r="W29" s="14">
        <f t="shared" si="2"/>
        <v>7166</v>
      </c>
      <c r="X29" s="14">
        <f t="shared" si="3"/>
        <v>1940</v>
      </c>
      <c r="Y29" s="14">
        <f t="shared" si="4"/>
        <v>4430</v>
      </c>
      <c r="Z29" s="14">
        <f t="shared" si="5"/>
        <v>6370</v>
      </c>
    </row>
    <row r="30" spans="2:26" ht="12.75">
      <c r="B30" s="15" t="s">
        <v>24</v>
      </c>
      <c r="C30" s="15">
        <v>1287</v>
      </c>
      <c r="D30" s="15">
        <v>1013</v>
      </c>
      <c r="E30" s="15">
        <v>914</v>
      </c>
      <c r="F30" s="15">
        <v>719</v>
      </c>
      <c r="G30" s="15">
        <v>436</v>
      </c>
      <c r="H30" s="15">
        <v>326</v>
      </c>
      <c r="I30" s="15">
        <v>2562</v>
      </c>
      <c r="J30" s="15">
        <v>2148</v>
      </c>
      <c r="K30" s="15">
        <v>2075</v>
      </c>
      <c r="L30" s="15">
        <v>1753</v>
      </c>
      <c r="M30" s="15">
        <v>1241</v>
      </c>
      <c r="N30" s="15">
        <v>919</v>
      </c>
      <c r="O30" s="15">
        <v>3849</v>
      </c>
      <c r="P30" s="15">
        <v>3161</v>
      </c>
      <c r="Q30" s="15">
        <v>2989</v>
      </c>
      <c r="R30" s="15">
        <v>2472</v>
      </c>
      <c r="S30" s="15">
        <v>1677</v>
      </c>
      <c r="T30" s="15">
        <v>1245</v>
      </c>
      <c r="U30" s="14">
        <f t="shared" si="0"/>
        <v>4695</v>
      </c>
      <c r="V30" s="14">
        <f t="shared" si="1"/>
        <v>10698</v>
      </c>
      <c r="W30" s="14">
        <f t="shared" si="2"/>
        <v>15393</v>
      </c>
      <c r="X30" s="14">
        <f t="shared" si="3"/>
        <v>4369</v>
      </c>
      <c r="Y30" s="14">
        <f t="shared" si="4"/>
        <v>9779</v>
      </c>
      <c r="Z30" s="14">
        <f t="shared" si="5"/>
        <v>14148</v>
      </c>
    </row>
    <row r="31" spans="2:26" ht="12.75">
      <c r="B31" s="15" t="s">
        <v>25</v>
      </c>
      <c r="C31" s="15">
        <v>846</v>
      </c>
      <c r="D31" s="15">
        <v>519</v>
      </c>
      <c r="E31" s="15">
        <v>469</v>
      </c>
      <c r="F31" s="15">
        <v>326</v>
      </c>
      <c r="G31" s="15">
        <v>230</v>
      </c>
      <c r="H31" s="15">
        <v>134</v>
      </c>
      <c r="I31" s="15">
        <v>1387</v>
      </c>
      <c r="J31" s="15">
        <v>1023</v>
      </c>
      <c r="K31" s="15">
        <v>955</v>
      </c>
      <c r="L31" s="15">
        <v>804</v>
      </c>
      <c r="M31" s="15">
        <v>537</v>
      </c>
      <c r="N31" s="15">
        <v>377</v>
      </c>
      <c r="O31" s="15">
        <v>2233</v>
      </c>
      <c r="P31" s="15">
        <v>1542</v>
      </c>
      <c r="Q31" s="15">
        <v>1424</v>
      </c>
      <c r="R31" s="15">
        <v>1130</v>
      </c>
      <c r="S31" s="15">
        <v>767</v>
      </c>
      <c r="T31" s="15">
        <v>511</v>
      </c>
      <c r="U31" s="14">
        <f t="shared" si="0"/>
        <v>2524</v>
      </c>
      <c r="V31" s="14">
        <f t="shared" si="1"/>
        <v>5083</v>
      </c>
      <c r="W31" s="14">
        <f t="shared" si="2"/>
        <v>7607</v>
      </c>
      <c r="X31" s="14">
        <f t="shared" si="3"/>
        <v>2390</v>
      </c>
      <c r="Y31" s="14">
        <f t="shared" si="4"/>
        <v>4706</v>
      </c>
      <c r="Z31" s="14">
        <f t="shared" si="5"/>
        <v>7096</v>
      </c>
    </row>
    <row r="32" spans="2:26" ht="12.75">
      <c r="B32" s="15" t="s">
        <v>26</v>
      </c>
      <c r="C32" s="15">
        <v>439</v>
      </c>
      <c r="D32" s="15">
        <v>336</v>
      </c>
      <c r="E32" s="15">
        <v>258</v>
      </c>
      <c r="F32" s="15">
        <v>160</v>
      </c>
      <c r="G32" s="15">
        <v>97</v>
      </c>
      <c r="H32" s="15">
        <v>73</v>
      </c>
      <c r="I32" s="15">
        <v>795</v>
      </c>
      <c r="J32" s="15">
        <v>715</v>
      </c>
      <c r="K32" s="15">
        <v>610</v>
      </c>
      <c r="L32" s="15">
        <v>450</v>
      </c>
      <c r="M32" s="15">
        <v>314</v>
      </c>
      <c r="N32" s="15">
        <v>254</v>
      </c>
      <c r="O32" s="15">
        <v>1234</v>
      </c>
      <c r="P32" s="15">
        <v>1051</v>
      </c>
      <c r="Q32" s="15">
        <v>868</v>
      </c>
      <c r="R32" s="15">
        <v>610</v>
      </c>
      <c r="S32" s="15">
        <v>411</v>
      </c>
      <c r="T32" s="15">
        <v>327</v>
      </c>
      <c r="U32" s="14">
        <f t="shared" si="0"/>
        <v>1363</v>
      </c>
      <c r="V32" s="14">
        <f t="shared" si="1"/>
        <v>3138</v>
      </c>
      <c r="W32" s="14">
        <f t="shared" si="2"/>
        <v>4501</v>
      </c>
      <c r="X32" s="14">
        <f t="shared" si="3"/>
        <v>1290</v>
      </c>
      <c r="Y32" s="14">
        <f t="shared" si="4"/>
        <v>2884</v>
      </c>
      <c r="Z32" s="14">
        <f t="shared" si="5"/>
        <v>4174</v>
      </c>
    </row>
    <row r="33" spans="2:26" ht="12.75">
      <c r="B33" s="15" t="s">
        <v>27</v>
      </c>
      <c r="C33" s="15">
        <v>577</v>
      </c>
      <c r="D33" s="15">
        <v>422</v>
      </c>
      <c r="E33" s="15">
        <v>291</v>
      </c>
      <c r="F33" s="15">
        <v>105</v>
      </c>
      <c r="G33" s="15">
        <v>52</v>
      </c>
      <c r="H33" s="15">
        <v>81</v>
      </c>
      <c r="I33" s="15">
        <v>870</v>
      </c>
      <c r="J33" s="15">
        <v>450</v>
      </c>
      <c r="K33" s="15">
        <v>291</v>
      </c>
      <c r="L33" s="15">
        <v>138</v>
      </c>
      <c r="M33" s="15">
        <v>64</v>
      </c>
      <c r="N33" s="15">
        <v>68</v>
      </c>
      <c r="O33" s="15">
        <v>1447</v>
      </c>
      <c r="P33" s="15">
        <v>872</v>
      </c>
      <c r="Q33" s="15">
        <v>582</v>
      </c>
      <c r="R33" s="15">
        <v>243</v>
      </c>
      <c r="S33" s="15">
        <v>116</v>
      </c>
      <c r="T33" s="15">
        <v>149</v>
      </c>
      <c r="U33" s="14">
        <f t="shared" si="0"/>
        <v>1528</v>
      </c>
      <c r="V33" s="14">
        <f t="shared" si="1"/>
        <v>1881</v>
      </c>
      <c r="W33" s="14">
        <f t="shared" si="2"/>
        <v>3409</v>
      </c>
      <c r="X33" s="14">
        <f t="shared" si="3"/>
        <v>1447</v>
      </c>
      <c r="Y33" s="14">
        <f t="shared" si="4"/>
        <v>1813</v>
      </c>
      <c r="Z33" s="14">
        <f t="shared" si="5"/>
        <v>3260</v>
      </c>
    </row>
    <row r="34" spans="2:26" ht="12.75">
      <c r="B34" s="15" t="s">
        <v>28</v>
      </c>
      <c r="C34" s="15">
        <v>599</v>
      </c>
      <c r="D34" s="15">
        <v>505</v>
      </c>
      <c r="E34" s="15">
        <v>366</v>
      </c>
      <c r="F34" s="15">
        <v>261</v>
      </c>
      <c r="G34" s="15">
        <v>120</v>
      </c>
      <c r="H34" s="15">
        <v>115</v>
      </c>
      <c r="I34" s="15">
        <v>795</v>
      </c>
      <c r="J34" s="15">
        <v>784</v>
      </c>
      <c r="K34" s="15">
        <v>604</v>
      </c>
      <c r="L34" s="15">
        <v>368</v>
      </c>
      <c r="M34" s="15">
        <v>134</v>
      </c>
      <c r="N34" s="15">
        <v>86</v>
      </c>
      <c r="O34" s="15">
        <v>1394</v>
      </c>
      <c r="P34" s="15">
        <v>1289</v>
      </c>
      <c r="Q34" s="15">
        <v>970</v>
      </c>
      <c r="R34" s="15">
        <v>629</v>
      </c>
      <c r="S34" s="15">
        <v>254</v>
      </c>
      <c r="T34" s="15">
        <v>201</v>
      </c>
      <c r="U34" s="14">
        <f t="shared" si="0"/>
        <v>1966</v>
      </c>
      <c r="V34" s="14">
        <f t="shared" si="1"/>
        <v>2771</v>
      </c>
      <c r="W34" s="14">
        <f t="shared" si="2"/>
        <v>4737</v>
      </c>
      <c r="X34" s="14">
        <f t="shared" si="3"/>
        <v>1851</v>
      </c>
      <c r="Y34" s="14">
        <f t="shared" si="4"/>
        <v>2685</v>
      </c>
      <c r="Z34" s="14">
        <f t="shared" si="5"/>
        <v>4536</v>
      </c>
    </row>
    <row r="35" spans="2:26" ht="12.75">
      <c r="B35" s="15" t="s">
        <v>29</v>
      </c>
      <c r="C35" s="15">
        <v>368</v>
      </c>
      <c r="D35" s="15">
        <v>464</v>
      </c>
      <c r="E35" s="15">
        <v>448</v>
      </c>
      <c r="F35" s="15">
        <v>303</v>
      </c>
      <c r="G35" s="15">
        <v>166</v>
      </c>
      <c r="H35" s="15">
        <v>142</v>
      </c>
      <c r="I35" s="15">
        <v>976</v>
      </c>
      <c r="J35" s="15">
        <v>1292</v>
      </c>
      <c r="K35" s="15">
        <v>1497</v>
      </c>
      <c r="L35" s="15">
        <v>980</v>
      </c>
      <c r="M35" s="15">
        <v>476</v>
      </c>
      <c r="N35" s="15">
        <v>372</v>
      </c>
      <c r="O35" s="15">
        <v>1344</v>
      </c>
      <c r="P35" s="15">
        <v>1756</v>
      </c>
      <c r="Q35" s="15">
        <v>1945</v>
      </c>
      <c r="R35" s="15">
        <v>1283</v>
      </c>
      <c r="S35" s="15">
        <v>642</v>
      </c>
      <c r="T35" s="15">
        <v>514</v>
      </c>
      <c r="U35" s="14">
        <f t="shared" si="0"/>
        <v>1891</v>
      </c>
      <c r="V35" s="14">
        <f t="shared" si="1"/>
        <v>5593</v>
      </c>
      <c r="W35" s="14">
        <f t="shared" si="2"/>
        <v>7484</v>
      </c>
      <c r="X35" s="14">
        <f t="shared" si="3"/>
        <v>1749</v>
      </c>
      <c r="Y35" s="14">
        <f t="shared" si="4"/>
        <v>5221</v>
      </c>
      <c r="Z35" s="14">
        <f t="shared" si="5"/>
        <v>6970</v>
      </c>
    </row>
    <row r="36" spans="2:26" ht="12.75">
      <c r="B36" s="15" t="s">
        <v>30</v>
      </c>
      <c r="C36" s="15">
        <v>604</v>
      </c>
      <c r="D36" s="15">
        <v>523</v>
      </c>
      <c r="E36" s="15">
        <v>652</v>
      </c>
      <c r="F36" s="15">
        <v>550</v>
      </c>
      <c r="G36" s="15">
        <v>242</v>
      </c>
      <c r="H36" s="15">
        <v>184</v>
      </c>
      <c r="I36" s="15">
        <v>776</v>
      </c>
      <c r="J36" s="15">
        <v>667</v>
      </c>
      <c r="K36" s="15">
        <v>873</v>
      </c>
      <c r="L36" s="15">
        <v>643</v>
      </c>
      <c r="M36" s="15">
        <v>351</v>
      </c>
      <c r="N36" s="15">
        <v>176</v>
      </c>
      <c r="O36" s="15">
        <v>1380</v>
      </c>
      <c r="P36" s="15">
        <v>1190</v>
      </c>
      <c r="Q36" s="15">
        <v>1525</v>
      </c>
      <c r="R36" s="15">
        <v>1193</v>
      </c>
      <c r="S36" s="15">
        <v>593</v>
      </c>
      <c r="T36" s="15">
        <v>360</v>
      </c>
      <c r="U36" s="14">
        <f t="shared" si="0"/>
        <v>2755</v>
      </c>
      <c r="V36" s="14">
        <f t="shared" si="1"/>
        <v>3486</v>
      </c>
      <c r="W36" s="14">
        <f t="shared" si="2"/>
        <v>6241</v>
      </c>
      <c r="X36" s="14">
        <f t="shared" si="3"/>
        <v>2571</v>
      </c>
      <c r="Y36" s="14">
        <f t="shared" si="4"/>
        <v>3310</v>
      </c>
      <c r="Z36" s="14">
        <f t="shared" si="5"/>
        <v>5881</v>
      </c>
    </row>
    <row r="37" spans="2:26" ht="12.75">
      <c r="B37" s="15" t="s">
        <v>31</v>
      </c>
      <c r="C37" s="15">
        <v>823</v>
      </c>
      <c r="D37" s="15">
        <v>1222</v>
      </c>
      <c r="E37" s="15">
        <v>2490</v>
      </c>
      <c r="F37" s="15">
        <v>2768</v>
      </c>
      <c r="G37" s="15">
        <v>1891</v>
      </c>
      <c r="H37" s="15">
        <v>963</v>
      </c>
      <c r="I37" s="15">
        <v>1174</v>
      </c>
      <c r="J37" s="15">
        <v>1074</v>
      </c>
      <c r="K37" s="15">
        <v>1560</v>
      </c>
      <c r="L37" s="15">
        <v>1475</v>
      </c>
      <c r="M37" s="15">
        <v>877</v>
      </c>
      <c r="N37" s="15">
        <v>462</v>
      </c>
      <c r="O37" s="15">
        <v>1997</v>
      </c>
      <c r="P37" s="15">
        <v>2296</v>
      </c>
      <c r="Q37" s="15">
        <v>4050</v>
      </c>
      <c r="R37" s="15">
        <v>4243</v>
      </c>
      <c r="S37" s="15">
        <v>2768</v>
      </c>
      <c r="T37" s="15">
        <v>1425</v>
      </c>
      <c r="U37" s="14">
        <f t="shared" si="0"/>
        <v>10157</v>
      </c>
      <c r="V37" s="14">
        <f t="shared" si="1"/>
        <v>6622</v>
      </c>
      <c r="W37" s="14">
        <f t="shared" si="2"/>
        <v>16779</v>
      </c>
      <c r="X37" s="14">
        <f t="shared" si="3"/>
        <v>9194</v>
      </c>
      <c r="Y37" s="14">
        <f t="shared" si="4"/>
        <v>6160</v>
      </c>
      <c r="Z37" s="14">
        <f t="shared" si="5"/>
        <v>15354</v>
      </c>
    </row>
    <row r="38" spans="2:26" ht="12.75">
      <c r="B38" s="15" t="s">
        <v>32</v>
      </c>
      <c r="C38" s="15">
        <v>6073</v>
      </c>
      <c r="D38" s="15">
        <v>7223</v>
      </c>
      <c r="E38" s="15">
        <v>8346</v>
      </c>
      <c r="F38" s="15">
        <v>8746</v>
      </c>
      <c r="G38" s="15">
        <v>6598</v>
      </c>
      <c r="H38" s="15">
        <v>6472</v>
      </c>
      <c r="I38" s="15">
        <v>5858</v>
      </c>
      <c r="J38" s="15">
        <v>7461</v>
      </c>
      <c r="K38" s="15">
        <v>9208</v>
      </c>
      <c r="L38" s="15">
        <v>9917</v>
      </c>
      <c r="M38" s="15">
        <v>7916</v>
      </c>
      <c r="N38" s="15">
        <v>7161</v>
      </c>
      <c r="O38" s="15">
        <v>11931</v>
      </c>
      <c r="P38" s="15">
        <v>14684</v>
      </c>
      <c r="Q38" s="15">
        <v>17554</v>
      </c>
      <c r="R38" s="15">
        <v>18663</v>
      </c>
      <c r="S38" s="15">
        <v>14514</v>
      </c>
      <c r="T38" s="15">
        <v>13633</v>
      </c>
      <c r="U38" s="14">
        <f t="shared" si="0"/>
        <v>43458</v>
      </c>
      <c r="V38" s="14">
        <f t="shared" si="1"/>
        <v>47521</v>
      </c>
      <c r="W38" s="14">
        <f t="shared" si="2"/>
        <v>90979</v>
      </c>
      <c r="X38" s="14">
        <f t="shared" si="3"/>
        <v>36986</v>
      </c>
      <c r="Y38" s="14">
        <f t="shared" si="4"/>
        <v>40360</v>
      </c>
      <c r="Z38" s="14">
        <f t="shared" si="5"/>
        <v>77346</v>
      </c>
    </row>
    <row r="39" spans="2:26" ht="12.75">
      <c r="B39" s="15" t="s">
        <v>47</v>
      </c>
      <c r="C39" s="15">
        <v>58661</v>
      </c>
      <c r="D39" s="15">
        <v>58579</v>
      </c>
      <c r="E39" s="15">
        <v>66525</v>
      </c>
      <c r="F39" s="15">
        <v>58871</v>
      </c>
      <c r="G39" s="15">
        <v>40540</v>
      </c>
      <c r="H39" s="15">
        <v>35231</v>
      </c>
      <c r="I39" s="15">
        <v>68854</v>
      </c>
      <c r="J39" s="15">
        <v>73060</v>
      </c>
      <c r="K39" s="15">
        <v>80628</v>
      </c>
      <c r="L39" s="15">
        <v>65364</v>
      </c>
      <c r="M39" s="15">
        <v>42413</v>
      </c>
      <c r="N39" s="15">
        <v>32827</v>
      </c>
      <c r="O39" s="15">
        <v>127515</v>
      </c>
      <c r="P39" s="15">
        <v>131639</v>
      </c>
      <c r="Q39" s="15">
        <v>147153</v>
      </c>
      <c r="R39" s="15">
        <v>124235</v>
      </c>
      <c r="S39" s="15">
        <v>82953</v>
      </c>
      <c r="T39" s="15">
        <v>68058</v>
      </c>
      <c r="U39" s="14">
        <f t="shared" si="0"/>
        <v>318407</v>
      </c>
      <c r="V39" s="14">
        <f t="shared" si="1"/>
        <v>363146</v>
      </c>
      <c r="W39" s="14">
        <f t="shared" si="2"/>
        <v>681553</v>
      </c>
      <c r="X39" s="14">
        <f t="shared" si="3"/>
        <v>283176</v>
      </c>
      <c r="Y39" s="14">
        <f t="shared" si="4"/>
        <v>330319</v>
      </c>
      <c r="Z39" s="14">
        <f t="shared" si="5"/>
        <v>613495</v>
      </c>
    </row>
    <row r="41" spans="2:26" ht="12.75">
      <c r="B41" s="15" t="s">
        <v>0</v>
      </c>
      <c r="C41" s="16">
        <f>ROUND(100*C5/$U5,1)</f>
        <v>16.7</v>
      </c>
      <c r="D41" s="16">
        <f>ROUND(100*D5/$U5,1)</f>
        <v>18.6</v>
      </c>
      <c r="E41" s="16">
        <f>ROUND(100*E5/$U5,1)</f>
        <v>19.9</v>
      </c>
      <c r="F41" s="16">
        <f>ROUND(100*F5/$U5,1)</f>
        <v>17.4</v>
      </c>
      <c r="G41" s="16">
        <f>ROUND(100*G5/$U5,1)</f>
        <v>15.2</v>
      </c>
      <c r="H41" s="16">
        <f>ROUND(100*$X5/$U5,1)</f>
        <v>87.9</v>
      </c>
      <c r="I41" s="17">
        <f>$U5</f>
        <v>17025</v>
      </c>
      <c r="J41" s="16">
        <f aca="true" t="shared" si="6" ref="J41:N56">ROUND(100*I5/$V5,1)</f>
        <v>19.9</v>
      </c>
      <c r="K41" s="16">
        <f t="shared" si="6"/>
        <v>20.9</v>
      </c>
      <c r="L41" s="16">
        <f t="shared" si="6"/>
        <v>19.9</v>
      </c>
      <c r="M41" s="16">
        <f t="shared" si="6"/>
        <v>16.8</v>
      </c>
      <c r="N41" s="16">
        <f t="shared" si="6"/>
        <v>12.8</v>
      </c>
      <c r="O41" s="16">
        <f aca="true" t="shared" si="7" ref="O41:O75">ROUND(100*$Y5/$V5,1)</f>
        <v>90.3</v>
      </c>
      <c r="P41" s="17">
        <f aca="true" t="shared" si="8" ref="P41:P75">$V5</f>
        <v>27567</v>
      </c>
      <c r="Q41" s="16">
        <f aca="true" t="shared" si="9" ref="Q41:Q57">ROUND(100*O5/$W5,1)</f>
        <v>18.7</v>
      </c>
      <c r="R41" s="16">
        <f aca="true" t="shared" si="10" ref="R41:U56">ROUND(100*P5/$W5,1)</f>
        <v>20.1</v>
      </c>
      <c r="S41" s="16">
        <f t="shared" si="10"/>
        <v>19.9</v>
      </c>
      <c r="T41" s="16">
        <f t="shared" si="10"/>
        <v>17</v>
      </c>
      <c r="U41" s="16">
        <f t="shared" si="10"/>
        <v>13.7</v>
      </c>
      <c r="V41" s="16">
        <f>ROUND(100*$Z5/$W5,1)</f>
        <v>89.4</v>
      </c>
      <c r="W41" s="17">
        <f>$W5</f>
        <v>44592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25.6</v>
      </c>
      <c r="D42" s="16">
        <f t="shared" si="11"/>
        <v>20.8</v>
      </c>
      <c r="E42" s="16">
        <f t="shared" si="11"/>
        <v>18.4</v>
      </c>
      <c r="F42" s="16">
        <f t="shared" si="11"/>
        <v>14.8</v>
      </c>
      <c r="G42" s="16">
        <f t="shared" si="11"/>
        <v>11</v>
      </c>
      <c r="H42" s="16">
        <f aca="true" t="shared" si="12" ref="H42:H75">ROUND(100*$X6/$U6,1)</f>
        <v>90.6</v>
      </c>
      <c r="I42" s="17">
        <f aca="true" t="shared" si="13" ref="I42:I75">$U6</f>
        <v>17124</v>
      </c>
      <c r="J42" s="16">
        <f t="shared" si="6"/>
        <v>27.4</v>
      </c>
      <c r="K42" s="16">
        <f t="shared" si="6"/>
        <v>23.1</v>
      </c>
      <c r="L42" s="16">
        <f t="shared" si="6"/>
        <v>18.8</v>
      </c>
      <c r="M42" s="16">
        <f t="shared" si="6"/>
        <v>13.4</v>
      </c>
      <c r="N42" s="16">
        <f t="shared" si="6"/>
        <v>9.8</v>
      </c>
      <c r="O42" s="16">
        <f t="shared" si="7"/>
        <v>92.5</v>
      </c>
      <c r="P42" s="17">
        <f t="shared" si="8"/>
        <v>16747</v>
      </c>
      <c r="Q42" s="16">
        <f t="shared" si="9"/>
        <v>26.5</v>
      </c>
      <c r="R42" s="16">
        <f t="shared" si="10"/>
        <v>21.9</v>
      </c>
      <c r="S42" s="16">
        <f t="shared" si="10"/>
        <v>18.6</v>
      </c>
      <c r="T42" s="16">
        <f t="shared" si="10"/>
        <v>14.1</v>
      </c>
      <c r="U42" s="16">
        <f t="shared" si="10"/>
        <v>10.4</v>
      </c>
      <c r="V42" s="16">
        <f aca="true" t="shared" si="14" ref="V42:V75">ROUND(100*$Z6/$W6,1)</f>
        <v>91.5</v>
      </c>
      <c r="W42" s="17">
        <f aca="true" t="shared" si="15" ref="W42:W75">$W6</f>
        <v>33871</v>
      </c>
      <c r="X42" s="18"/>
      <c r="Y42" s="18"/>
      <c r="Z42" s="18"/>
    </row>
    <row r="43" spans="2:26" ht="12.75">
      <c r="B43" s="15" t="s">
        <v>2</v>
      </c>
      <c r="C43" s="16">
        <f t="shared" si="11"/>
        <v>24.4</v>
      </c>
      <c r="D43" s="16">
        <f t="shared" si="11"/>
        <v>19.2</v>
      </c>
      <c r="E43" s="16">
        <f t="shared" si="11"/>
        <v>18.5</v>
      </c>
      <c r="F43" s="16">
        <f t="shared" si="11"/>
        <v>14.9</v>
      </c>
      <c r="G43" s="16">
        <f t="shared" si="11"/>
        <v>12.1</v>
      </c>
      <c r="H43" s="16">
        <f t="shared" si="12"/>
        <v>89.1</v>
      </c>
      <c r="I43" s="17">
        <f t="shared" si="13"/>
        <v>22010</v>
      </c>
      <c r="J43" s="16">
        <f t="shared" si="6"/>
        <v>27.7</v>
      </c>
      <c r="K43" s="16">
        <f t="shared" si="6"/>
        <v>23.1</v>
      </c>
      <c r="L43" s="16">
        <f t="shared" si="6"/>
        <v>18.2</v>
      </c>
      <c r="M43" s="16">
        <f t="shared" si="6"/>
        <v>14.1</v>
      </c>
      <c r="N43" s="16">
        <f t="shared" si="6"/>
        <v>9.3</v>
      </c>
      <c r="O43" s="16">
        <f t="shared" si="7"/>
        <v>92.4</v>
      </c>
      <c r="P43" s="17">
        <f t="shared" si="8"/>
        <v>6021</v>
      </c>
      <c r="Q43" s="16">
        <f t="shared" si="9"/>
        <v>25.1</v>
      </c>
      <c r="R43" s="16">
        <f t="shared" si="10"/>
        <v>20</v>
      </c>
      <c r="S43" s="16">
        <f t="shared" si="10"/>
        <v>18.4</v>
      </c>
      <c r="T43" s="16">
        <f t="shared" si="10"/>
        <v>14.7</v>
      </c>
      <c r="U43" s="16">
        <f t="shared" si="10"/>
        <v>11.5</v>
      </c>
      <c r="V43" s="16">
        <f t="shared" si="14"/>
        <v>89.8</v>
      </c>
      <c r="W43" s="17">
        <f t="shared" si="15"/>
        <v>28031</v>
      </c>
      <c r="X43" s="18"/>
      <c r="Y43" s="18"/>
      <c r="Z43" s="18"/>
    </row>
    <row r="44" spans="2:26" ht="12.75">
      <c r="B44" s="15" t="s">
        <v>3</v>
      </c>
      <c r="C44" s="16">
        <f t="shared" si="11"/>
        <v>16.6</v>
      </c>
      <c r="D44" s="16">
        <f t="shared" si="11"/>
        <v>15.4</v>
      </c>
      <c r="E44" s="16">
        <f t="shared" si="11"/>
        <v>20.1</v>
      </c>
      <c r="F44" s="16">
        <f t="shared" si="11"/>
        <v>20.4</v>
      </c>
      <c r="G44" s="16">
        <f t="shared" si="11"/>
        <v>15.8</v>
      </c>
      <c r="H44" s="16">
        <f t="shared" si="12"/>
        <v>88.3</v>
      </c>
      <c r="I44" s="17">
        <f t="shared" si="13"/>
        <v>2351</v>
      </c>
      <c r="J44" s="16">
        <f t="shared" si="6"/>
        <v>13.6</v>
      </c>
      <c r="K44" s="16">
        <f t="shared" si="6"/>
        <v>16.3</v>
      </c>
      <c r="L44" s="16">
        <f t="shared" si="6"/>
        <v>22.5</v>
      </c>
      <c r="M44" s="16">
        <f t="shared" si="6"/>
        <v>21.2</v>
      </c>
      <c r="N44" s="16">
        <f t="shared" si="6"/>
        <v>16.7</v>
      </c>
      <c r="O44" s="16">
        <f t="shared" si="7"/>
        <v>90.3</v>
      </c>
      <c r="P44" s="17">
        <f t="shared" si="8"/>
        <v>1236</v>
      </c>
      <c r="Q44" s="16">
        <f t="shared" si="9"/>
        <v>15.6</v>
      </c>
      <c r="R44" s="16">
        <f t="shared" si="10"/>
        <v>15.7</v>
      </c>
      <c r="S44" s="16">
        <f t="shared" si="10"/>
        <v>20.9</v>
      </c>
      <c r="T44" s="16">
        <f t="shared" si="10"/>
        <v>20.7</v>
      </c>
      <c r="U44" s="16">
        <f t="shared" si="10"/>
        <v>16.1</v>
      </c>
      <c r="V44" s="16">
        <f t="shared" si="14"/>
        <v>89</v>
      </c>
      <c r="W44" s="17">
        <f t="shared" si="15"/>
        <v>3587</v>
      </c>
      <c r="X44" s="18"/>
      <c r="Y44" s="18"/>
      <c r="Z44" s="18"/>
    </row>
    <row r="45" spans="2:26" ht="12.75">
      <c r="B45" s="15" t="s">
        <v>4</v>
      </c>
      <c r="C45" s="16">
        <f t="shared" si="11"/>
        <v>26.9</v>
      </c>
      <c r="D45" s="16">
        <f t="shared" si="11"/>
        <v>17.7</v>
      </c>
      <c r="E45" s="16">
        <f t="shared" si="11"/>
        <v>16</v>
      </c>
      <c r="F45" s="16">
        <f t="shared" si="11"/>
        <v>14.9</v>
      </c>
      <c r="G45" s="16">
        <f t="shared" si="11"/>
        <v>11.8</v>
      </c>
      <c r="H45" s="16">
        <f t="shared" si="12"/>
        <v>87.3</v>
      </c>
      <c r="I45" s="17">
        <f t="shared" si="13"/>
        <v>33903</v>
      </c>
      <c r="J45" s="16">
        <f t="shared" si="6"/>
        <v>27.9</v>
      </c>
      <c r="K45" s="16">
        <f t="shared" si="6"/>
        <v>20.5</v>
      </c>
      <c r="L45" s="16">
        <f t="shared" si="6"/>
        <v>17.7</v>
      </c>
      <c r="M45" s="16">
        <f t="shared" si="6"/>
        <v>14.3</v>
      </c>
      <c r="N45" s="16">
        <f t="shared" si="6"/>
        <v>10.5</v>
      </c>
      <c r="O45" s="16">
        <f t="shared" si="7"/>
        <v>90.8</v>
      </c>
      <c r="P45" s="17">
        <f t="shared" si="8"/>
        <v>20254</v>
      </c>
      <c r="Q45" s="16">
        <f t="shared" si="9"/>
        <v>27.3</v>
      </c>
      <c r="R45" s="16">
        <f t="shared" si="10"/>
        <v>18.8</v>
      </c>
      <c r="S45" s="16">
        <f t="shared" si="10"/>
        <v>16.6</v>
      </c>
      <c r="T45" s="16">
        <f t="shared" si="10"/>
        <v>14.6</v>
      </c>
      <c r="U45" s="16">
        <f t="shared" si="10"/>
        <v>11.3</v>
      </c>
      <c r="V45" s="16">
        <f t="shared" si="14"/>
        <v>88.6</v>
      </c>
      <c r="W45" s="17">
        <f t="shared" si="15"/>
        <v>54157</v>
      </c>
      <c r="X45" s="18"/>
      <c r="Y45" s="18"/>
      <c r="Z45" s="18"/>
    </row>
    <row r="46" spans="2:26" ht="12.75">
      <c r="B46" s="15" t="s">
        <v>5</v>
      </c>
      <c r="C46" s="16">
        <f t="shared" si="11"/>
        <v>50.8</v>
      </c>
      <c r="D46" s="16">
        <f t="shared" si="11"/>
        <v>17.9</v>
      </c>
      <c r="E46" s="16">
        <f t="shared" si="11"/>
        <v>12.5</v>
      </c>
      <c r="F46" s="16">
        <f t="shared" si="11"/>
        <v>8.7</v>
      </c>
      <c r="G46" s="16">
        <f t="shared" si="11"/>
        <v>5.1</v>
      </c>
      <c r="H46" s="16">
        <f t="shared" si="12"/>
        <v>95.1</v>
      </c>
      <c r="I46" s="17">
        <f t="shared" si="13"/>
        <v>3737</v>
      </c>
      <c r="J46" s="16">
        <f t="shared" si="6"/>
        <v>52.8</v>
      </c>
      <c r="K46" s="16">
        <f t="shared" si="6"/>
        <v>18.8</v>
      </c>
      <c r="L46" s="16">
        <f t="shared" si="6"/>
        <v>12.3</v>
      </c>
      <c r="M46" s="16">
        <f t="shared" si="6"/>
        <v>8.3</v>
      </c>
      <c r="N46" s="16">
        <f t="shared" si="6"/>
        <v>4.8</v>
      </c>
      <c r="O46" s="16">
        <f t="shared" si="7"/>
        <v>96.9</v>
      </c>
      <c r="P46" s="17">
        <f t="shared" si="8"/>
        <v>1326</v>
      </c>
      <c r="Q46" s="16">
        <f t="shared" si="9"/>
        <v>51.3</v>
      </c>
      <c r="R46" s="16">
        <f t="shared" si="10"/>
        <v>18.2</v>
      </c>
      <c r="S46" s="16">
        <f t="shared" si="10"/>
        <v>12.5</v>
      </c>
      <c r="T46" s="16">
        <f t="shared" si="10"/>
        <v>8.6</v>
      </c>
      <c r="U46" s="16">
        <f t="shared" si="10"/>
        <v>5</v>
      </c>
      <c r="V46" s="16">
        <f t="shared" si="14"/>
        <v>95.6</v>
      </c>
      <c r="W46" s="17">
        <f t="shared" si="15"/>
        <v>5063</v>
      </c>
      <c r="X46" s="18"/>
      <c r="Y46" s="18"/>
      <c r="Z46" s="18"/>
    </row>
    <row r="47" spans="2:26" ht="12.75">
      <c r="B47" s="15" t="s">
        <v>6</v>
      </c>
      <c r="C47" s="16">
        <f t="shared" si="11"/>
        <v>14.3</v>
      </c>
      <c r="D47" s="16">
        <f t="shared" si="11"/>
        <v>15.6</v>
      </c>
      <c r="E47" s="16">
        <f t="shared" si="11"/>
        <v>24.4</v>
      </c>
      <c r="F47" s="16">
        <f t="shared" si="11"/>
        <v>22.4</v>
      </c>
      <c r="G47" s="16">
        <f t="shared" si="11"/>
        <v>13.9</v>
      </c>
      <c r="H47" s="16">
        <f t="shared" si="12"/>
        <v>90.6</v>
      </c>
      <c r="I47" s="17">
        <f t="shared" si="13"/>
        <v>9681</v>
      </c>
      <c r="J47" s="16">
        <f t="shared" si="6"/>
        <v>16.8</v>
      </c>
      <c r="K47" s="16">
        <f t="shared" si="6"/>
        <v>19.8</v>
      </c>
      <c r="L47" s="16">
        <f t="shared" si="6"/>
        <v>27.9</v>
      </c>
      <c r="M47" s="16">
        <f t="shared" si="6"/>
        <v>19</v>
      </c>
      <c r="N47" s="16">
        <f t="shared" si="6"/>
        <v>10.7</v>
      </c>
      <c r="O47" s="16">
        <f t="shared" si="7"/>
        <v>94.2</v>
      </c>
      <c r="P47" s="17">
        <f t="shared" si="8"/>
        <v>4100</v>
      </c>
      <c r="Q47" s="16">
        <f t="shared" si="9"/>
        <v>15.1</v>
      </c>
      <c r="R47" s="16">
        <f t="shared" si="10"/>
        <v>16.8</v>
      </c>
      <c r="S47" s="16">
        <f t="shared" si="10"/>
        <v>25.4</v>
      </c>
      <c r="T47" s="16">
        <f t="shared" si="10"/>
        <v>21.4</v>
      </c>
      <c r="U47" s="16">
        <f t="shared" si="10"/>
        <v>12.9</v>
      </c>
      <c r="V47" s="16">
        <f t="shared" si="14"/>
        <v>91.7</v>
      </c>
      <c r="W47" s="17">
        <f t="shared" si="15"/>
        <v>13781</v>
      </c>
      <c r="X47" s="18"/>
      <c r="Y47" s="18"/>
      <c r="Z47" s="18"/>
    </row>
    <row r="48" spans="2:26" ht="12.75">
      <c r="B48" s="15" t="s">
        <v>7</v>
      </c>
      <c r="C48" s="16">
        <f t="shared" si="11"/>
        <v>10.9</v>
      </c>
      <c r="D48" s="16">
        <f t="shared" si="11"/>
        <v>13.3</v>
      </c>
      <c r="E48" s="16">
        <f t="shared" si="11"/>
        <v>18.7</v>
      </c>
      <c r="F48" s="16">
        <f t="shared" si="11"/>
        <v>21.1</v>
      </c>
      <c r="G48" s="16">
        <f t="shared" si="11"/>
        <v>16.6</v>
      </c>
      <c r="H48" s="16">
        <f t="shared" si="12"/>
        <v>80.6</v>
      </c>
      <c r="I48" s="17">
        <f t="shared" si="13"/>
        <v>9362</v>
      </c>
      <c r="J48" s="16">
        <f t="shared" si="6"/>
        <v>7.2</v>
      </c>
      <c r="K48" s="16">
        <f t="shared" si="6"/>
        <v>12.9</v>
      </c>
      <c r="L48" s="16">
        <f t="shared" si="6"/>
        <v>20.1</v>
      </c>
      <c r="M48" s="16">
        <f t="shared" si="6"/>
        <v>19</v>
      </c>
      <c r="N48" s="16">
        <f t="shared" si="6"/>
        <v>18.7</v>
      </c>
      <c r="O48" s="16">
        <f t="shared" si="7"/>
        <v>77.9</v>
      </c>
      <c r="P48" s="17">
        <f t="shared" si="8"/>
        <v>1551</v>
      </c>
      <c r="Q48" s="16">
        <f t="shared" si="9"/>
        <v>10.4</v>
      </c>
      <c r="R48" s="16">
        <f t="shared" si="10"/>
        <v>13.3</v>
      </c>
      <c r="S48" s="16">
        <f t="shared" si="10"/>
        <v>18.9</v>
      </c>
      <c r="T48" s="16">
        <f t="shared" si="10"/>
        <v>20.8</v>
      </c>
      <c r="U48" s="16">
        <f t="shared" si="10"/>
        <v>16.9</v>
      </c>
      <c r="V48" s="16">
        <f t="shared" si="14"/>
        <v>80.2</v>
      </c>
      <c r="W48" s="17">
        <f t="shared" si="15"/>
        <v>10913</v>
      </c>
      <c r="X48" s="18"/>
      <c r="Y48" s="18"/>
      <c r="Z48" s="18"/>
    </row>
    <row r="49" spans="2:26" ht="12.75">
      <c r="B49" s="15" t="s">
        <v>8</v>
      </c>
      <c r="C49" s="16">
        <f t="shared" si="11"/>
        <v>5</v>
      </c>
      <c r="D49" s="16">
        <f t="shared" si="11"/>
        <v>13.9</v>
      </c>
      <c r="E49" s="16">
        <f t="shared" si="11"/>
        <v>25.3</v>
      </c>
      <c r="F49" s="16">
        <f t="shared" si="11"/>
        <v>26</v>
      </c>
      <c r="G49" s="16">
        <f t="shared" si="11"/>
        <v>18.4</v>
      </c>
      <c r="H49" s="16">
        <f t="shared" si="12"/>
        <v>88.7</v>
      </c>
      <c r="I49" s="17">
        <f t="shared" si="13"/>
        <v>6172</v>
      </c>
      <c r="J49" s="16">
        <f t="shared" si="6"/>
        <v>6</v>
      </c>
      <c r="K49" s="16">
        <f t="shared" si="6"/>
        <v>17.3</v>
      </c>
      <c r="L49" s="16">
        <f t="shared" si="6"/>
        <v>25.1</v>
      </c>
      <c r="M49" s="16">
        <f t="shared" si="6"/>
        <v>26.1</v>
      </c>
      <c r="N49" s="16">
        <f t="shared" si="6"/>
        <v>17.2</v>
      </c>
      <c r="O49" s="16">
        <f t="shared" si="7"/>
        <v>91.8</v>
      </c>
      <c r="P49" s="17">
        <f t="shared" si="8"/>
        <v>3044</v>
      </c>
      <c r="Q49" s="16">
        <f t="shared" si="9"/>
        <v>5.3</v>
      </c>
      <c r="R49" s="16">
        <f t="shared" si="10"/>
        <v>15</v>
      </c>
      <c r="S49" s="16">
        <f t="shared" si="10"/>
        <v>25.2</v>
      </c>
      <c r="T49" s="16">
        <f t="shared" si="10"/>
        <v>26.1</v>
      </c>
      <c r="U49" s="16">
        <f t="shared" si="10"/>
        <v>18</v>
      </c>
      <c r="V49" s="16">
        <f t="shared" si="14"/>
        <v>89.7</v>
      </c>
      <c r="W49" s="17">
        <f t="shared" si="15"/>
        <v>9216</v>
      </c>
      <c r="X49" s="18"/>
      <c r="Y49" s="18"/>
      <c r="Z49" s="18"/>
    </row>
    <row r="50" spans="2:26" ht="12.75">
      <c r="B50" s="15" t="s">
        <v>9</v>
      </c>
      <c r="C50" s="16">
        <f t="shared" si="11"/>
        <v>5.3</v>
      </c>
      <c r="D50" s="16">
        <f t="shared" si="11"/>
        <v>6.7</v>
      </c>
      <c r="E50" s="16">
        <f t="shared" si="11"/>
        <v>32</v>
      </c>
      <c r="F50" s="16">
        <f t="shared" si="11"/>
        <v>16</v>
      </c>
      <c r="G50" s="16">
        <f t="shared" si="11"/>
        <v>14.7</v>
      </c>
      <c r="H50" s="16">
        <f t="shared" si="12"/>
        <v>74.7</v>
      </c>
      <c r="I50" s="17">
        <f t="shared" si="13"/>
        <v>75</v>
      </c>
      <c r="J50" s="16">
        <f t="shared" si="6"/>
        <v>13.5</v>
      </c>
      <c r="K50" s="16">
        <f t="shared" si="6"/>
        <v>17.3</v>
      </c>
      <c r="L50" s="16">
        <f t="shared" si="6"/>
        <v>18.7</v>
      </c>
      <c r="M50" s="16">
        <f t="shared" si="6"/>
        <v>20.7</v>
      </c>
      <c r="N50" s="16">
        <f t="shared" si="6"/>
        <v>15.1</v>
      </c>
      <c r="O50" s="16">
        <f t="shared" si="7"/>
        <v>85.2</v>
      </c>
      <c r="P50" s="17">
        <f t="shared" si="8"/>
        <v>1115</v>
      </c>
      <c r="Q50" s="16">
        <f t="shared" si="9"/>
        <v>12.9</v>
      </c>
      <c r="R50" s="16">
        <f t="shared" si="10"/>
        <v>16.6</v>
      </c>
      <c r="S50" s="16">
        <f t="shared" si="10"/>
        <v>19.5</v>
      </c>
      <c r="T50" s="16">
        <f t="shared" si="10"/>
        <v>20.4</v>
      </c>
      <c r="U50" s="16">
        <f t="shared" si="10"/>
        <v>15</v>
      </c>
      <c r="V50" s="16">
        <f t="shared" si="14"/>
        <v>84.5</v>
      </c>
      <c r="W50" s="17">
        <f t="shared" si="15"/>
        <v>1190</v>
      </c>
      <c r="X50" s="18"/>
      <c r="Y50" s="18"/>
      <c r="Z50" s="18"/>
    </row>
    <row r="51" spans="2:26" ht="12.75">
      <c r="B51" s="15" t="s">
        <v>10</v>
      </c>
      <c r="C51" s="16">
        <f t="shared" si="11"/>
        <v>10.5</v>
      </c>
      <c r="D51" s="16">
        <f t="shared" si="11"/>
        <v>18.4</v>
      </c>
      <c r="E51" s="16">
        <f t="shared" si="11"/>
        <v>15.4</v>
      </c>
      <c r="F51" s="16">
        <f t="shared" si="11"/>
        <v>15.8</v>
      </c>
      <c r="G51" s="16">
        <f t="shared" si="11"/>
        <v>12.7</v>
      </c>
      <c r="H51" s="16">
        <f t="shared" si="12"/>
        <v>72.7</v>
      </c>
      <c r="I51" s="17">
        <f t="shared" si="13"/>
        <v>1174</v>
      </c>
      <c r="J51" s="16">
        <f t="shared" si="6"/>
        <v>9.7</v>
      </c>
      <c r="K51" s="16">
        <f t="shared" si="6"/>
        <v>15.3</v>
      </c>
      <c r="L51" s="16">
        <f t="shared" si="6"/>
        <v>16</v>
      </c>
      <c r="M51" s="16">
        <f t="shared" si="6"/>
        <v>17.8</v>
      </c>
      <c r="N51" s="16">
        <f t="shared" si="6"/>
        <v>15.3</v>
      </c>
      <c r="O51" s="16">
        <f t="shared" si="7"/>
        <v>74.2</v>
      </c>
      <c r="P51" s="17">
        <f t="shared" si="8"/>
        <v>782</v>
      </c>
      <c r="Q51" s="16">
        <f t="shared" si="9"/>
        <v>10.2</v>
      </c>
      <c r="R51" s="16">
        <f t="shared" si="10"/>
        <v>17.2</v>
      </c>
      <c r="S51" s="16">
        <f t="shared" si="10"/>
        <v>15.6</v>
      </c>
      <c r="T51" s="16">
        <f t="shared" si="10"/>
        <v>16.6</v>
      </c>
      <c r="U51" s="16">
        <f t="shared" si="10"/>
        <v>13.8</v>
      </c>
      <c r="V51" s="16">
        <f t="shared" si="14"/>
        <v>73.3</v>
      </c>
      <c r="W51" s="17">
        <f t="shared" si="15"/>
        <v>1956</v>
      </c>
      <c r="X51" s="18"/>
      <c r="Y51" s="18"/>
      <c r="Z51" s="18"/>
    </row>
    <row r="52" spans="2:26" ht="12.75">
      <c r="B52" s="15" t="s">
        <v>11</v>
      </c>
      <c r="C52" s="16">
        <f t="shared" si="11"/>
        <v>10.4</v>
      </c>
      <c r="D52" s="16">
        <f t="shared" si="11"/>
        <v>21.1</v>
      </c>
      <c r="E52" s="16">
        <f t="shared" si="11"/>
        <v>26.2</v>
      </c>
      <c r="F52" s="16">
        <f t="shared" si="11"/>
        <v>21.5</v>
      </c>
      <c r="G52" s="16">
        <f t="shared" si="11"/>
        <v>12</v>
      </c>
      <c r="H52" s="16">
        <f t="shared" si="12"/>
        <v>91.3</v>
      </c>
      <c r="I52" s="17">
        <f t="shared" si="13"/>
        <v>17040</v>
      </c>
      <c r="J52" s="16">
        <f t="shared" si="6"/>
        <v>11.7</v>
      </c>
      <c r="K52" s="16">
        <f t="shared" si="6"/>
        <v>21.5</v>
      </c>
      <c r="L52" s="16">
        <f t="shared" si="6"/>
        <v>25.8</v>
      </c>
      <c r="M52" s="16">
        <f t="shared" si="6"/>
        <v>19.9</v>
      </c>
      <c r="N52" s="16">
        <f t="shared" si="6"/>
        <v>12.2</v>
      </c>
      <c r="O52" s="16">
        <f t="shared" si="7"/>
        <v>91.1</v>
      </c>
      <c r="P52" s="17">
        <f t="shared" si="8"/>
        <v>13800</v>
      </c>
      <c r="Q52" s="16">
        <f t="shared" si="9"/>
        <v>11</v>
      </c>
      <c r="R52" s="16">
        <f t="shared" si="10"/>
        <v>21.3</v>
      </c>
      <c r="S52" s="16">
        <f t="shared" si="10"/>
        <v>26</v>
      </c>
      <c r="T52" s="16">
        <f t="shared" si="10"/>
        <v>20.8</v>
      </c>
      <c r="U52" s="16">
        <f t="shared" si="10"/>
        <v>12.1</v>
      </c>
      <c r="V52" s="16">
        <f t="shared" si="14"/>
        <v>91.2</v>
      </c>
      <c r="W52" s="17">
        <f t="shared" si="15"/>
        <v>30840</v>
      </c>
      <c r="X52" s="18"/>
      <c r="Y52" s="18"/>
      <c r="Z52" s="18"/>
    </row>
    <row r="53" spans="2:26" ht="12.75">
      <c r="B53" s="15" t="s">
        <v>12</v>
      </c>
      <c r="C53" s="16">
        <f t="shared" si="11"/>
        <v>22.4</v>
      </c>
      <c r="D53" s="16">
        <f t="shared" si="11"/>
        <v>19.1</v>
      </c>
      <c r="E53" s="16">
        <f t="shared" si="11"/>
        <v>20.2</v>
      </c>
      <c r="F53" s="16">
        <f t="shared" si="11"/>
        <v>17.6</v>
      </c>
      <c r="G53" s="16">
        <f t="shared" si="11"/>
        <v>11.2</v>
      </c>
      <c r="H53" s="16">
        <f t="shared" si="12"/>
        <v>90.5</v>
      </c>
      <c r="I53" s="17">
        <f t="shared" si="13"/>
        <v>11230</v>
      </c>
      <c r="J53" s="16">
        <f t="shared" si="6"/>
        <v>22.5</v>
      </c>
      <c r="K53" s="16">
        <f t="shared" si="6"/>
        <v>18.4</v>
      </c>
      <c r="L53" s="16">
        <f t="shared" si="6"/>
        <v>20.2</v>
      </c>
      <c r="M53" s="16">
        <f t="shared" si="6"/>
        <v>17.4</v>
      </c>
      <c r="N53" s="16">
        <f t="shared" si="6"/>
        <v>11.1</v>
      </c>
      <c r="O53" s="16">
        <f t="shared" si="7"/>
        <v>89.6</v>
      </c>
      <c r="P53" s="17">
        <f t="shared" si="8"/>
        <v>5698</v>
      </c>
      <c r="Q53" s="16">
        <f t="shared" si="9"/>
        <v>22.4</v>
      </c>
      <c r="R53" s="16">
        <f t="shared" si="10"/>
        <v>18.9</v>
      </c>
      <c r="S53" s="16">
        <f t="shared" si="10"/>
        <v>20.2</v>
      </c>
      <c r="T53" s="16">
        <f t="shared" si="10"/>
        <v>17.5</v>
      </c>
      <c r="U53" s="16">
        <f t="shared" si="10"/>
        <v>11.2</v>
      </c>
      <c r="V53" s="16">
        <f t="shared" si="14"/>
        <v>90.2</v>
      </c>
      <c r="W53" s="17">
        <f t="shared" si="15"/>
        <v>16928</v>
      </c>
      <c r="X53" s="18"/>
      <c r="Y53" s="18"/>
      <c r="Z53" s="18"/>
    </row>
    <row r="54" spans="2:26" ht="12.75">
      <c r="B54" s="15" t="s">
        <v>13</v>
      </c>
      <c r="C54" s="16">
        <f t="shared" si="11"/>
        <v>15.9</v>
      </c>
      <c r="D54" s="16">
        <f t="shared" si="11"/>
        <v>21.6</v>
      </c>
      <c r="E54" s="16">
        <f t="shared" si="11"/>
        <v>22.7</v>
      </c>
      <c r="F54" s="16">
        <f t="shared" si="11"/>
        <v>19.3</v>
      </c>
      <c r="G54" s="16">
        <f t="shared" si="11"/>
        <v>12.3</v>
      </c>
      <c r="H54" s="16">
        <f t="shared" si="12"/>
        <v>91.8</v>
      </c>
      <c r="I54" s="17">
        <f t="shared" si="13"/>
        <v>17905</v>
      </c>
      <c r="J54" s="16">
        <f t="shared" si="6"/>
        <v>23.1</v>
      </c>
      <c r="K54" s="16">
        <f t="shared" si="6"/>
        <v>23.4</v>
      </c>
      <c r="L54" s="16">
        <f t="shared" si="6"/>
        <v>22.3</v>
      </c>
      <c r="M54" s="16">
        <f t="shared" si="6"/>
        <v>15.9</v>
      </c>
      <c r="N54" s="16">
        <f t="shared" si="6"/>
        <v>9.3</v>
      </c>
      <c r="O54" s="16">
        <f t="shared" si="7"/>
        <v>94</v>
      </c>
      <c r="P54" s="17">
        <f t="shared" si="8"/>
        <v>15201</v>
      </c>
      <c r="Q54" s="16">
        <f t="shared" si="9"/>
        <v>19.2</v>
      </c>
      <c r="R54" s="16">
        <f t="shared" si="10"/>
        <v>22.4</v>
      </c>
      <c r="S54" s="16">
        <f t="shared" si="10"/>
        <v>22.5</v>
      </c>
      <c r="T54" s="16">
        <f t="shared" si="10"/>
        <v>17.8</v>
      </c>
      <c r="U54" s="16">
        <f t="shared" si="10"/>
        <v>10.9</v>
      </c>
      <c r="V54" s="16">
        <f t="shared" si="14"/>
        <v>92.8</v>
      </c>
      <c r="W54" s="17">
        <f t="shared" si="15"/>
        <v>33106</v>
      </c>
      <c r="X54" s="18"/>
      <c r="Y54" s="18"/>
      <c r="Z54" s="18"/>
    </row>
    <row r="55" spans="2:26" ht="12.75">
      <c r="B55" s="15" t="s">
        <v>14</v>
      </c>
      <c r="C55" s="16">
        <f t="shared" si="11"/>
        <v>21.7</v>
      </c>
      <c r="D55" s="16">
        <f t="shared" si="11"/>
        <v>21.7</v>
      </c>
      <c r="E55" s="16">
        <f t="shared" si="11"/>
        <v>23</v>
      </c>
      <c r="F55" s="16">
        <f t="shared" si="11"/>
        <v>16.8</v>
      </c>
      <c r="G55" s="16">
        <f t="shared" si="11"/>
        <v>9.8</v>
      </c>
      <c r="H55" s="16">
        <f t="shared" si="12"/>
        <v>93</v>
      </c>
      <c r="I55" s="17">
        <f t="shared" si="13"/>
        <v>4111</v>
      </c>
      <c r="J55" s="16">
        <f t="shared" si="6"/>
        <v>23</v>
      </c>
      <c r="K55" s="16">
        <f t="shared" si="6"/>
        <v>23.5</v>
      </c>
      <c r="L55" s="16">
        <f t="shared" si="6"/>
        <v>21.4</v>
      </c>
      <c r="M55" s="16">
        <f t="shared" si="6"/>
        <v>15.4</v>
      </c>
      <c r="N55" s="16">
        <f t="shared" si="6"/>
        <v>8.7</v>
      </c>
      <c r="O55" s="16">
        <f t="shared" si="7"/>
        <v>91.9</v>
      </c>
      <c r="P55" s="17">
        <f t="shared" si="8"/>
        <v>3032</v>
      </c>
      <c r="Q55" s="16">
        <f t="shared" si="9"/>
        <v>22.3</v>
      </c>
      <c r="R55" s="16">
        <f t="shared" si="10"/>
        <v>22.5</v>
      </c>
      <c r="S55" s="16">
        <f t="shared" si="10"/>
        <v>22.3</v>
      </c>
      <c r="T55" s="16">
        <f t="shared" si="10"/>
        <v>16.2</v>
      </c>
      <c r="U55" s="16">
        <f t="shared" si="10"/>
        <v>9.3</v>
      </c>
      <c r="V55" s="16">
        <f t="shared" si="14"/>
        <v>92.5</v>
      </c>
      <c r="W55" s="17">
        <f t="shared" si="15"/>
        <v>7143</v>
      </c>
      <c r="X55" s="18"/>
      <c r="Y55" s="18"/>
      <c r="Z55" s="18"/>
    </row>
    <row r="56" spans="2:26" ht="12.75">
      <c r="B56" s="15" t="s">
        <v>15</v>
      </c>
      <c r="C56" s="16">
        <f t="shared" si="11"/>
        <v>18.3</v>
      </c>
      <c r="D56" s="16">
        <f t="shared" si="11"/>
        <v>21.2</v>
      </c>
      <c r="E56" s="16">
        <f t="shared" si="11"/>
        <v>22.4</v>
      </c>
      <c r="F56" s="16">
        <f t="shared" si="11"/>
        <v>17.6</v>
      </c>
      <c r="G56" s="16">
        <f t="shared" si="11"/>
        <v>10.2</v>
      </c>
      <c r="H56" s="16">
        <f t="shared" si="12"/>
        <v>89.7</v>
      </c>
      <c r="I56" s="17">
        <f t="shared" si="13"/>
        <v>15893</v>
      </c>
      <c r="J56" s="16">
        <f t="shared" si="6"/>
        <v>18.9</v>
      </c>
      <c r="K56" s="16">
        <f t="shared" si="6"/>
        <v>20.7</v>
      </c>
      <c r="L56" s="16">
        <f t="shared" si="6"/>
        <v>21.8</v>
      </c>
      <c r="M56" s="16">
        <f t="shared" si="6"/>
        <v>17.4</v>
      </c>
      <c r="N56" s="16">
        <f t="shared" si="6"/>
        <v>10.2</v>
      </c>
      <c r="O56" s="16">
        <f t="shared" si="7"/>
        <v>89</v>
      </c>
      <c r="P56" s="17">
        <f t="shared" si="8"/>
        <v>17937</v>
      </c>
      <c r="Q56" s="16">
        <f t="shared" si="9"/>
        <v>18.6</v>
      </c>
      <c r="R56" s="16">
        <f t="shared" si="10"/>
        <v>20.9</v>
      </c>
      <c r="S56" s="16">
        <f t="shared" si="10"/>
        <v>22.1</v>
      </c>
      <c r="T56" s="16">
        <f t="shared" si="10"/>
        <v>17.5</v>
      </c>
      <c r="U56" s="16">
        <f t="shared" si="10"/>
        <v>10.2</v>
      </c>
      <c r="V56" s="16">
        <f t="shared" si="14"/>
        <v>89.3</v>
      </c>
      <c r="W56" s="17">
        <f t="shared" si="15"/>
        <v>33830</v>
      </c>
      <c r="X56" s="18"/>
      <c r="Y56" s="18"/>
      <c r="Z56" s="18"/>
    </row>
    <row r="57" spans="2:26" ht="12.75">
      <c r="B57" s="15" t="s">
        <v>16</v>
      </c>
      <c r="C57" s="16">
        <f t="shared" si="11"/>
        <v>11.2</v>
      </c>
      <c r="D57" s="16">
        <f t="shared" si="11"/>
        <v>14</v>
      </c>
      <c r="E57" s="16">
        <f t="shared" si="11"/>
        <v>17.9</v>
      </c>
      <c r="F57" s="16">
        <f t="shared" si="11"/>
        <v>17.2</v>
      </c>
      <c r="G57" s="16">
        <f t="shared" si="11"/>
        <v>16.6</v>
      </c>
      <c r="H57" s="16">
        <f t="shared" si="12"/>
        <v>76.8</v>
      </c>
      <c r="I57" s="17">
        <f t="shared" si="13"/>
        <v>2893</v>
      </c>
      <c r="J57" s="16">
        <f aca="true" t="shared" si="16" ref="J57:N72">ROUND(100*I21/$V21,1)</f>
        <v>13.4</v>
      </c>
      <c r="K57" s="16">
        <f t="shared" si="16"/>
        <v>15.8</v>
      </c>
      <c r="L57" s="16">
        <f t="shared" si="16"/>
        <v>18.2</v>
      </c>
      <c r="M57" s="16">
        <f t="shared" si="16"/>
        <v>17.2</v>
      </c>
      <c r="N57" s="16">
        <f t="shared" si="16"/>
        <v>14.4</v>
      </c>
      <c r="O57" s="16">
        <f t="shared" si="7"/>
        <v>79</v>
      </c>
      <c r="P57" s="17">
        <f t="shared" si="8"/>
        <v>4505</v>
      </c>
      <c r="Q57" s="16">
        <f t="shared" si="9"/>
        <v>12.5</v>
      </c>
      <c r="R57" s="16">
        <f>ROUND(100*P21/$W21,1)</f>
        <v>15.1</v>
      </c>
      <c r="S57" s="16">
        <f>ROUND(100*Q21/$W21,1)</f>
        <v>18.1</v>
      </c>
      <c r="T57" s="16">
        <f>ROUND(100*R21/$W21,1)</f>
        <v>17.2</v>
      </c>
      <c r="U57" s="16">
        <f>ROUND(100*S21/$W21,1)</f>
        <v>15.2</v>
      </c>
      <c r="V57" s="16">
        <f t="shared" si="14"/>
        <v>78.2</v>
      </c>
      <c r="W57" s="17">
        <f t="shared" si="15"/>
        <v>7398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8.9</v>
      </c>
      <c r="D58" s="16">
        <f t="shared" si="17"/>
        <v>16.3</v>
      </c>
      <c r="E58" s="16">
        <f t="shared" si="17"/>
        <v>21.1</v>
      </c>
      <c r="F58" s="16">
        <f t="shared" si="17"/>
        <v>19.9</v>
      </c>
      <c r="G58" s="16">
        <f t="shared" si="17"/>
        <v>14.9</v>
      </c>
      <c r="H58" s="16">
        <f t="shared" si="12"/>
        <v>81.1</v>
      </c>
      <c r="I58" s="17">
        <f t="shared" si="13"/>
        <v>5911</v>
      </c>
      <c r="J58" s="16">
        <f t="shared" si="16"/>
        <v>15</v>
      </c>
      <c r="K58" s="16">
        <f t="shared" si="16"/>
        <v>21.7</v>
      </c>
      <c r="L58" s="16">
        <f t="shared" si="16"/>
        <v>22.5</v>
      </c>
      <c r="M58" s="16">
        <f t="shared" si="16"/>
        <v>17.7</v>
      </c>
      <c r="N58" s="16">
        <f t="shared" si="16"/>
        <v>12.5</v>
      </c>
      <c r="O58" s="16">
        <f t="shared" si="7"/>
        <v>89.4</v>
      </c>
      <c r="P58" s="17">
        <f t="shared" si="8"/>
        <v>20772</v>
      </c>
      <c r="Q58" s="16">
        <f aca="true" t="shared" si="18" ref="Q58:U73">ROUND(100*O22/$W22,1)</f>
        <v>13.7</v>
      </c>
      <c r="R58" s="16">
        <f t="shared" si="18"/>
        <v>20.5</v>
      </c>
      <c r="S58" s="16">
        <f t="shared" si="18"/>
        <v>22.2</v>
      </c>
      <c r="T58" s="16">
        <f t="shared" si="18"/>
        <v>18.2</v>
      </c>
      <c r="U58" s="16">
        <f t="shared" si="18"/>
        <v>13</v>
      </c>
      <c r="V58" s="16">
        <f t="shared" si="14"/>
        <v>87.5</v>
      </c>
      <c r="W58" s="17">
        <f t="shared" si="15"/>
        <v>26683</v>
      </c>
      <c r="X58" s="18"/>
      <c r="Y58" s="18"/>
      <c r="Z58" s="18"/>
    </row>
    <row r="59" spans="2:26" ht="12.75">
      <c r="B59" s="15" t="s">
        <v>18</v>
      </c>
      <c r="C59" s="16">
        <f t="shared" si="17"/>
        <v>12.5</v>
      </c>
      <c r="D59" s="16">
        <f t="shared" si="17"/>
        <v>16.6</v>
      </c>
      <c r="E59" s="16">
        <f t="shared" si="17"/>
        <v>20.1</v>
      </c>
      <c r="F59" s="16">
        <f t="shared" si="17"/>
        <v>18.3</v>
      </c>
      <c r="G59" s="16">
        <f t="shared" si="17"/>
        <v>14.2</v>
      </c>
      <c r="H59" s="16">
        <f t="shared" si="12"/>
        <v>81.7</v>
      </c>
      <c r="I59" s="17">
        <f t="shared" si="13"/>
        <v>4482</v>
      </c>
      <c r="J59" s="16">
        <f t="shared" si="16"/>
        <v>15.5</v>
      </c>
      <c r="K59" s="16">
        <f t="shared" si="16"/>
        <v>21.2</v>
      </c>
      <c r="L59" s="16">
        <f t="shared" si="16"/>
        <v>20.9</v>
      </c>
      <c r="M59" s="16">
        <f t="shared" si="16"/>
        <v>16.5</v>
      </c>
      <c r="N59" s="16">
        <f t="shared" si="16"/>
        <v>12.8</v>
      </c>
      <c r="O59" s="16">
        <f t="shared" si="7"/>
        <v>86.8</v>
      </c>
      <c r="P59" s="17">
        <f t="shared" si="8"/>
        <v>14609</v>
      </c>
      <c r="Q59" s="16">
        <f t="shared" si="18"/>
        <v>14.8</v>
      </c>
      <c r="R59" s="16">
        <f t="shared" si="18"/>
        <v>20.1</v>
      </c>
      <c r="S59" s="16">
        <f t="shared" si="18"/>
        <v>20.7</v>
      </c>
      <c r="T59" s="16">
        <f t="shared" si="18"/>
        <v>16.9</v>
      </c>
      <c r="U59" s="16">
        <f t="shared" si="18"/>
        <v>13.1</v>
      </c>
      <c r="V59" s="16">
        <f t="shared" si="14"/>
        <v>85.6</v>
      </c>
      <c r="W59" s="17">
        <f t="shared" si="15"/>
        <v>19091</v>
      </c>
      <c r="X59" s="18"/>
      <c r="Y59" s="18"/>
      <c r="Z59" s="18"/>
    </row>
    <row r="60" spans="2:26" ht="12.75">
      <c r="B60" s="15" t="s">
        <v>19</v>
      </c>
      <c r="C60" s="16">
        <f t="shared" si="17"/>
        <v>10.5</v>
      </c>
      <c r="D60" s="16">
        <f t="shared" si="17"/>
        <v>17</v>
      </c>
      <c r="E60" s="16">
        <f t="shared" si="17"/>
        <v>20.3</v>
      </c>
      <c r="F60" s="16">
        <f t="shared" si="17"/>
        <v>18.6</v>
      </c>
      <c r="G60" s="16">
        <f t="shared" si="17"/>
        <v>12.1</v>
      </c>
      <c r="H60" s="16">
        <f t="shared" si="12"/>
        <v>78.4</v>
      </c>
      <c r="I60" s="17">
        <f t="shared" si="13"/>
        <v>630</v>
      </c>
      <c r="J60" s="16">
        <f t="shared" si="16"/>
        <v>14.6</v>
      </c>
      <c r="K60" s="16">
        <f t="shared" si="16"/>
        <v>19.5</v>
      </c>
      <c r="L60" s="16">
        <f t="shared" si="16"/>
        <v>20.2</v>
      </c>
      <c r="M60" s="16">
        <f t="shared" si="16"/>
        <v>14.1</v>
      </c>
      <c r="N60" s="16">
        <f t="shared" si="16"/>
        <v>13.5</v>
      </c>
      <c r="O60" s="16">
        <f t="shared" si="7"/>
        <v>81.9</v>
      </c>
      <c r="P60" s="17">
        <f t="shared" si="8"/>
        <v>724</v>
      </c>
      <c r="Q60" s="16">
        <f t="shared" si="18"/>
        <v>12.7</v>
      </c>
      <c r="R60" s="16">
        <f t="shared" si="18"/>
        <v>18.3</v>
      </c>
      <c r="S60" s="16">
        <f t="shared" si="18"/>
        <v>20.2</v>
      </c>
      <c r="T60" s="16">
        <f t="shared" si="18"/>
        <v>16.2</v>
      </c>
      <c r="U60" s="16">
        <f t="shared" si="18"/>
        <v>12.9</v>
      </c>
      <c r="V60" s="16">
        <f t="shared" si="14"/>
        <v>80.3</v>
      </c>
      <c r="W60" s="17">
        <f t="shared" si="15"/>
        <v>1354</v>
      </c>
      <c r="X60" s="18"/>
      <c r="Y60" s="18"/>
      <c r="Z60" s="18"/>
    </row>
    <row r="61" spans="2:26" ht="12.75">
      <c r="B61" s="15" t="s">
        <v>20</v>
      </c>
      <c r="C61" s="16">
        <f t="shared" si="17"/>
        <v>22.7</v>
      </c>
      <c r="D61" s="16">
        <f t="shared" si="17"/>
        <v>18.1</v>
      </c>
      <c r="E61" s="16">
        <f t="shared" si="17"/>
        <v>23.9</v>
      </c>
      <c r="F61" s="16">
        <f t="shared" si="17"/>
        <v>18.4</v>
      </c>
      <c r="G61" s="16">
        <f t="shared" si="17"/>
        <v>9.9</v>
      </c>
      <c r="H61" s="16">
        <f t="shared" si="12"/>
        <v>93.1</v>
      </c>
      <c r="I61" s="17">
        <f t="shared" si="13"/>
        <v>12404</v>
      </c>
      <c r="J61" s="16">
        <f t="shared" si="16"/>
        <v>27.1</v>
      </c>
      <c r="K61" s="16">
        <f t="shared" si="16"/>
        <v>22.2</v>
      </c>
      <c r="L61" s="16">
        <f t="shared" si="16"/>
        <v>25.1</v>
      </c>
      <c r="M61" s="16">
        <f t="shared" si="16"/>
        <v>15.2</v>
      </c>
      <c r="N61" s="16">
        <f t="shared" si="16"/>
        <v>6.6</v>
      </c>
      <c r="O61" s="16">
        <f t="shared" si="7"/>
        <v>96.2</v>
      </c>
      <c r="P61" s="17">
        <f t="shared" si="8"/>
        <v>22933</v>
      </c>
      <c r="Q61" s="16">
        <f t="shared" si="18"/>
        <v>25.6</v>
      </c>
      <c r="R61" s="16">
        <f t="shared" si="18"/>
        <v>20.8</v>
      </c>
      <c r="S61" s="16">
        <f t="shared" si="18"/>
        <v>24.7</v>
      </c>
      <c r="T61" s="16">
        <f t="shared" si="18"/>
        <v>16.3</v>
      </c>
      <c r="U61" s="16">
        <f t="shared" si="18"/>
        <v>7.8</v>
      </c>
      <c r="V61" s="16">
        <f t="shared" si="14"/>
        <v>95.1</v>
      </c>
      <c r="W61" s="17">
        <f t="shared" si="15"/>
        <v>35337</v>
      </c>
      <c r="X61" s="18"/>
      <c r="Y61" s="18"/>
      <c r="Z61" s="18"/>
    </row>
    <row r="62" spans="2:26" ht="12.75">
      <c r="B62" s="15" t="s">
        <v>21</v>
      </c>
      <c r="C62" s="16">
        <f t="shared" si="17"/>
        <v>10.7</v>
      </c>
      <c r="D62" s="16">
        <f t="shared" si="17"/>
        <v>15.8</v>
      </c>
      <c r="E62" s="16">
        <f t="shared" si="17"/>
        <v>30</v>
      </c>
      <c r="F62" s="16">
        <f t="shared" si="17"/>
        <v>22.1</v>
      </c>
      <c r="G62" s="16">
        <f t="shared" si="17"/>
        <v>12.6</v>
      </c>
      <c r="H62" s="16">
        <f t="shared" si="12"/>
        <v>91.3</v>
      </c>
      <c r="I62" s="17">
        <f t="shared" si="13"/>
        <v>3175</v>
      </c>
      <c r="J62" s="16">
        <f t="shared" si="16"/>
        <v>16.4</v>
      </c>
      <c r="K62" s="16">
        <f t="shared" si="16"/>
        <v>18.4</v>
      </c>
      <c r="L62" s="16">
        <f t="shared" si="16"/>
        <v>28.9</v>
      </c>
      <c r="M62" s="16">
        <f t="shared" si="16"/>
        <v>20.1</v>
      </c>
      <c r="N62" s="16">
        <f t="shared" si="16"/>
        <v>10.1</v>
      </c>
      <c r="O62" s="16">
        <f t="shared" si="7"/>
        <v>94</v>
      </c>
      <c r="P62" s="17">
        <f t="shared" si="8"/>
        <v>8610</v>
      </c>
      <c r="Q62" s="16">
        <f t="shared" si="18"/>
        <v>14.9</v>
      </c>
      <c r="R62" s="16">
        <f t="shared" si="18"/>
        <v>17.7</v>
      </c>
      <c r="S62" s="16">
        <f t="shared" si="18"/>
        <v>29.2</v>
      </c>
      <c r="T62" s="16">
        <f t="shared" si="18"/>
        <v>20.7</v>
      </c>
      <c r="U62" s="16">
        <f t="shared" si="18"/>
        <v>10.8</v>
      </c>
      <c r="V62" s="16">
        <f t="shared" si="14"/>
        <v>93.2</v>
      </c>
      <c r="W62" s="17">
        <f t="shared" si="15"/>
        <v>11785</v>
      </c>
      <c r="X62" s="18"/>
      <c r="Y62" s="18"/>
      <c r="Z62" s="18"/>
    </row>
    <row r="63" spans="2:26" ht="12.75">
      <c r="B63" s="15" t="s">
        <v>22</v>
      </c>
      <c r="C63" s="16">
        <f t="shared" si="17"/>
        <v>17.5</v>
      </c>
      <c r="D63" s="16">
        <f t="shared" si="17"/>
        <v>20.2</v>
      </c>
      <c r="E63" s="16">
        <f t="shared" si="17"/>
        <v>23.3</v>
      </c>
      <c r="F63" s="16">
        <f t="shared" si="17"/>
        <v>19.7</v>
      </c>
      <c r="G63" s="16">
        <f t="shared" si="17"/>
        <v>12.1</v>
      </c>
      <c r="H63" s="16">
        <f t="shared" si="12"/>
        <v>92.7</v>
      </c>
      <c r="I63" s="17">
        <f t="shared" si="13"/>
        <v>21760</v>
      </c>
      <c r="J63" s="16">
        <f t="shared" si="16"/>
        <v>16.2</v>
      </c>
      <c r="K63" s="16">
        <f t="shared" si="16"/>
        <v>19.7</v>
      </c>
      <c r="L63" s="16">
        <f t="shared" si="16"/>
        <v>24.7</v>
      </c>
      <c r="M63" s="16">
        <f t="shared" si="16"/>
        <v>21.3</v>
      </c>
      <c r="N63" s="16">
        <f t="shared" si="16"/>
        <v>12.1</v>
      </c>
      <c r="O63" s="16">
        <f t="shared" si="7"/>
        <v>94.1</v>
      </c>
      <c r="P63" s="17">
        <f t="shared" si="8"/>
        <v>51989</v>
      </c>
      <c r="Q63" s="16">
        <f t="shared" si="18"/>
        <v>16.6</v>
      </c>
      <c r="R63" s="16">
        <f t="shared" si="18"/>
        <v>19.8</v>
      </c>
      <c r="S63" s="16">
        <f t="shared" si="18"/>
        <v>24.3</v>
      </c>
      <c r="T63" s="16">
        <f t="shared" si="18"/>
        <v>20.8</v>
      </c>
      <c r="U63" s="16">
        <f t="shared" si="18"/>
        <v>12.1</v>
      </c>
      <c r="V63" s="16">
        <f t="shared" si="14"/>
        <v>93.7</v>
      </c>
      <c r="W63" s="17">
        <f t="shared" si="15"/>
        <v>73749</v>
      </c>
      <c r="X63" s="18"/>
      <c r="Y63" s="18"/>
      <c r="Z63" s="18"/>
    </row>
    <row r="64" spans="2:26" ht="12.75">
      <c r="B64" s="15" t="s">
        <v>53</v>
      </c>
      <c r="C64" s="16">
        <f t="shared" si="17"/>
        <v>9.8</v>
      </c>
      <c r="D64" s="16">
        <f t="shared" si="17"/>
        <v>15.7</v>
      </c>
      <c r="E64" s="16">
        <f t="shared" si="17"/>
        <v>31.6</v>
      </c>
      <c r="F64" s="16">
        <f t="shared" si="17"/>
        <v>25.6</v>
      </c>
      <c r="G64" s="16">
        <f t="shared" si="17"/>
        <v>11.3</v>
      </c>
      <c r="H64" s="16">
        <f t="shared" si="12"/>
        <v>94.1</v>
      </c>
      <c r="I64" s="17">
        <f t="shared" si="13"/>
        <v>5683</v>
      </c>
      <c r="J64" s="16">
        <f t="shared" si="16"/>
        <v>11.6</v>
      </c>
      <c r="K64" s="16">
        <f t="shared" si="16"/>
        <v>19.1</v>
      </c>
      <c r="L64" s="16">
        <f t="shared" si="16"/>
        <v>34.8</v>
      </c>
      <c r="M64" s="16">
        <f t="shared" si="16"/>
        <v>22.1</v>
      </c>
      <c r="N64" s="16">
        <f t="shared" si="16"/>
        <v>8.5</v>
      </c>
      <c r="O64" s="16">
        <f t="shared" si="7"/>
        <v>96.1</v>
      </c>
      <c r="P64" s="17">
        <f t="shared" si="8"/>
        <v>7973</v>
      </c>
      <c r="Q64" s="16">
        <f t="shared" si="18"/>
        <v>10.9</v>
      </c>
      <c r="R64" s="16">
        <f t="shared" si="18"/>
        <v>17.7</v>
      </c>
      <c r="S64" s="16">
        <f t="shared" si="18"/>
        <v>33.5</v>
      </c>
      <c r="T64" s="16">
        <f t="shared" si="18"/>
        <v>23.5</v>
      </c>
      <c r="U64" s="16">
        <f t="shared" si="18"/>
        <v>9.7</v>
      </c>
      <c r="V64" s="16">
        <f t="shared" si="14"/>
        <v>95.3</v>
      </c>
      <c r="W64" s="17">
        <f t="shared" si="15"/>
        <v>13656</v>
      </c>
      <c r="X64" s="18"/>
      <c r="Y64" s="18"/>
      <c r="Z64" s="18"/>
    </row>
    <row r="65" spans="2:26" ht="12.75">
      <c r="B65" s="15" t="s">
        <v>23</v>
      </c>
      <c r="C65" s="16">
        <f t="shared" si="17"/>
        <v>10.4</v>
      </c>
      <c r="D65" s="16">
        <f t="shared" si="17"/>
        <v>17</v>
      </c>
      <c r="E65" s="16">
        <f t="shared" si="17"/>
        <v>22.4</v>
      </c>
      <c r="F65" s="16">
        <f t="shared" si="17"/>
        <v>19.5</v>
      </c>
      <c r="G65" s="16">
        <f t="shared" si="17"/>
        <v>13.6</v>
      </c>
      <c r="H65" s="16">
        <f t="shared" si="12"/>
        <v>82.9</v>
      </c>
      <c r="I65" s="17">
        <f t="shared" si="13"/>
        <v>2339</v>
      </c>
      <c r="J65" s="16">
        <f t="shared" si="16"/>
        <v>12.5</v>
      </c>
      <c r="K65" s="16">
        <f t="shared" si="16"/>
        <v>22</v>
      </c>
      <c r="L65" s="16">
        <f t="shared" si="16"/>
        <v>29.7</v>
      </c>
      <c r="M65" s="16">
        <f t="shared" si="16"/>
        <v>18.3</v>
      </c>
      <c r="N65" s="16">
        <f t="shared" si="16"/>
        <v>9.2</v>
      </c>
      <c r="O65" s="16">
        <f t="shared" si="7"/>
        <v>91.8</v>
      </c>
      <c r="P65" s="17">
        <f t="shared" si="8"/>
        <v>4827</v>
      </c>
      <c r="Q65" s="16">
        <f t="shared" si="18"/>
        <v>11.8</v>
      </c>
      <c r="R65" s="16">
        <f t="shared" si="18"/>
        <v>20.4</v>
      </c>
      <c r="S65" s="16">
        <f t="shared" si="18"/>
        <v>27.3</v>
      </c>
      <c r="T65" s="16">
        <f t="shared" si="18"/>
        <v>18.7</v>
      </c>
      <c r="U65" s="16">
        <f t="shared" si="18"/>
        <v>10.7</v>
      </c>
      <c r="V65" s="16">
        <f t="shared" si="14"/>
        <v>88.9</v>
      </c>
      <c r="W65" s="17">
        <f t="shared" si="15"/>
        <v>7166</v>
      </c>
      <c r="X65" s="18"/>
      <c r="Y65" s="18"/>
      <c r="Z65" s="18"/>
    </row>
    <row r="66" spans="2:26" ht="12.75">
      <c r="B66" s="15" t="s">
        <v>24</v>
      </c>
      <c r="C66" s="16">
        <f t="shared" si="17"/>
        <v>27.4</v>
      </c>
      <c r="D66" s="16">
        <f t="shared" si="17"/>
        <v>21.6</v>
      </c>
      <c r="E66" s="16">
        <f t="shared" si="17"/>
        <v>19.5</v>
      </c>
      <c r="F66" s="16">
        <f t="shared" si="17"/>
        <v>15.3</v>
      </c>
      <c r="G66" s="16">
        <f t="shared" si="17"/>
        <v>9.3</v>
      </c>
      <c r="H66" s="16">
        <f t="shared" si="12"/>
        <v>93.1</v>
      </c>
      <c r="I66" s="17">
        <f t="shared" si="13"/>
        <v>4695</v>
      </c>
      <c r="J66" s="16">
        <f t="shared" si="16"/>
        <v>23.9</v>
      </c>
      <c r="K66" s="16">
        <f t="shared" si="16"/>
        <v>20.1</v>
      </c>
      <c r="L66" s="16">
        <f t="shared" si="16"/>
        <v>19.4</v>
      </c>
      <c r="M66" s="16">
        <f t="shared" si="16"/>
        <v>16.4</v>
      </c>
      <c r="N66" s="16">
        <f t="shared" si="16"/>
        <v>11.6</v>
      </c>
      <c r="O66" s="16">
        <f t="shared" si="7"/>
        <v>91.4</v>
      </c>
      <c r="P66" s="17">
        <f t="shared" si="8"/>
        <v>10698</v>
      </c>
      <c r="Q66" s="16">
        <f t="shared" si="18"/>
        <v>25</v>
      </c>
      <c r="R66" s="16">
        <f t="shared" si="18"/>
        <v>20.5</v>
      </c>
      <c r="S66" s="16">
        <f t="shared" si="18"/>
        <v>19.4</v>
      </c>
      <c r="T66" s="16">
        <f t="shared" si="18"/>
        <v>16.1</v>
      </c>
      <c r="U66" s="16">
        <f t="shared" si="18"/>
        <v>10.9</v>
      </c>
      <c r="V66" s="16">
        <f t="shared" si="14"/>
        <v>91.9</v>
      </c>
      <c r="W66" s="17">
        <f t="shared" si="15"/>
        <v>15393</v>
      </c>
      <c r="X66" s="18"/>
      <c r="Y66" s="18"/>
      <c r="Z66" s="18"/>
    </row>
    <row r="67" spans="2:26" ht="12.75">
      <c r="B67" s="15" t="s">
        <v>25</v>
      </c>
      <c r="C67" s="16">
        <f t="shared" si="17"/>
        <v>33.5</v>
      </c>
      <c r="D67" s="16">
        <f t="shared" si="17"/>
        <v>20.6</v>
      </c>
      <c r="E67" s="16">
        <f t="shared" si="17"/>
        <v>18.6</v>
      </c>
      <c r="F67" s="16">
        <f t="shared" si="17"/>
        <v>12.9</v>
      </c>
      <c r="G67" s="16">
        <f t="shared" si="17"/>
        <v>9.1</v>
      </c>
      <c r="H67" s="16">
        <f t="shared" si="12"/>
        <v>94.7</v>
      </c>
      <c r="I67" s="17">
        <f t="shared" si="13"/>
        <v>2524</v>
      </c>
      <c r="J67" s="16">
        <f t="shared" si="16"/>
        <v>27.3</v>
      </c>
      <c r="K67" s="16">
        <f t="shared" si="16"/>
        <v>20.1</v>
      </c>
      <c r="L67" s="16">
        <f t="shared" si="16"/>
        <v>18.8</v>
      </c>
      <c r="M67" s="16">
        <f t="shared" si="16"/>
        <v>15.8</v>
      </c>
      <c r="N67" s="16">
        <f t="shared" si="16"/>
        <v>10.6</v>
      </c>
      <c r="O67" s="16">
        <f t="shared" si="7"/>
        <v>92.6</v>
      </c>
      <c r="P67" s="17">
        <f t="shared" si="8"/>
        <v>5083</v>
      </c>
      <c r="Q67" s="16">
        <f t="shared" si="18"/>
        <v>29.4</v>
      </c>
      <c r="R67" s="16">
        <f t="shared" si="18"/>
        <v>20.3</v>
      </c>
      <c r="S67" s="16">
        <f t="shared" si="18"/>
        <v>18.7</v>
      </c>
      <c r="T67" s="16">
        <f t="shared" si="18"/>
        <v>14.9</v>
      </c>
      <c r="U67" s="16">
        <f t="shared" si="18"/>
        <v>10.1</v>
      </c>
      <c r="V67" s="16">
        <f t="shared" si="14"/>
        <v>93.3</v>
      </c>
      <c r="W67" s="17">
        <f t="shared" si="15"/>
        <v>7607</v>
      </c>
      <c r="X67" s="18"/>
      <c r="Y67" s="18"/>
      <c r="Z67" s="18"/>
    </row>
    <row r="68" spans="2:26" ht="12.75">
      <c r="B68" s="15" t="s">
        <v>26</v>
      </c>
      <c r="C68" s="16">
        <f t="shared" si="17"/>
        <v>32.2</v>
      </c>
      <c r="D68" s="16">
        <f t="shared" si="17"/>
        <v>24.7</v>
      </c>
      <c r="E68" s="16">
        <f t="shared" si="17"/>
        <v>18.9</v>
      </c>
      <c r="F68" s="16">
        <f t="shared" si="17"/>
        <v>11.7</v>
      </c>
      <c r="G68" s="16">
        <f t="shared" si="17"/>
        <v>7.1</v>
      </c>
      <c r="H68" s="16">
        <f t="shared" si="12"/>
        <v>94.6</v>
      </c>
      <c r="I68" s="17">
        <f t="shared" si="13"/>
        <v>1363</v>
      </c>
      <c r="J68" s="16">
        <f t="shared" si="16"/>
        <v>25.3</v>
      </c>
      <c r="K68" s="16">
        <f t="shared" si="16"/>
        <v>22.8</v>
      </c>
      <c r="L68" s="16">
        <f t="shared" si="16"/>
        <v>19.4</v>
      </c>
      <c r="M68" s="16">
        <f t="shared" si="16"/>
        <v>14.3</v>
      </c>
      <c r="N68" s="16">
        <f t="shared" si="16"/>
        <v>10</v>
      </c>
      <c r="O68" s="16">
        <f t="shared" si="7"/>
        <v>91.9</v>
      </c>
      <c r="P68" s="17">
        <f t="shared" si="8"/>
        <v>3138</v>
      </c>
      <c r="Q68" s="16">
        <f t="shared" si="18"/>
        <v>27.4</v>
      </c>
      <c r="R68" s="16">
        <f t="shared" si="18"/>
        <v>23.4</v>
      </c>
      <c r="S68" s="16">
        <f t="shared" si="18"/>
        <v>19.3</v>
      </c>
      <c r="T68" s="16">
        <f t="shared" si="18"/>
        <v>13.6</v>
      </c>
      <c r="U68" s="16">
        <f t="shared" si="18"/>
        <v>9.1</v>
      </c>
      <c r="V68" s="16">
        <f t="shared" si="14"/>
        <v>92.7</v>
      </c>
      <c r="W68" s="17">
        <f t="shared" si="15"/>
        <v>4501</v>
      </c>
      <c r="X68" s="18"/>
      <c r="Y68" s="18"/>
      <c r="Z68" s="18"/>
    </row>
    <row r="69" spans="2:26" ht="12.75">
      <c r="B69" s="15" t="s">
        <v>27</v>
      </c>
      <c r="C69" s="16">
        <f t="shared" si="17"/>
        <v>37.8</v>
      </c>
      <c r="D69" s="16">
        <f t="shared" si="17"/>
        <v>27.6</v>
      </c>
      <c r="E69" s="16">
        <f t="shared" si="17"/>
        <v>19</v>
      </c>
      <c r="F69" s="16">
        <f t="shared" si="17"/>
        <v>6.9</v>
      </c>
      <c r="G69" s="16">
        <f t="shared" si="17"/>
        <v>3.4</v>
      </c>
      <c r="H69" s="16">
        <f t="shared" si="12"/>
        <v>94.7</v>
      </c>
      <c r="I69" s="17">
        <f t="shared" si="13"/>
        <v>1528</v>
      </c>
      <c r="J69" s="16">
        <f t="shared" si="16"/>
        <v>46.3</v>
      </c>
      <c r="K69" s="16">
        <f t="shared" si="16"/>
        <v>23.9</v>
      </c>
      <c r="L69" s="16">
        <f t="shared" si="16"/>
        <v>15.5</v>
      </c>
      <c r="M69" s="16">
        <f t="shared" si="16"/>
        <v>7.3</v>
      </c>
      <c r="N69" s="16">
        <f t="shared" si="16"/>
        <v>3.4</v>
      </c>
      <c r="O69" s="16">
        <f t="shared" si="7"/>
        <v>96.4</v>
      </c>
      <c r="P69" s="17">
        <f t="shared" si="8"/>
        <v>1881</v>
      </c>
      <c r="Q69" s="16">
        <f t="shared" si="18"/>
        <v>42.4</v>
      </c>
      <c r="R69" s="16">
        <f t="shared" si="18"/>
        <v>25.6</v>
      </c>
      <c r="S69" s="16">
        <f t="shared" si="18"/>
        <v>17.1</v>
      </c>
      <c r="T69" s="16">
        <f t="shared" si="18"/>
        <v>7.1</v>
      </c>
      <c r="U69" s="16">
        <f t="shared" si="18"/>
        <v>3.4</v>
      </c>
      <c r="V69" s="16">
        <f t="shared" si="14"/>
        <v>95.6</v>
      </c>
      <c r="W69" s="17">
        <f t="shared" si="15"/>
        <v>3409</v>
      </c>
      <c r="X69" s="18"/>
      <c r="Y69" s="18"/>
      <c r="Z69" s="18"/>
    </row>
    <row r="70" spans="2:26" ht="12.75">
      <c r="B70" s="15" t="s">
        <v>28</v>
      </c>
      <c r="C70" s="16">
        <f t="shared" si="17"/>
        <v>30.5</v>
      </c>
      <c r="D70" s="16">
        <f t="shared" si="17"/>
        <v>25.7</v>
      </c>
      <c r="E70" s="16">
        <f t="shared" si="17"/>
        <v>18.6</v>
      </c>
      <c r="F70" s="16">
        <f t="shared" si="17"/>
        <v>13.3</v>
      </c>
      <c r="G70" s="16">
        <f t="shared" si="17"/>
        <v>6.1</v>
      </c>
      <c r="H70" s="16">
        <f t="shared" si="12"/>
        <v>94.2</v>
      </c>
      <c r="I70" s="17">
        <f t="shared" si="13"/>
        <v>1966</v>
      </c>
      <c r="J70" s="16">
        <f t="shared" si="16"/>
        <v>28.7</v>
      </c>
      <c r="K70" s="16">
        <f t="shared" si="16"/>
        <v>28.3</v>
      </c>
      <c r="L70" s="16">
        <f t="shared" si="16"/>
        <v>21.8</v>
      </c>
      <c r="M70" s="16">
        <f t="shared" si="16"/>
        <v>13.3</v>
      </c>
      <c r="N70" s="16">
        <f t="shared" si="16"/>
        <v>4.8</v>
      </c>
      <c r="O70" s="16">
        <f t="shared" si="7"/>
        <v>96.9</v>
      </c>
      <c r="P70" s="17">
        <f t="shared" si="8"/>
        <v>2771</v>
      </c>
      <c r="Q70" s="16">
        <f t="shared" si="18"/>
        <v>29.4</v>
      </c>
      <c r="R70" s="16">
        <f t="shared" si="18"/>
        <v>27.2</v>
      </c>
      <c r="S70" s="16">
        <f t="shared" si="18"/>
        <v>20.5</v>
      </c>
      <c r="T70" s="16">
        <f t="shared" si="18"/>
        <v>13.3</v>
      </c>
      <c r="U70" s="16">
        <f t="shared" si="18"/>
        <v>5.4</v>
      </c>
      <c r="V70" s="16">
        <f t="shared" si="14"/>
        <v>95.8</v>
      </c>
      <c r="W70" s="17">
        <f t="shared" si="15"/>
        <v>4737</v>
      </c>
      <c r="X70" s="18"/>
      <c r="Y70" s="18"/>
      <c r="Z70" s="18"/>
    </row>
    <row r="71" spans="2:26" ht="12.75">
      <c r="B71" s="15" t="s">
        <v>29</v>
      </c>
      <c r="C71" s="16">
        <f t="shared" si="17"/>
        <v>19.5</v>
      </c>
      <c r="D71" s="16">
        <f t="shared" si="17"/>
        <v>24.5</v>
      </c>
      <c r="E71" s="16">
        <f t="shared" si="17"/>
        <v>23.7</v>
      </c>
      <c r="F71" s="16">
        <f t="shared" si="17"/>
        <v>16</v>
      </c>
      <c r="G71" s="16">
        <f t="shared" si="17"/>
        <v>8.8</v>
      </c>
      <c r="H71" s="16">
        <f t="shared" si="12"/>
        <v>92.5</v>
      </c>
      <c r="I71" s="17">
        <f t="shared" si="13"/>
        <v>1891</v>
      </c>
      <c r="J71" s="16">
        <f t="shared" si="16"/>
        <v>17.5</v>
      </c>
      <c r="K71" s="16">
        <f t="shared" si="16"/>
        <v>23.1</v>
      </c>
      <c r="L71" s="16">
        <f t="shared" si="16"/>
        <v>26.8</v>
      </c>
      <c r="M71" s="16">
        <f t="shared" si="16"/>
        <v>17.5</v>
      </c>
      <c r="N71" s="16">
        <f t="shared" si="16"/>
        <v>8.5</v>
      </c>
      <c r="O71" s="16">
        <f t="shared" si="7"/>
        <v>93.3</v>
      </c>
      <c r="P71" s="17">
        <f t="shared" si="8"/>
        <v>5593</v>
      </c>
      <c r="Q71" s="16">
        <f t="shared" si="18"/>
        <v>18</v>
      </c>
      <c r="R71" s="16">
        <f t="shared" si="18"/>
        <v>23.5</v>
      </c>
      <c r="S71" s="16">
        <f t="shared" si="18"/>
        <v>26</v>
      </c>
      <c r="T71" s="16">
        <f t="shared" si="18"/>
        <v>17.1</v>
      </c>
      <c r="U71" s="16">
        <f t="shared" si="18"/>
        <v>8.6</v>
      </c>
      <c r="V71" s="16">
        <f t="shared" si="14"/>
        <v>93.1</v>
      </c>
      <c r="W71" s="17">
        <f t="shared" si="15"/>
        <v>7484</v>
      </c>
      <c r="X71" s="18"/>
      <c r="Y71" s="18"/>
      <c r="Z71" s="18"/>
    </row>
    <row r="72" spans="2:26" ht="12.75">
      <c r="B72" s="15" t="s">
        <v>30</v>
      </c>
      <c r="C72" s="16">
        <f t="shared" si="17"/>
        <v>21.9</v>
      </c>
      <c r="D72" s="16">
        <f t="shared" si="17"/>
        <v>19</v>
      </c>
      <c r="E72" s="16">
        <f t="shared" si="17"/>
        <v>23.7</v>
      </c>
      <c r="F72" s="16">
        <f t="shared" si="17"/>
        <v>20</v>
      </c>
      <c r="G72" s="16">
        <f t="shared" si="17"/>
        <v>8.8</v>
      </c>
      <c r="H72" s="16">
        <f t="shared" si="12"/>
        <v>93.3</v>
      </c>
      <c r="I72" s="17">
        <f t="shared" si="13"/>
        <v>2755</v>
      </c>
      <c r="J72" s="16">
        <f t="shared" si="16"/>
        <v>22.3</v>
      </c>
      <c r="K72" s="16">
        <f t="shared" si="16"/>
        <v>19.1</v>
      </c>
      <c r="L72" s="16">
        <f t="shared" si="16"/>
        <v>25</v>
      </c>
      <c r="M72" s="16">
        <f t="shared" si="16"/>
        <v>18.4</v>
      </c>
      <c r="N72" s="16">
        <f t="shared" si="16"/>
        <v>10.1</v>
      </c>
      <c r="O72" s="16">
        <f t="shared" si="7"/>
        <v>95</v>
      </c>
      <c r="P72" s="17">
        <f t="shared" si="8"/>
        <v>3486</v>
      </c>
      <c r="Q72" s="16">
        <f t="shared" si="18"/>
        <v>22.1</v>
      </c>
      <c r="R72" s="16">
        <f t="shared" si="18"/>
        <v>19.1</v>
      </c>
      <c r="S72" s="16">
        <f t="shared" si="18"/>
        <v>24.4</v>
      </c>
      <c r="T72" s="16">
        <f t="shared" si="18"/>
        <v>19.1</v>
      </c>
      <c r="U72" s="16">
        <f t="shared" si="18"/>
        <v>9.5</v>
      </c>
      <c r="V72" s="16">
        <f t="shared" si="14"/>
        <v>94.2</v>
      </c>
      <c r="W72" s="17">
        <f t="shared" si="15"/>
        <v>6241</v>
      </c>
      <c r="X72" s="18"/>
      <c r="Y72" s="18"/>
      <c r="Z72" s="18"/>
    </row>
    <row r="73" spans="2:26" ht="12.75">
      <c r="B73" s="15" t="s">
        <v>31</v>
      </c>
      <c r="C73" s="16">
        <f t="shared" si="17"/>
        <v>8.1</v>
      </c>
      <c r="D73" s="16">
        <f t="shared" si="17"/>
        <v>12</v>
      </c>
      <c r="E73" s="16">
        <f t="shared" si="17"/>
        <v>24.5</v>
      </c>
      <c r="F73" s="16">
        <f t="shared" si="17"/>
        <v>27.3</v>
      </c>
      <c r="G73" s="16">
        <f t="shared" si="17"/>
        <v>18.6</v>
      </c>
      <c r="H73" s="16">
        <f t="shared" si="12"/>
        <v>90.5</v>
      </c>
      <c r="I73" s="17">
        <f t="shared" si="13"/>
        <v>10157</v>
      </c>
      <c r="J73" s="16">
        <f aca="true" t="shared" si="19" ref="J73:N75">ROUND(100*I37/$V37,1)</f>
        <v>17.7</v>
      </c>
      <c r="K73" s="16">
        <f t="shared" si="19"/>
        <v>16.2</v>
      </c>
      <c r="L73" s="16">
        <f t="shared" si="19"/>
        <v>23.6</v>
      </c>
      <c r="M73" s="16">
        <f t="shared" si="19"/>
        <v>22.3</v>
      </c>
      <c r="N73" s="16">
        <f t="shared" si="19"/>
        <v>13.2</v>
      </c>
      <c r="O73" s="16">
        <f t="shared" si="7"/>
        <v>93</v>
      </c>
      <c r="P73" s="17">
        <f t="shared" si="8"/>
        <v>6622</v>
      </c>
      <c r="Q73" s="16">
        <f t="shared" si="18"/>
        <v>11.9</v>
      </c>
      <c r="R73" s="16">
        <f t="shared" si="18"/>
        <v>13.7</v>
      </c>
      <c r="S73" s="16">
        <f t="shared" si="18"/>
        <v>24.1</v>
      </c>
      <c r="T73" s="16">
        <f t="shared" si="18"/>
        <v>25.3</v>
      </c>
      <c r="U73" s="16">
        <f t="shared" si="18"/>
        <v>16.5</v>
      </c>
      <c r="V73" s="16">
        <f t="shared" si="14"/>
        <v>91.5</v>
      </c>
      <c r="W73" s="17">
        <f t="shared" si="15"/>
        <v>16779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14</v>
      </c>
      <c r="D74" s="16">
        <f t="shared" si="20"/>
        <v>16.6</v>
      </c>
      <c r="E74" s="16">
        <f t="shared" si="20"/>
        <v>19.2</v>
      </c>
      <c r="F74" s="16">
        <f t="shared" si="20"/>
        <v>20.1</v>
      </c>
      <c r="G74" s="16">
        <f t="shared" si="20"/>
        <v>15.2</v>
      </c>
      <c r="H74" s="16">
        <f t="shared" si="12"/>
        <v>85.1</v>
      </c>
      <c r="I74" s="17">
        <f t="shared" si="13"/>
        <v>43458</v>
      </c>
      <c r="J74" s="16">
        <f t="shared" si="19"/>
        <v>12.3</v>
      </c>
      <c r="K74" s="16">
        <f t="shared" si="19"/>
        <v>15.7</v>
      </c>
      <c r="L74" s="16">
        <f t="shared" si="19"/>
        <v>19.4</v>
      </c>
      <c r="M74" s="16">
        <f t="shared" si="19"/>
        <v>20.9</v>
      </c>
      <c r="N74" s="16">
        <f t="shared" si="19"/>
        <v>16.7</v>
      </c>
      <c r="O74" s="16">
        <f t="shared" si="7"/>
        <v>84.9</v>
      </c>
      <c r="P74" s="17">
        <f t="shared" si="8"/>
        <v>47521</v>
      </c>
      <c r="Q74" s="16">
        <f aca="true" t="shared" si="21" ref="Q74:U75">ROUND(100*O38/$W38,1)</f>
        <v>13.1</v>
      </c>
      <c r="R74" s="16">
        <f t="shared" si="21"/>
        <v>16.1</v>
      </c>
      <c r="S74" s="16">
        <f t="shared" si="21"/>
        <v>19.3</v>
      </c>
      <c r="T74" s="16">
        <f t="shared" si="21"/>
        <v>20.5</v>
      </c>
      <c r="U74" s="16">
        <f t="shared" si="21"/>
        <v>16</v>
      </c>
      <c r="V74" s="16">
        <f t="shared" si="14"/>
        <v>85</v>
      </c>
      <c r="W74" s="17">
        <f t="shared" si="15"/>
        <v>90979</v>
      </c>
      <c r="X74" s="18"/>
      <c r="Y74" s="18"/>
      <c r="Z74" s="18"/>
    </row>
    <row r="75" spans="2:26" ht="12.75">
      <c r="B75" s="15" t="s">
        <v>47</v>
      </c>
      <c r="C75" s="16">
        <f t="shared" si="20"/>
        <v>18.4</v>
      </c>
      <c r="D75" s="16">
        <f t="shared" si="20"/>
        <v>18.4</v>
      </c>
      <c r="E75" s="16">
        <f t="shared" si="20"/>
        <v>20.9</v>
      </c>
      <c r="F75" s="16">
        <f t="shared" si="20"/>
        <v>18.5</v>
      </c>
      <c r="G75" s="16">
        <f t="shared" si="20"/>
        <v>12.7</v>
      </c>
      <c r="H75" s="16">
        <f t="shared" si="12"/>
        <v>88.9</v>
      </c>
      <c r="I75" s="17">
        <f t="shared" si="13"/>
        <v>318407</v>
      </c>
      <c r="J75" s="16">
        <f t="shared" si="19"/>
        <v>19</v>
      </c>
      <c r="K75" s="16">
        <f t="shared" si="19"/>
        <v>20.1</v>
      </c>
      <c r="L75" s="16">
        <f t="shared" si="19"/>
        <v>22.2</v>
      </c>
      <c r="M75" s="16">
        <f t="shared" si="19"/>
        <v>18</v>
      </c>
      <c r="N75" s="16">
        <f t="shared" si="19"/>
        <v>11.7</v>
      </c>
      <c r="O75" s="16">
        <f t="shared" si="7"/>
        <v>91</v>
      </c>
      <c r="P75" s="17">
        <f t="shared" si="8"/>
        <v>363146</v>
      </c>
      <c r="Q75" s="16">
        <f t="shared" si="21"/>
        <v>18.7</v>
      </c>
      <c r="R75" s="16">
        <f t="shared" si="21"/>
        <v>19.3</v>
      </c>
      <c r="S75" s="16">
        <f t="shared" si="21"/>
        <v>21.6</v>
      </c>
      <c r="T75" s="16">
        <f t="shared" si="21"/>
        <v>18.2</v>
      </c>
      <c r="U75" s="16">
        <f t="shared" si="21"/>
        <v>12.2</v>
      </c>
      <c r="V75" s="16">
        <f t="shared" si="14"/>
        <v>90</v>
      </c>
      <c r="W75" s="17">
        <f t="shared" si="15"/>
        <v>681553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B3:Z75"/>
  <sheetViews>
    <sheetView workbookViewId="0" topLeftCell="A4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3328</v>
      </c>
      <c r="D5" s="15">
        <v>3227</v>
      </c>
      <c r="E5" s="15">
        <v>3428</v>
      </c>
      <c r="F5" s="15">
        <v>3208</v>
      </c>
      <c r="G5" s="15">
        <v>2640</v>
      </c>
      <c r="H5" s="15">
        <v>1598</v>
      </c>
      <c r="I5" s="15">
        <v>6332</v>
      </c>
      <c r="J5" s="15">
        <v>5650</v>
      </c>
      <c r="K5" s="15">
        <v>5561</v>
      </c>
      <c r="L5" s="15">
        <v>4968</v>
      </c>
      <c r="M5" s="15">
        <v>3531</v>
      </c>
      <c r="N5" s="15">
        <v>1936</v>
      </c>
      <c r="O5" s="15">
        <v>9660</v>
      </c>
      <c r="P5" s="15">
        <v>8877</v>
      </c>
      <c r="Q5" s="15">
        <v>8989</v>
      </c>
      <c r="R5" s="15">
        <v>8176</v>
      </c>
      <c r="S5" s="15">
        <v>6171</v>
      </c>
      <c r="T5" s="15">
        <v>3534</v>
      </c>
      <c r="U5" s="14">
        <f aca="true" t="shared" si="0" ref="U5:U39">SUM(C5:H5)</f>
        <v>17429</v>
      </c>
      <c r="V5" s="14">
        <f aca="true" t="shared" si="1" ref="V5:V39">SUM(I5:N5)</f>
        <v>27978</v>
      </c>
      <c r="W5" s="14">
        <f aca="true" t="shared" si="2" ref="W5:W39">SUM(O5:T5)</f>
        <v>45407</v>
      </c>
      <c r="X5" s="14">
        <f aca="true" t="shared" si="3" ref="X5:X39">SUM(C5:G5)</f>
        <v>15831</v>
      </c>
      <c r="Y5" s="14">
        <f aca="true" t="shared" si="4" ref="Y5:Y39">SUM(I5:M5)</f>
        <v>26042</v>
      </c>
      <c r="Z5" s="14">
        <f aca="true" t="shared" si="5" ref="Z5:Z39">SUM(O5:S5)</f>
        <v>41873</v>
      </c>
    </row>
    <row r="6" spans="2:26" ht="12.75">
      <c r="B6" s="15" t="s">
        <v>1</v>
      </c>
      <c r="C6" s="15">
        <v>4273</v>
      </c>
      <c r="D6" s="15">
        <v>3524</v>
      </c>
      <c r="E6" s="15">
        <v>3007</v>
      </c>
      <c r="F6" s="15">
        <v>2445</v>
      </c>
      <c r="G6" s="15">
        <v>1736</v>
      </c>
      <c r="H6" s="15">
        <v>947</v>
      </c>
      <c r="I6" s="15">
        <v>4855</v>
      </c>
      <c r="J6" s="15">
        <v>3978</v>
      </c>
      <c r="K6" s="15">
        <v>3188</v>
      </c>
      <c r="L6" s="15">
        <v>2268</v>
      </c>
      <c r="M6" s="15">
        <v>1436</v>
      </c>
      <c r="N6" s="15">
        <v>667</v>
      </c>
      <c r="O6" s="15">
        <v>9128</v>
      </c>
      <c r="P6" s="15">
        <v>7502</v>
      </c>
      <c r="Q6" s="15">
        <v>6195</v>
      </c>
      <c r="R6" s="15">
        <v>4713</v>
      </c>
      <c r="S6" s="15">
        <v>3172</v>
      </c>
      <c r="T6" s="15">
        <v>1614</v>
      </c>
      <c r="U6" s="14">
        <f t="shared" si="0"/>
        <v>15932</v>
      </c>
      <c r="V6" s="14">
        <f t="shared" si="1"/>
        <v>16392</v>
      </c>
      <c r="W6" s="14">
        <f t="shared" si="2"/>
        <v>32324</v>
      </c>
      <c r="X6" s="14">
        <f t="shared" si="3"/>
        <v>14985</v>
      </c>
      <c r="Y6" s="14">
        <f t="shared" si="4"/>
        <v>15725</v>
      </c>
      <c r="Z6" s="14">
        <f t="shared" si="5"/>
        <v>30710</v>
      </c>
    </row>
    <row r="7" spans="2:26" ht="12.75">
      <c r="B7" s="15" t="s">
        <v>2</v>
      </c>
      <c r="C7" s="15">
        <v>5461</v>
      </c>
      <c r="D7" s="15">
        <v>4254</v>
      </c>
      <c r="E7" s="15">
        <v>4004</v>
      </c>
      <c r="F7" s="15">
        <v>3566</v>
      </c>
      <c r="G7" s="15">
        <v>2733</v>
      </c>
      <c r="H7" s="15">
        <v>1523</v>
      </c>
      <c r="I7" s="15">
        <v>2030</v>
      </c>
      <c r="J7" s="15">
        <v>1439</v>
      </c>
      <c r="K7" s="15">
        <v>1156</v>
      </c>
      <c r="L7" s="15">
        <v>920</v>
      </c>
      <c r="M7" s="15">
        <v>526</v>
      </c>
      <c r="N7" s="15">
        <v>248</v>
      </c>
      <c r="O7" s="15">
        <v>7491</v>
      </c>
      <c r="P7" s="15">
        <v>5693</v>
      </c>
      <c r="Q7" s="15">
        <v>5160</v>
      </c>
      <c r="R7" s="15">
        <v>4486</v>
      </c>
      <c r="S7" s="15">
        <v>3259</v>
      </c>
      <c r="T7" s="15">
        <v>1771</v>
      </c>
      <c r="U7" s="14">
        <f t="shared" si="0"/>
        <v>21541</v>
      </c>
      <c r="V7" s="14">
        <f t="shared" si="1"/>
        <v>6319</v>
      </c>
      <c r="W7" s="14">
        <f t="shared" si="2"/>
        <v>27860</v>
      </c>
      <c r="X7" s="14">
        <f t="shared" si="3"/>
        <v>20018</v>
      </c>
      <c r="Y7" s="14">
        <f t="shared" si="4"/>
        <v>6071</v>
      </c>
      <c r="Z7" s="14">
        <f t="shared" si="5"/>
        <v>26089</v>
      </c>
    </row>
    <row r="8" spans="2:26" ht="12.75">
      <c r="B8" s="15" t="s">
        <v>3</v>
      </c>
      <c r="C8" s="15">
        <v>512</v>
      </c>
      <c r="D8" s="15">
        <v>506</v>
      </c>
      <c r="E8" s="15">
        <v>509</v>
      </c>
      <c r="F8" s="15">
        <v>503</v>
      </c>
      <c r="G8" s="15">
        <v>339</v>
      </c>
      <c r="H8" s="15">
        <v>145</v>
      </c>
      <c r="I8" s="15">
        <v>246</v>
      </c>
      <c r="J8" s="15">
        <v>240</v>
      </c>
      <c r="K8" s="15">
        <v>266</v>
      </c>
      <c r="L8" s="15">
        <v>248</v>
      </c>
      <c r="M8" s="15">
        <v>149</v>
      </c>
      <c r="N8" s="15">
        <v>77</v>
      </c>
      <c r="O8" s="15">
        <v>758</v>
      </c>
      <c r="P8" s="15">
        <v>746</v>
      </c>
      <c r="Q8" s="15">
        <v>775</v>
      </c>
      <c r="R8" s="15">
        <v>751</v>
      </c>
      <c r="S8" s="15">
        <v>488</v>
      </c>
      <c r="T8" s="15">
        <v>222</v>
      </c>
      <c r="U8" s="14">
        <f t="shared" si="0"/>
        <v>2514</v>
      </c>
      <c r="V8" s="14">
        <f t="shared" si="1"/>
        <v>1226</v>
      </c>
      <c r="W8" s="14">
        <f t="shared" si="2"/>
        <v>3740</v>
      </c>
      <c r="X8" s="14">
        <f t="shared" si="3"/>
        <v>2369</v>
      </c>
      <c r="Y8" s="14">
        <f t="shared" si="4"/>
        <v>1149</v>
      </c>
      <c r="Z8" s="14">
        <f t="shared" si="5"/>
        <v>3518</v>
      </c>
    </row>
    <row r="9" spans="2:26" ht="12.75">
      <c r="B9" s="15" t="s">
        <v>4</v>
      </c>
      <c r="C9" s="15">
        <v>9487</v>
      </c>
      <c r="D9" s="15">
        <v>5425</v>
      </c>
      <c r="E9" s="15">
        <v>4645</v>
      </c>
      <c r="F9" s="15">
        <v>3725</v>
      </c>
      <c r="G9" s="15">
        <v>2625</v>
      </c>
      <c r="H9" s="15">
        <v>1868</v>
      </c>
      <c r="I9" s="15">
        <v>6389</v>
      </c>
      <c r="J9" s="15">
        <v>3515</v>
      </c>
      <c r="K9" s="15">
        <v>2718</v>
      </c>
      <c r="L9" s="15">
        <v>1918</v>
      </c>
      <c r="M9" s="15">
        <v>1161</v>
      </c>
      <c r="N9" s="15">
        <v>680</v>
      </c>
      <c r="O9" s="15">
        <v>15876</v>
      </c>
      <c r="P9" s="15">
        <v>8940</v>
      </c>
      <c r="Q9" s="15">
        <v>7363</v>
      </c>
      <c r="R9" s="15">
        <v>5643</v>
      </c>
      <c r="S9" s="15">
        <v>3786</v>
      </c>
      <c r="T9" s="15">
        <v>2548</v>
      </c>
      <c r="U9" s="14">
        <f t="shared" si="0"/>
        <v>27775</v>
      </c>
      <c r="V9" s="14">
        <f t="shared" si="1"/>
        <v>16381</v>
      </c>
      <c r="W9" s="14">
        <f t="shared" si="2"/>
        <v>44156</v>
      </c>
      <c r="X9" s="14">
        <f t="shared" si="3"/>
        <v>25907</v>
      </c>
      <c r="Y9" s="14">
        <f t="shared" si="4"/>
        <v>15701</v>
      </c>
      <c r="Z9" s="14">
        <f t="shared" si="5"/>
        <v>41608</v>
      </c>
    </row>
    <row r="10" spans="2:26" ht="12.75">
      <c r="B10" s="15" t="s">
        <v>5</v>
      </c>
      <c r="C10" s="15">
        <v>2008</v>
      </c>
      <c r="D10" s="15">
        <v>535</v>
      </c>
      <c r="E10" s="15">
        <v>315</v>
      </c>
      <c r="F10" s="15">
        <v>196</v>
      </c>
      <c r="G10" s="15">
        <v>111</v>
      </c>
      <c r="H10" s="15">
        <v>86</v>
      </c>
      <c r="I10" s="15">
        <v>826</v>
      </c>
      <c r="J10" s="15">
        <v>202</v>
      </c>
      <c r="K10" s="15">
        <v>106</v>
      </c>
      <c r="L10" s="15">
        <v>58</v>
      </c>
      <c r="M10" s="15">
        <v>33</v>
      </c>
      <c r="N10" s="15">
        <v>22</v>
      </c>
      <c r="O10" s="15">
        <v>2834</v>
      </c>
      <c r="P10" s="15">
        <v>737</v>
      </c>
      <c r="Q10" s="15">
        <v>421</v>
      </c>
      <c r="R10" s="15">
        <v>254</v>
      </c>
      <c r="S10" s="15">
        <v>144</v>
      </c>
      <c r="T10" s="15">
        <v>108</v>
      </c>
      <c r="U10" s="14">
        <f t="shared" si="0"/>
        <v>3251</v>
      </c>
      <c r="V10" s="14">
        <f t="shared" si="1"/>
        <v>1247</v>
      </c>
      <c r="W10" s="14">
        <f t="shared" si="2"/>
        <v>4498</v>
      </c>
      <c r="X10" s="14">
        <f t="shared" si="3"/>
        <v>3165</v>
      </c>
      <c r="Y10" s="14">
        <f t="shared" si="4"/>
        <v>1225</v>
      </c>
      <c r="Z10" s="14">
        <f t="shared" si="5"/>
        <v>4390</v>
      </c>
    </row>
    <row r="11" spans="2:26" ht="12.75">
      <c r="B11" s="15" t="s">
        <v>6</v>
      </c>
      <c r="C11" s="15">
        <v>1072</v>
      </c>
      <c r="D11" s="15">
        <v>1742</v>
      </c>
      <c r="E11" s="15">
        <v>2198</v>
      </c>
      <c r="F11" s="15">
        <v>2140</v>
      </c>
      <c r="G11" s="15">
        <v>1353</v>
      </c>
      <c r="H11" s="15">
        <v>537</v>
      </c>
      <c r="I11" s="15">
        <v>821</v>
      </c>
      <c r="J11" s="15">
        <v>1310</v>
      </c>
      <c r="K11" s="15">
        <v>1368</v>
      </c>
      <c r="L11" s="15">
        <v>1012</v>
      </c>
      <c r="M11" s="15">
        <v>505</v>
      </c>
      <c r="N11" s="15">
        <v>128</v>
      </c>
      <c r="O11" s="15">
        <v>1893</v>
      </c>
      <c r="P11" s="15">
        <v>3052</v>
      </c>
      <c r="Q11" s="15">
        <v>3566</v>
      </c>
      <c r="R11" s="15">
        <v>3152</v>
      </c>
      <c r="S11" s="15">
        <v>1858</v>
      </c>
      <c r="T11" s="15">
        <v>665</v>
      </c>
      <c r="U11" s="14">
        <f t="shared" si="0"/>
        <v>9042</v>
      </c>
      <c r="V11" s="14">
        <f t="shared" si="1"/>
        <v>5144</v>
      </c>
      <c r="W11" s="14">
        <f t="shared" si="2"/>
        <v>14186</v>
      </c>
      <c r="X11" s="14">
        <f t="shared" si="3"/>
        <v>8505</v>
      </c>
      <c r="Y11" s="14">
        <f t="shared" si="4"/>
        <v>5016</v>
      </c>
      <c r="Z11" s="14">
        <f t="shared" si="5"/>
        <v>13521</v>
      </c>
    </row>
    <row r="12" spans="2:26" ht="12.75">
      <c r="B12" s="15" t="s">
        <v>7</v>
      </c>
      <c r="C12" s="15">
        <v>961</v>
      </c>
      <c r="D12" s="15">
        <v>1367</v>
      </c>
      <c r="E12" s="15">
        <v>1670</v>
      </c>
      <c r="F12" s="15">
        <v>1787</v>
      </c>
      <c r="G12" s="15">
        <v>1543</v>
      </c>
      <c r="H12" s="15">
        <v>937</v>
      </c>
      <c r="I12" s="15">
        <v>120</v>
      </c>
      <c r="J12" s="15">
        <v>182</v>
      </c>
      <c r="K12" s="15">
        <v>233</v>
      </c>
      <c r="L12" s="15">
        <v>230</v>
      </c>
      <c r="M12" s="15">
        <v>200</v>
      </c>
      <c r="N12" s="15">
        <v>99</v>
      </c>
      <c r="O12" s="15">
        <v>1081</v>
      </c>
      <c r="P12" s="15">
        <v>1549</v>
      </c>
      <c r="Q12" s="15">
        <v>1903</v>
      </c>
      <c r="R12" s="15">
        <v>2017</v>
      </c>
      <c r="S12" s="15">
        <v>1743</v>
      </c>
      <c r="T12" s="15">
        <v>1036</v>
      </c>
      <c r="U12" s="14">
        <f t="shared" si="0"/>
        <v>8265</v>
      </c>
      <c r="V12" s="14">
        <f t="shared" si="1"/>
        <v>1064</v>
      </c>
      <c r="W12" s="14">
        <f t="shared" si="2"/>
        <v>9329</v>
      </c>
      <c r="X12" s="14">
        <f t="shared" si="3"/>
        <v>7328</v>
      </c>
      <c r="Y12" s="14">
        <f t="shared" si="4"/>
        <v>965</v>
      </c>
      <c r="Z12" s="14">
        <f t="shared" si="5"/>
        <v>8293</v>
      </c>
    </row>
    <row r="13" spans="2:26" ht="12.75">
      <c r="B13" s="15" t="s">
        <v>8</v>
      </c>
      <c r="C13" s="15">
        <v>521</v>
      </c>
      <c r="D13" s="15">
        <v>1214</v>
      </c>
      <c r="E13" s="15">
        <v>2055</v>
      </c>
      <c r="F13" s="15">
        <v>2622</v>
      </c>
      <c r="G13" s="15">
        <v>2184</v>
      </c>
      <c r="H13" s="15">
        <v>1217</v>
      </c>
      <c r="I13" s="15">
        <v>385</v>
      </c>
      <c r="J13" s="15">
        <v>754</v>
      </c>
      <c r="K13" s="15">
        <v>1193</v>
      </c>
      <c r="L13" s="15">
        <v>1386</v>
      </c>
      <c r="M13" s="15">
        <v>1064</v>
      </c>
      <c r="N13" s="15">
        <v>442</v>
      </c>
      <c r="O13" s="15">
        <v>906</v>
      </c>
      <c r="P13" s="15">
        <v>1968</v>
      </c>
      <c r="Q13" s="15">
        <v>3248</v>
      </c>
      <c r="R13" s="15">
        <v>4008</v>
      </c>
      <c r="S13" s="15">
        <v>3248</v>
      </c>
      <c r="T13" s="15">
        <v>1659</v>
      </c>
      <c r="U13" s="14">
        <f t="shared" si="0"/>
        <v>9813</v>
      </c>
      <c r="V13" s="14">
        <f t="shared" si="1"/>
        <v>5224</v>
      </c>
      <c r="W13" s="14">
        <f t="shared" si="2"/>
        <v>15037</v>
      </c>
      <c r="X13" s="14">
        <f t="shared" si="3"/>
        <v>8596</v>
      </c>
      <c r="Y13" s="14">
        <f t="shared" si="4"/>
        <v>4782</v>
      </c>
      <c r="Z13" s="14">
        <f t="shared" si="5"/>
        <v>13378</v>
      </c>
    </row>
    <row r="14" spans="2:26" ht="12.75">
      <c r="B14" s="15" t="s">
        <v>9</v>
      </c>
      <c r="C14" s="15">
        <v>2</v>
      </c>
      <c r="D14" s="15">
        <v>4</v>
      </c>
      <c r="E14" s="15">
        <v>9</v>
      </c>
      <c r="F14" s="15">
        <v>9</v>
      </c>
      <c r="G14" s="15">
        <v>5</v>
      </c>
      <c r="H14" s="15">
        <v>6</v>
      </c>
      <c r="I14" s="15">
        <v>94</v>
      </c>
      <c r="J14" s="15">
        <v>137</v>
      </c>
      <c r="K14" s="15">
        <v>181</v>
      </c>
      <c r="L14" s="15">
        <v>126</v>
      </c>
      <c r="M14" s="15">
        <v>81</v>
      </c>
      <c r="N14" s="15">
        <v>37</v>
      </c>
      <c r="O14" s="15">
        <v>96</v>
      </c>
      <c r="P14" s="15">
        <v>141</v>
      </c>
      <c r="Q14" s="15">
        <v>190</v>
      </c>
      <c r="R14" s="15">
        <v>135</v>
      </c>
      <c r="S14" s="15">
        <v>86</v>
      </c>
      <c r="T14" s="15">
        <v>43</v>
      </c>
      <c r="U14" s="14">
        <f t="shared" si="0"/>
        <v>35</v>
      </c>
      <c r="V14" s="14">
        <f t="shared" si="1"/>
        <v>656</v>
      </c>
      <c r="W14" s="14">
        <f t="shared" si="2"/>
        <v>691</v>
      </c>
      <c r="X14" s="14">
        <f t="shared" si="3"/>
        <v>29</v>
      </c>
      <c r="Y14" s="14">
        <f t="shared" si="4"/>
        <v>619</v>
      </c>
      <c r="Z14" s="14">
        <f t="shared" si="5"/>
        <v>648</v>
      </c>
    </row>
    <row r="15" spans="2:26" ht="12.75">
      <c r="B15" s="15" t="s">
        <v>10</v>
      </c>
      <c r="C15" s="15">
        <v>150</v>
      </c>
      <c r="D15" s="15">
        <v>211</v>
      </c>
      <c r="E15" s="15">
        <v>239</v>
      </c>
      <c r="F15" s="15">
        <v>290</v>
      </c>
      <c r="G15" s="15">
        <v>254</v>
      </c>
      <c r="H15" s="15">
        <v>213</v>
      </c>
      <c r="I15" s="15">
        <v>108</v>
      </c>
      <c r="J15" s="15">
        <v>110</v>
      </c>
      <c r="K15" s="15">
        <v>132</v>
      </c>
      <c r="L15" s="15">
        <v>157</v>
      </c>
      <c r="M15" s="15">
        <v>156</v>
      </c>
      <c r="N15" s="15">
        <v>118</v>
      </c>
      <c r="O15" s="15">
        <v>258</v>
      </c>
      <c r="P15" s="15">
        <v>321</v>
      </c>
      <c r="Q15" s="15">
        <v>371</v>
      </c>
      <c r="R15" s="15">
        <v>447</v>
      </c>
      <c r="S15" s="15">
        <v>410</v>
      </c>
      <c r="T15" s="15">
        <v>331</v>
      </c>
      <c r="U15" s="14">
        <f t="shared" si="0"/>
        <v>1357</v>
      </c>
      <c r="V15" s="14">
        <f t="shared" si="1"/>
        <v>781</v>
      </c>
      <c r="W15" s="14">
        <f t="shared" si="2"/>
        <v>2138</v>
      </c>
      <c r="X15" s="14">
        <f t="shared" si="3"/>
        <v>1144</v>
      </c>
      <c r="Y15" s="14">
        <f t="shared" si="4"/>
        <v>663</v>
      </c>
      <c r="Z15" s="14">
        <f t="shared" si="5"/>
        <v>1807</v>
      </c>
    </row>
    <row r="16" spans="2:26" ht="12.75">
      <c r="B16" s="15" t="s">
        <v>11</v>
      </c>
      <c r="C16" s="15">
        <v>1892</v>
      </c>
      <c r="D16" s="15">
        <v>3783</v>
      </c>
      <c r="E16" s="15">
        <v>5209</v>
      </c>
      <c r="F16" s="15">
        <v>4408</v>
      </c>
      <c r="G16" s="15">
        <v>2548</v>
      </c>
      <c r="H16" s="15">
        <v>839</v>
      </c>
      <c r="I16" s="15">
        <v>1733</v>
      </c>
      <c r="J16" s="15">
        <v>3061</v>
      </c>
      <c r="K16" s="15">
        <v>3699</v>
      </c>
      <c r="L16" s="15">
        <v>2826</v>
      </c>
      <c r="M16" s="15">
        <v>1559</v>
      </c>
      <c r="N16" s="15">
        <v>536</v>
      </c>
      <c r="O16" s="15">
        <v>3625</v>
      </c>
      <c r="P16" s="15">
        <v>6844</v>
      </c>
      <c r="Q16" s="15">
        <v>8908</v>
      </c>
      <c r="R16" s="15">
        <v>7234</v>
      </c>
      <c r="S16" s="15">
        <v>4107</v>
      </c>
      <c r="T16" s="15">
        <v>1375</v>
      </c>
      <c r="U16" s="14">
        <f t="shared" si="0"/>
        <v>18679</v>
      </c>
      <c r="V16" s="14">
        <f t="shared" si="1"/>
        <v>13414</v>
      </c>
      <c r="W16" s="14">
        <f t="shared" si="2"/>
        <v>32093</v>
      </c>
      <c r="X16" s="14">
        <f t="shared" si="3"/>
        <v>17840</v>
      </c>
      <c r="Y16" s="14">
        <f t="shared" si="4"/>
        <v>12878</v>
      </c>
      <c r="Z16" s="14">
        <f t="shared" si="5"/>
        <v>30718</v>
      </c>
    </row>
    <row r="17" spans="2:26" ht="12.75">
      <c r="B17" s="15" t="s">
        <v>12</v>
      </c>
      <c r="C17" s="15">
        <v>2460</v>
      </c>
      <c r="D17" s="15">
        <v>2306</v>
      </c>
      <c r="E17" s="15">
        <v>2030</v>
      </c>
      <c r="F17" s="15">
        <v>1445</v>
      </c>
      <c r="G17" s="15">
        <v>760</v>
      </c>
      <c r="H17" s="15">
        <v>345</v>
      </c>
      <c r="I17" s="15">
        <v>1292</v>
      </c>
      <c r="J17" s="15">
        <v>978</v>
      </c>
      <c r="K17" s="15">
        <v>780</v>
      </c>
      <c r="L17" s="15">
        <v>516</v>
      </c>
      <c r="M17" s="15">
        <v>324</v>
      </c>
      <c r="N17" s="15">
        <v>133</v>
      </c>
      <c r="O17" s="15">
        <v>3752</v>
      </c>
      <c r="P17" s="15">
        <v>3284</v>
      </c>
      <c r="Q17" s="15">
        <v>2810</v>
      </c>
      <c r="R17" s="15">
        <v>1961</v>
      </c>
      <c r="S17" s="15">
        <v>1084</v>
      </c>
      <c r="T17" s="15">
        <v>478</v>
      </c>
      <c r="U17" s="14">
        <f t="shared" si="0"/>
        <v>9346</v>
      </c>
      <c r="V17" s="14">
        <f t="shared" si="1"/>
        <v>4023</v>
      </c>
      <c r="W17" s="14">
        <f t="shared" si="2"/>
        <v>13369</v>
      </c>
      <c r="X17" s="14">
        <f t="shared" si="3"/>
        <v>9001</v>
      </c>
      <c r="Y17" s="14">
        <f t="shared" si="4"/>
        <v>3890</v>
      </c>
      <c r="Z17" s="14">
        <f t="shared" si="5"/>
        <v>12891</v>
      </c>
    </row>
    <row r="18" spans="2:26" ht="12.75">
      <c r="B18" s="15" t="s">
        <v>13</v>
      </c>
      <c r="C18" s="15">
        <v>2766</v>
      </c>
      <c r="D18" s="15">
        <v>3995</v>
      </c>
      <c r="E18" s="15">
        <v>4332</v>
      </c>
      <c r="F18" s="15">
        <v>3525</v>
      </c>
      <c r="G18" s="15">
        <v>1846</v>
      </c>
      <c r="H18" s="15">
        <v>537</v>
      </c>
      <c r="I18" s="15">
        <v>3521</v>
      </c>
      <c r="J18" s="15">
        <v>3761</v>
      </c>
      <c r="K18" s="15">
        <v>3391</v>
      </c>
      <c r="L18" s="15">
        <v>2146</v>
      </c>
      <c r="M18" s="15">
        <v>993</v>
      </c>
      <c r="N18" s="15">
        <v>254</v>
      </c>
      <c r="O18" s="15">
        <v>6287</v>
      </c>
      <c r="P18" s="15">
        <v>7756</v>
      </c>
      <c r="Q18" s="15">
        <v>7723</v>
      </c>
      <c r="R18" s="15">
        <v>5671</v>
      </c>
      <c r="S18" s="15">
        <v>2839</v>
      </c>
      <c r="T18" s="15">
        <v>791</v>
      </c>
      <c r="U18" s="14">
        <f t="shared" si="0"/>
        <v>17001</v>
      </c>
      <c r="V18" s="14">
        <f t="shared" si="1"/>
        <v>14066</v>
      </c>
      <c r="W18" s="14">
        <f t="shared" si="2"/>
        <v>31067</v>
      </c>
      <c r="X18" s="14">
        <f t="shared" si="3"/>
        <v>16464</v>
      </c>
      <c r="Y18" s="14">
        <f t="shared" si="4"/>
        <v>13812</v>
      </c>
      <c r="Z18" s="14">
        <f t="shared" si="5"/>
        <v>30276</v>
      </c>
    </row>
    <row r="19" spans="2:26" ht="12.75">
      <c r="B19" s="15" t="s">
        <v>14</v>
      </c>
      <c r="C19" s="15">
        <v>1059</v>
      </c>
      <c r="D19" s="15">
        <v>1096</v>
      </c>
      <c r="E19" s="15">
        <v>919</v>
      </c>
      <c r="F19" s="15">
        <v>674</v>
      </c>
      <c r="G19" s="15">
        <v>322</v>
      </c>
      <c r="H19" s="15">
        <v>125</v>
      </c>
      <c r="I19" s="15">
        <v>870</v>
      </c>
      <c r="J19" s="15">
        <v>815</v>
      </c>
      <c r="K19" s="15">
        <v>632</v>
      </c>
      <c r="L19" s="15">
        <v>395</v>
      </c>
      <c r="M19" s="15">
        <v>232</v>
      </c>
      <c r="N19" s="15">
        <v>89</v>
      </c>
      <c r="O19" s="15">
        <v>1929</v>
      </c>
      <c r="P19" s="15">
        <v>1911</v>
      </c>
      <c r="Q19" s="15">
        <v>1551</v>
      </c>
      <c r="R19" s="15">
        <v>1069</v>
      </c>
      <c r="S19" s="15">
        <v>554</v>
      </c>
      <c r="T19" s="15">
        <v>214</v>
      </c>
      <c r="U19" s="14">
        <f t="shared" si="0"/>
        <v>4195</v>
      </c>
      <c r="V19" s="14">
        <f t="shared" si="1"/>
        <v>3033</v>
      </c>
      <c r="W19" s="14">
        <f t="shared" si="2"/>
        <v>7228</v>
      </c>
      <c r="X19" s="14">
        <f t="shared" si="3"/>
        <v>4070</v>
      </c>
      <c r="Y19" s="14">
        <f t="shared" si="4"/>
        <v>2944</v>
      </c>
      <c r="Z19" s="14">
        <f t="shared" si="5"/>
        <v>7014</v>
      </c>
    </row>
    <row r="20" spans="2:26" ht="12.75">
      <c r="B20" s="15" t="s">
        <v>15</v>
      </c>
      <c r="C20" s="15">
        <v>3311</v>
      </c>
      <c r="D20" s="15">
        <v>4267</v>
      </c>
      <c r="E20" s="15">
        <v>4297</v>
      </c>
      <c r="F20" s="15">
        <v>3141</v>
      </c>
      <c r="G20" s="15">
        <v>1659</v>
      </c>
      <c r="H20" s="15">
        <v>506</v>
      </c>
      <c r="I20" s="15">
        <v>3986</v>
      </c>
      <c r="J20" s="15">
        <v>4744</v>
      </c>
      <c r="K20" s="15">
        <v>4420</v>
      </c>
      <c r="L20" s="15">
        <v>3114</v>
      </c>
      <c r="M20" s="15">
        <v>1609</v>
      </c>
      <c r="N20" s="15">
        <v>459</v>
      </c>
      <c r="O20" s="15">
        <v>7297</v>
      </c>
      <c r="P20" s="15">
        <v>9011</v>
      </c>
      <c r="Q20" s="15">
        <v>8717</v>
      </c>
      <c r="R20" s="15">
        <v>6255</v>
      </c>
      <c r="S20" s="15">
        <v>3268</v>
      </c>
      <c r="T20" s="15">
        <v>965</v>
      </c>
      <c r="U20" s="14">
        <f t="shared" si="0"/>
        <v>17181</v>
      </c>
      <c r="V20" s="14">
        <f t="shared" si="1"/>
        <v>18332</v>
      </c>
      <c r="W20" s="14">
        <f t="shared" si="2"/>
        <v>35513</v>
      </c>
      <c r="X20" s="14">
        <f t="shared" si="3"/>
        <v>16675</v>
      </c>
      <c r="Y20" s="14">
        <f t="shared" si="4"/>
        <v>17873</v>
      </c>
      <c r="Z20" s="14">
        <f t="shared" si="5"/>
        <v>34548</v>
      </c>
    </row>
    <row r="21" spans="2:26" ht="12.75">
      <c r="B21" s="15" t="s">
        <v>16</v>
      </c>
      <c r="C21" s="15">
        <v>404</v>
      </c>
      <c r="D21" s="15">
        <v>618</v>
      </c>
      <c r="E21" s="15">
        <v>677</v>
      </c>
      <c r="F21" s="15">
        <v>710</v>
      </c>
      <c r="G21" s="15">
        <v>589</v>
      </c>
      <c r="H21" s="15">
        <v>394</v>
      </c>
      <c r="I21" s="15">
        <v>826</v>
      </c>
      <c r="J21" s="15">
        <v>1011</v>
      </c>
      <c r="K21" s="15">
        <v>1117</v>
      </c>
      <c r="L21" s="15">
        <v>1005</v>
      </c>
      <c r="M21" s="15">
        <v>719</v>
      </c>
      <c r="N21" s="15">
        <v>436</v>
      </c>
      <c r="O21" s="15">
        <v>1230</v>
      </c>
      <c r="P21" s="15">
        <v>1629</v>
      </c>
      <c r="Q21" s="15">
        <v>1794</v>
      </c>
      <c r="R21" s="15">
        <v>1715</v>
      </c>
      <c r="S21" s="15">
        <v>1308</v>
      </c>
      <c r="T21" s="15">
        <v>830</v>
      </c>
      <c r="U21" s="14">
        <f t="shared" si="0"/>
        <v>3392</v>
      </c>
      <c r="V21" s="14">
        <f t="shared" si="1"/>
        <v>5114</v>
      </c>
      <c r="W21" s="14">
        <f t="shared" si="2"/>
        <v>8506</v>
      </c>
      <c r="X21" s="14">
        <f t="shared" si="3"/>
        <v>2998</v>
      </c>
      <c r="Y21" s="14">
        <f t="shared" si="4"/>
        <v>4678</v>
      </c>
      <c r="Z21" s="14">
        <f t="shared" si="5"/>
        <v>7676</v>
      </c>
    </row>
    <row r="22" spans="2:26" ht="12.75">
      <c r="B22" s="15" t="s">
        <v>17</v>
      </c>
      <c r="C22" s="15">
        <v>666</v>
      </c>
      <c r="D22" s="15">
        <v>1212</v>
      </c>
      <c r="E22" s="15">
        <v>1629</v>
      </c>
      <c r="F22" s="15">
        <v>1756</v>
      </c>
      <c r="G22" s="15">
        <v>1338</v>
      </c>
      <c r="H22" s="15">
        <v>735</v>
      </c>
      <c r="I22" s="15">
        <v>4408</v>
      </c>
      <c r="J22" s="15">
        <v>5449</v>
      </c>
      <c r="K22" s="15">
        <v>5694</v>
      </c>
      <c r="L22" s="15">
        <v>4764</v>
      </c>
      <c r="M22" s="15">
        <v>3032</v>
      </c>
      <c r="N22" s="15">
        <v>1325</v>
      </c>
      <c r="O22" s="15">
        <v>5074</v>
      </c>
      <c r="P22" s="15">
        <v>6661</v>
      </c>
      <c r="Q22" s="15">
        <v>7323</v>
      </c>
      <c r="R22" s="15">
        <v>6520</v>
      </c>
      <c r="S22" s="15">
        <v>4370</v>
      </c>
      <c r="T22" s="15">
        <v>2060</v>
      </c>
      <c r="U22" s="14">
        <f t="shared" si="0"/>
        <v>7336</v>
      </c>
      <c r="V22" s="14">
        <f t="shared" si="1"/>
        <v>24672</v>
      </c>
      <c r="W22" s="14">
        <f t="shared" si="2"/>
        <v>32008</v>
      </c>
      <c r="X22" s="14">
        <f t="shared" si="3"/>
        <v>6601</v>
      </c>
      <c r="Y22" s="14">
        <f t="shared" si="4"/>
        <v>23347</v>
      </c>
      <c r="Z22" s="14">
        <f t="shared" si="5"/>
        <v>29948</v>
      </c>
    </row>
    <row r="23" spans="2:26" ht="12.75">
      <c r="B23" s="15" t="s">
        <v>18</v>
      </c>
      <c r="C23" s="15">
        <v>569</v>
      </c>
      <c r="D23" s="15">
        <v>913</v>
      </c>
      <c r="E23" s="15">
        <v>1159</v>
      </c>
      <c r="F23" s="15">
        <v>1021</v>
      </c>
      <c r="G23" s="15">
        <v>647</v>
      </c>
      <c r="H23" s="15">
        <v>319</v>
      </c>
      <c r="I23" s="15">
        <v>2564</v>
      </c>
      <c r="J23" s="15">
        <v>3606</v>
      </c>
      <c r="K23" s="15">
        <v>3940</v>
      </c>
      <c r="L23" s="15">
        <v>2923</v>
      </c>
      <c r="M23" s="15">
        <v>1685</v>
      </c>
      <c r="N23" s="15">
        <v>739</v>
      </c>
      <c r="O23" s="15">
        <v>3133</v>
      </c>
      <c r="P23" s="15">
        <v>4519</v>
      </c>
      <c r="Q23" s="15">
        <v>5099</v>
      </c>
      <c r="R23" s="15">
        <v>3944</v>
      </c>
      <c r="S23" s="15">
        <v>2332</v>
      </c>
      <c r="T23" s="15">
        <v>1058</v>
      </c>
      <c r="U23" s="14">
        <f t="shared" si="0"/>
        <v>4628</v>
      </c>
      <c r="V23" s="14">
        <f t="shared" si="1"/>
        <v>15457</v>
      </c>
      <c r="W23" s="14">
        <f t="shared" si="2"/>
        <v>20085</v>
      </c>
      <c r="X23" s="14">
        <f t="shared" si="3"/>
        <v>4309</v>
      </c>
      <c r="Y23" s="14">
        <f t="shared" si="4"/>
        <v>14718</v>
      </c>
      <c r="Z23" s="14">
        <f t="shared" si="5"/>
        <v>19027</v>
      </c>
    </row>
    <row r="24" spans="2:26" ht="12.75">
      <c r="B24" s="15" t="s">
        <v>19</v>
      </c>
      <c r="C24" s="15">
        <v>114</v>
      </c>
      <c r="D24" s="15">
        <v>190</v>
      </c>
      <c r="E24" s="15">
        <v>179</v>
      </c>
      <c r="F24" s="15">
        <v>141</v>
      </c>
      <c r="G24" s="15">
        <v>97</v>
      </c>
      <c r="H24" s="15">
        <v>49</v>
      </c>
      <c r="I24" s="15">
        <v>157</v>
      </c>
      <c r="J24" s="15">
        <v>209</v>
      </c>
      <c r="K24" s="15">
        <v>182</v>
      </c>
      <c r="L24" s="15">
        <v>161</v>
      </c>
      <c r="M24" s="15">
        <v>85</v>
      </c>
      <c r="N24" s="15">
        <v>49</v>
      </c>
      <c r="O24" s="15">
        <v>271</v>
      </c>
      <c r="P24" s="15">
        <v>399</v>
      </c>
      <c r="Q24" s="15">
        <v>361</v>
      </c>
      <c r="R24" s="15">
        <v>302</v>
      </c>
      <c r="S24" s="15">
        <v>182</v>
      </c>
      <c r="T24" s="15">
        <v>98</v>
      </c>
      <c r="U24" s="14">
        <f t="shared" si="0"/>
        <v>770</v>
      </c>
      <c r="V24" s="14">
        <f t="shared" si="1"/>
        <v>843</v>
      </c>
      <c r="W24" s="14">
        <f t="shared" si="2"/>
        <v>1613</v>
      </c>
      <c r="X24" s="14">
        <f t="shared" si="3"/>
        <v>721</v>
      </c>
      <c r="Y24" s="14">
        <f t="shared" si="4"/>
        <v>794</v>
      </c>
      <c r="Z24" s="14">
        <f t="shared" si="5"/>
        <v>1515</v>
      </c>
    </row>
    <row r="25" spans="2:26" ht="12.75">
      <c r="B25" s="15" t="s">
        <v>20</v>
      </c>
      <c r="C25" s="15">
        <v>2238</v>
      </c>
      <c r="D25" s="15">
        <v>1994</v>
      </c>
      <c r="E25" s="15">
        <v>2155</v>
      </c>
      <c r="F25" s="15">
        <v>1884</v>
      </c>
      <c r="G25" s="15">
        <v>1109</v>
      </c>
      <c r="H25" s="15">
        <v>616</v>
      </c>
      <c r="I25" s="15">
        <v>6356</v>
      </c>
      <c r="J25" s="15">
        <v>5251</v>
      </c>
      <c r="K25" s="15">
        <v>4684</v>
      </c>
      <c r="L25" s="15">
        <v>3218</v>
      </c>
      <c r="M25" s="15">
        <v>1495</v>
      </c>
      <c r="N25" s="15">
        <v>687</v>
      </c>
      <c r="O25" s="15">
        <v>8594</v>
      </c>
      <c r="P25" s="15">
        <v>7245</v>
      </c>
      <c r="Q25" s="15">
        <v>6839</v>
      </c>
      <c r="R25" s="15">
        <v>5102</v>
      </c>
      <c r="S25" s="15">
        <v>2604</v>
      </c>
      <c r="T25" s="15">
        <v>1303</v>
      </c>
      <c r="U25" s="14">
        <f t="shared" si="0"/>
        <v>9996</v>
      </c>
      <c r="V25" s="14">
        <f t="shared" si="1"/>
        <v>21691</v>
      </c>
      <c r="W25" s="14">
        <f t="shared" si="2"/>
        <v>31687</v>
      </c>
      <c r="X25" s="14">
        <f t="shared" si="3"/>
        <v>9380</v>
      </c>
      <c r="Y25" s="14">
        <f t="shared" si="4"/>
        <v>21004</v>
      </c>
      <c r="Z25" s="14">
        <f t="shared" si="5"/>
        <v>30384</v>
      </c>
    </row>
    <row r="26" spans="2:26" ht="12.75">
      <c r="B26" s="15" t="s">
        <v>21</v>
      </c>
      <c r="C26" s="15">
        <v>421</v>
      </c>
      <c r="D26" s="15">
        <v>811</v>
      </c>
      <c r="E26" s="15">
        <v>1073</v>
      </c>
      <c r="F26" s="15">
        <v>705</v>
      </c>
      <c r="G26" s="15">
        <v>333</v>
      </c>
      <c r="H26" s="15">
        <v>138</v>
      </c>
      <c r="I26" s="15">
        <v>1567</v>
      </c>
      <c r="J26" s="15">
        <v>2604</v>
      </c>
      <c r="K26" s="15">
        <v>2588</v>
      </c>
      <c r="L26" s="15">
        <v>1547</v>
      </c>
      <c r="M26" s="15">
        <v>616</v>
      </c>
      <c r="N26" s="15">
        <v>153</v>
      </c>
      <c r="O26" s="15">
        <v>1988</v>
      </c>
      <c r="P26" s="15">
        <v>3415</v>
      </c>
      <c r="Q26" s="15">
        <v>3661</v>
      </c>
      <c r="R26" s="15">
        <v>2252</v>
      </c>
      <c r="S26" s="15">
        <v>949</v>
      </c>
      <c r="T26" s="15">
        <v>291</v>
      </c>
      <c r="U26" s="14">
        <f t="shared" si="0"/>
        <v>3481</v>
      </c>
      <c r="V26" s="14">
        <f t="shared" si="1"/>
        <v>9075</v>
      </c>
      <c r="W26" s="14">
        <f t="shared" si="2"/>
        <v>12556</v>
      </c>
      <c r="X26" s="14">
        <f t="shared" si="3"/>
        <v>3343</v>
      </c>
      <c r="Y26" s="14">
        <f t="shared" si="4"/>
        <v>8922</v>
      </c>
      <c r="Z26" s="14">
        <f t="shared" si="5"/>
        <v>12265</v>
      </c>
    </row>
    <row r="27" spans="2:26" ht="12.75">
      <c r="B27" s="15" t="s">
        <v>22</v>
      </c>
      <c r="C27" s="15">
        <v>4039</v>
      </c>
      <c r="D27" s="15">
        <v>5103</v>
      </c>
      <c r="E27" s="15">
        <v>5895</v>
      </c>
      <c r="F27" s="15">
        <v>4666</v>
      </c>
      <c r="G27" s="15">
        <v>1999</v>
      </c>
      <c r="H27" s="15">
        <v>521</v>
      </c>
      <c r="I27" s="15">
        <v>9326</v>
      </c>
      <c r="J27" s="15">
        <v>12311</v>
      </c>
      <c r="K27" s="15">
        <v>13752</v>
      </c>
      <c r="L27" s="15">
        <v>10162</v>
      </c>
      <c r="M27" s="15">
        <v>3918</v>
      </c>
      <c r="N27" s="15">
        <v>803</v>
      </c>
      <c r="O27" s="15">
        <v>13365</v>
      </c>
      <c r="P27" s="15">
        <v>17414</v>
      </c>
      <c r="Q27" s="15">
        <v>19647</v>
      </c>
      <c r="R27" s="15">
        <v>14828</v>
      </c>
      <c r="S27" s="15">
        <v>5917</v>
      </c>
      <c r="T27" s="15">
        <v>1324</v>
      </c>
      <c r="U27" s="14">
        <f t="shared" si="0"/>
        <v>22223</v>
      </c>
      <c r="V27" s="14">
        <f t="shared" si="1"/>
        <v>50272</v>
      </c>
      <c r="W27" s="14">
        <f t="shared" si="2"/>
        <v>72495</v>
      </c>
      <c r="X27" s="14">
        <f t="shared" si="3"/>
        <v>21702</v>
      </c>
      <c r="Y27" s="14">
        <f t="shared" si="4"/>
        <v>49469</v>
      </c>
      <c r="Z27" s="14">
        <f t="shared" si="5"/>
        <v>71171</v>
      </c>
    </row>
    <row r="28" spans="2:26" ht="12.75">
      <c r="B28" s="15" t="s">
        <v>53</v>
      </c>
      <c r="C28" s="15">
        <v>594</v>
      </c>
      <c r="D28" s="15">
        <v>1473</v>
      </c>
      <c r="E28" s="15">
        <v>2321</v>
      </c>
      <c r="F28" s="15">
        <v>1750</v>
      </c>
      <c r="G28" s="15">
        <v>706</v>
      </c>
      <c r="H28" s="15">
        <v>189</v>
      </c>
      <c r="I28" s="15">
        <v>1266</v>
      </c>
      <c r="J28" s="15">
        <v>2525</v>
      </c>
      <c r="K28" s="15">
        <v>3090</v>
      </c>
      <c r="L28" s="15">
        <v>2050</v>
      </c>
      <c r="M28" s="15">
        <v>633</v>
      </c>
      <c r="N28" s="15">
        <v>151</v>
      </c>
      <c r="O28" s="15">
        <v>1860</v>
      </c>
      <c r="P28" s="15">
        <v>3998</v>
      </c>
      <c r="Q28" s="15">
        <v>5411</v>
      </c>
      <c r="R28" s="15">
        <v>3800</v>
      </c>
      <c r="S28" s="15">
        <v>1339</v>
      </c>
      <c r="T28" s="15">
        <v>340</v>
      </c>
      <c r="U28" s="14">
        <f t="shared" si="0"/>
        <v>7033</v>
      </c>
      <c r="V28" s="14">
        <f t="shared" si="1"/>
        <v>9715</v>
      </c>
      <c r="W28" s="14">
        <f t="shared" si="2"/>
        <v>16748</v>
      </c>
      <c r="X28" s="14">
        <f t="shared" si="3"/>
        <v>6844</v>
      </c>
      <c r="Y28" s="14">
        <f t="shared" si="4"/>
        <v>9564</v>
      </c>
      <c r="Z28" s="14">
        <f t="shared" si="5"/>
        <v>16408</v>
      </c>
    </row>
    <row r="29" spans="2:26" ht="12.75">
      <c r="B29" s="15" t="s">
        <v>23</v>
      </c>
      <c r="C29" s="15">
        <v>247</v>
      </c>
      <c r="D29" s="15">
        <v>517</v>
      </c>
      <c r="E29" s="15">
        <v>736</v>
      </c>
      <c r="F29" s="15">
        <v>456</v>
      </c>
      <c r="G29" s="15">
        <v>219</v>
      </c>
      <c r="H29" s="15">
        <v>82</v>
      </c>
      <c r="I29" s="15">
        <v>623</v>
      </c>
      <c r="J29" s="15">
        <v>1345</v>
      </c>
      <c r="K29" s="15">
        <v>1519</v>
      </c>
      <c r="L29" s="15">
        <v>859</v>
      </c>
      <c r="M29" s="15">
        <v>257</v>
      </c>
      <c r="N29" s="15">
        <v>89</v>
      </c>
      <c r="O29" s="15">
        <v>870</v>
      </c>
      <c r="P29" s="15">
        <v>1862</v>
      </c>
      <c r="Q29" s="15">
        <v>2255</v>
      </c>
      <c r="R29" s="15">
        <v>1315</v>
      </c>
      <c r="S29" s="15">
        <v>476</v>
      </c>
      <c r="T29" s="15">
        <v>171</v>
      </c>
      <c r="U29" s="14">
        <f t="shared" si="0"/>
        <v>2257</v>
      </c>
      <c r="V29" s="14">
        <f t="shared" si="1"/>
        <v>4692</v>
      </c>
      <c r="W29" s="14">
        <f t="shared" si="2"/>
        <v>6949</v>
      </c>
      <c r="X29" s="14">
        <f t="shared" si="3"/>
        <v>2175</v>
      </c>
      <c r="Y29" s="14">
        <f t="shared" si="4"/>
        <v>4603</v>
      </c>
      <c r="Z29" s="14">
        <f t="shared" si="5"/>
        <v>6778</v>
      </c>
    </row>
    <row r="30" spans="2:26" ht="12.75">
      <c r="B30" s="15" t="s">
        <v>24</v>
      </c>
      <c r="C30" s="15">
        <v>1326</v>
      </c>
      <c r="D30" s="15">
        <v>1080</v>
      </c>
      <c r="E30" s="15">
        <v>869</v>
      </c>
      <c r="F30" s="15">
        <v>581</v>
      </c>
      <c r="G30" s="15">
        <v>316</v>
      </c>
      <c r="H30" s="15">
        <v>124</v>
      </c>
      <c r="I30" s="15">
        <v>2669</v>
      </c>
      <c r="J30" s="15">
        <v>2289</v>
      </c>
      <c r="K30" s="15">
        <v>1985</v>
      </c>
      <c r="L30" s="15">
        <v>1350</v>
      </c>
      <c r="M30" s="15">
        <v>749</v>
      </c>
      <c r="N30" s="15">
        <v>261</v>
      </c>
      <c r="O30" s="15">
        <v>3995</v>
      </c>
      <c r="P30" s="15">
        <v>3369</v>
      </c>
      <c r="Q30" s="15">
        <v>2854</v>
      </c>
      <c r="R30" s="15">
        <v>1931</v>
      </c>
      <c r="S30" s="15">
        <v>1065</v>
      </c>
      <c r="T30" s="15">
        <v>385</v>
      </c>
      <c r="U30" s="14">
        <f t="shared" si="0"/>
        <v>4296</v>
      </c>
      <c r="V30" s="14">
        <f t="shared" si="1"/>
        <v>9303</v>
      </c>
      <c r="W30" s="14">
        <f t="shared" si="2"/>
        <v>13599</v>
      </c>
      <c r="X30" s="14">
        <f t="shared" si="3"/>
        <v>4172</v>
      </c>
      <c r="Y30" s="14">
        <f t="shared" si="4"/>
        <v>9042</v>
      </c>
      <c r="Z30" s="14">
        <f t="shared" si="5"/>
        <v>13214</v>
      </c>
    </row>
    <row r="31" spans="2:26" ht="12.75">
      <c r="B31" s="15" t="s">
        <v>25</v>
      </c>
      <c r="C31" s="15">
        <v>718</v>
      </c>
      <c r="D31" s="15">
        <v>468</v>
      </c>
      <c r="E31" s="15">
        <v>436</v>
      </c>
      <c r="F31" s="15">
        <v>298</v>
      </c>
      <c r="G31" s="15">
        <v>204</v>
      </c>
      <c r="H31" s="15">
        <v>68</v>
      </c>
      <c r="I31" s="15">
        <v>1211</v>
      </c>
      <c r="J31" s="15">
        <v>956</v>
      </c>
      <c r="K31" s="15">
        <v>840</v>
      </c>
      <c r="L31" s="15">
        <v>653</v>
      </c>
      <c r="M31" s="15">
        <v>404</v>
      </c>
      <c r="N31" s="15">
        <v>111</v>
      </c>
      <c r="O31" s="15">
        <v>1929</v>
      </c>
      <c r="P31" s="15">
        <v>1424</v>
      </c>
      <c r="Q31" s="15">
        <v>1276</v>
      </c>
      <c r="R31" s="15">
        <v>951</v>
      </c>
      <c r="S31" s="15">
        <v>608</v>
      </c>
      <c r="T31" s="15">
        <v>179</v>
      </c>
      <c r="U31" s="14">
        <f t="shared" si="0"/>
        <v>2192</v>
      </c>
      <c r="V31" s="14">
        <f t="shared" si="1"/>
        <v>4175</v>
      </c>
      <c r="W31" s="14">
        <f t="shared" si="2"/>
        <v>6367</v>
      </c>
      <c r="X31" s="14">
        <f t="shared" si="3"/>
        <v>2124</v>
      </c>
      <c r="Y31" s="14">
        <f t="shared" si="4"/>
        <v>4064</v>
      </c>
      <c r="Z31" s="14">
        <f t="shared" si="5"/>
        <v>6188</v>
      </c>
    </row>
    <row r="32" spans="2:26" ht="12.75">
      <c r="B32" s="15" t="s">
        <v>26</v>
      </c>
      <c r="C32" s="15">
        <v>447</v>
      </c>
      <c r="D32" s="15">
        <v>371</v>
      </c>
      <c r="E32" s="15">
        <v>255</v>
      </c>
      <c r="F32" s="15">
        <v>165</v>
      </c>
      <c r="G32" s="15">
        <v>93</v>
      </c>
      <c r="H32" s="15">
        <v>40</v>
      </c>
      <c r="I32" s="15">
        <v>918</v>
      </c>
      <c r="J32" s="15">
        <v>792</v>
      </c>
      <c r="K32" s="15">
        <v>654</v>
      </c>
      <c r="L32" s="15">
        <v>389</v>
      </c>
      <c r="M32" s="15">
        <v>230</v>
      </c>
      <c r="N32" s="15">
        <v>76</v>
      </c>
      <c r="O32" s="15">
        <v>1365</v>
      </c>
      <c r="P32" s="15">
        <v>1163</v>
      </c>
      <c r="Q32" s="15">
        <v>909</v>
      </c>
      <c r="R32" s="15">
        <v>554</v>
      </c>
      <c r="S32" s="15">
        <v>323</v>
      </c>
      <c r="T32" s="15">
        <v>116</v>
      </c>
      <c r="U32" s="14">
        <f t="shared" si="0"/>
        <v>1371</v>
      </c>
      <c r="V32" s="14">
        <f t="shared" si="1"/>
        <v>3059</v>
      </c>
      <c r="W32" s="14">
        <f t="shared" si="2"/>
        <v>4430</v>
      </c>
      <c r="X32" s="14">
        <f t="shared" si="3"/>
        <v>1331</v>
      </c>
      <c r="Y32" s="14">
        <f t="shared" si="4"/>
        <v>2983</v>
      </c>
      <c r="Z32" s="14">
        <f t="shared" si="5"/>
        <v>4314</v>
      </c>
    </row>
    <row r="33" spans="2:26" ht="12.75">
      <c r="B33" s="15" t="s">
        <v>27</v>
      </c>
      <c r="C33" s="15">
        <v>705</v>
      </c>
      <c r="D33" s="15">
        <v>458</v>
      </c>
      <c r="E33" s="15">
        <v>279</v>
      </c>
      <c r="F33" s="15">
        <v>130</v>
      </c>
      <c r="G33" s="15">
        <v>49</v>
      </c>
      <c r="H33" s="15">
        <v>61</v>
      </c>
      <c r="I33" s="15">
        <v>1022</v>
      </c>
      <c r="J33" s="15">
        <v>622</v>
      </c>
      <c r="K33" s="15">
        <v>313</v>
      </c>
      <c r="L33" s="15">
        <v>111</v>
      </c>
      <c r="M33" s="15">
        <v>39</v>
      </c>
      <c r="N33" s="15">
        <v>71</v>
      </c>
      <c r="O33" s="15">
        <v>1727</v>
      </c>
      <c r="P33" s="15">
        <v>1080</v>
      </c>
      <c r="Q33" s="15">
        <v>592</v>
      </c>
      <c r="R33" s="15">
        <v>241</v>
      </c>
      <c r="S33" s="15">
        <v>88</v>
      </c>
      <c r="T33" s="15">
        <v>132</v>
      </c>
      <c r="U33" s="14">
        <f t="shared" si="0"/>
        <v>1682</v>
      </c>
      <c r="V33" s="14">
        <f t="shared" si="1"/>
        <v>2178</v>
      </c>
      <c r="W33" s="14">
        <f t="shared" si="2"/>
        <v>3860</v>
      </c>
      <c r="X33" s="14">
        <f t="shared" si="3"/>
        <v>1621</v>
      </c>
      <c r="Y33" s="14">
        <f t="shared" si="4"/>
        <v>2107</v>
      </c>
      <c r="Z33" s="14">
        <f t="shared" si="5"/>
        <v>3728</v>
      </c>
    </row>
    <row r="34" spans="2:26" ht="12.75">
      <c r="B34" s="15" t="s">
        <v>28</v>
      </c>
      <c r="C34" s="15">
        <v>692</v>
      </c>
      <c r="D34" s="15">
        <v>554</v>
      </c>
      <c r="E34" s="15">
        <v>454</v>
      </c>
      <c r="F34" s="15">
        <v>255</v>
      </c>
      <c r="G34" s="15">
        <v>135</v>
      </c>
      <c r="H34" s="15">
        <v>35</v>
      </c>
      <c r="I34" s="15">
        <v>902</v>
      </c>
      <c r="J34" s="15">
        <v>825</v>
      </c>
      <c r="K34" s="15">
        <v>660</v>
      </c>
      <c r="L34" s="15">
        <v>309</v>
      </c>
      <c r="M34" s="15">
        <v>96</v>
      </c>
      <c r="N34" s="15">
        <v>27</v>
      </c>
      <c r="O34" s="15">
        <v>1594</v>
      </c>
      <c r="P34" s="15">
        <v>1379</v>
      </c>
      <c r="Q34" s="15">
        <v>1114</v>
      </c>
      <c r="R34" s="15">
        <v>564</v>
      </c>
      <c r="S34" s="15">
        <v>231</v>
      </c>
      <c r="T34" s="15">
        <v>62</v>
      </c>
      <c r="U34" s="14">
        <f t="shared" si="0"/>
        <v>2125</v>
      </c>
      <c r="V34" s="14">
        <f t="shared" si="1"/>
        <v>2819</v>
      </c>
      <c r="W34" s="14">
        <f t="shared" si="2"/>
        <v>4944</v>
      </c>
      <c r="X34" s="14">
        <f t="shared" si="3"/>
        <v>2090</v>
      </c>
      <c r="Y34" s="14">
        <f t="shared" si="4"/>
        <v>2792</v>
      </c>
      <c r="Z34" s="14">
        <f t="shared" si="5"/>
        <v>4882</v>
      </c>
    </row>
    <row r="35" spans="2:26" ht="12.75">
      <c r="B35" s="15" t="s">
        <v>29</v>
      </c>
      <c r="C35" s="15">
        <v>529</v>
      </c>
      <c r="D35" s="15">
        <v>674</v>
      </c>
      <c r="E35" s="15">
        <v>590</v>
      </c>
      <c r="F35" s="15">
        <v>366</v>
      </c>
      <c r="G35" s="15">
        <v>194</v>
      </c>
      <c r="H35" s="15">
        <v>87</v>
      </c>
      <c r="I35" s="15">
        <v>1348</v>
      </c>
      <c r="J35" s="15">
        <v>1729</v>
      </c>
      <c r="K35" s="15">
        <v>1534</v>
      </c>
      <c r="L35" s="15">
        <v>979</v>
      </c>
      <c r="M35" s="15">
        <v>413</v>
      </c>
      <c r="N35" s="15">
        <v>164</v>
      </c>
      <c r="O35" s="15">
        <v>1877</v>
      </c>
      <c r="P35" s="15">
        <v>2403</v>
      </c>
      <c r="Q35" s="15">
        <v>2124</v>
      </c>
      <c r="R35" s="15">
        <v>1345</v>
      </c>
      <c r="S35" s="15">
        <v>607</v>
      </c>
      <c r="T35" s="15">
        <v>251</v>
      </c>
      <c r="U35" s="14">
        <f t="shared" si="0"/>
        <v>2440</v>
      </c>
      <c r="V35" s="14">
        <f t="shared" si="1"/>
        <v>6167</v>
      </c>
      <c r="W35" s="14">
        <f t="shared" si="2"/>
        <v>8607</v>
      </c>
      <c r="X35" s="14">
        <f t="shared" si="3"/>
        <v>2353</v>
      </c>
      <c r="Y35" s="14">
        <f t="shared" si="4"/>
        <v>6003</v>
      </c>
      <c r="Z35" s="14">
        <f t="shared" si="5"/>
        <v>8356</v>
      </c>
    </row>
    <row r="36" spans="2:26" ht="12.75">
      <c r="B36" s="15" t="s">
        <v>30</v>
      </c>
      <c r="C36" s="15">
        <v>620</v>
      </c>
      <c r="D36" s="15">
        <v>705</v>
      </c>
      <c r="E36" s="15">
        <v>784</v>
      </c>
      <c r="F36" s="15">
        <v>644</v>
      </c>
      <c r="G36" s="15">
        <v>329</v>
      </c>
      <c r="H36" s="15">
        <v>118</v>
      </c>
      <c r="I36" s="15">
        <v>815</v>
      </c>
      <c r="J36" s="15">
        <v>889</v>
      </c>
      <c r="K36" s="15">
        <v>891</v>
      </c>
      <c r="L36" s="15">
        <v>611</v>
      </c>
      <c r="M36" s="15">
        <v>289</v>
      </c>
      <c r="N36" s="15">
        <v>72</v>
      </c>
      <c r="O36" s="15">
        <v>1435</v>
      </c>
      <c r="P36" s="15">
        <v>1594</v>
      </c>
      <c r="Q36" s="15">
        <v>1675</v>
      </c>
      <c r="R36" s="15">
        <v>1255</v>
      </c>
      <c r="S36" s="15">
        <v>618</v>
      </c>
      <c r="T36" s="15">
        <v>190</v>
      </c>
      <c r="U36" s="14">
        <f t="shared" si="0"/>
        <v>3200</v>
      </c>
      <c r="V36" s="14">
        <f t="shared" si="1"/>
        <v>3567</v>
      </c>
      <c r="W36" s="14">
        <f t="shared" si="2"/>
        <v>6767</v>
      </c>
      <c r="X36" s="14">
        <f t="shared" si="3"/>
        <v>3082</v>
      </c>
      <c r="Y36" s="14">
        <f t="shared" si="4"/>
        <v>3495</v>
      </c>
      <c r="Z36" s="14">
        <f t="shared" si="5"/>
        <v>6577</v>
      </c>
    </row>
    <row r="37" spans="2:26" ht="12.75">
      <c r="B37" s="15" t="s">
        <v>31</v>
      </c>
      <c r="C37" s="15">
        <v>804</v>
      </c>
      <c r="D37" s="15">
        <v>1607</v>
      </c>
      <c r="E37" s="15">
        <v>2502</v>
      </c>
      <c r="F37" s="15">
        <v>2695</v>
      </c>
      <c r="G37" s="15">
        <v>1834</v>
      </c>
      <c r="H37" s="15">
        <v>580</v>
      </c>
      <c r="I37" s="15">
        <v>1278</v>
      </c>
      <c r="J37" s="15">
        <v>1405</v>
      </c>
      <c r="K37" s="15">
        <v>1636</v>
      </c>
      <c r="L37" s="15">
        <v>1327</v>
      </c>
      <c r="M37" s="15">
        <v>751</v>
      </c>
      <c r="N37" s="15">
        <v>236</v>
      </c>
      <c r="O37" s="15">
        <v>2082</v>
      </c>
      <c r="P37" s="15">
        <v>3012</v>
      </c>
      <c r="Q37" s="15">
        <v>4138</v>
      </c>
      <c r="R37" s="15">
        <v>4022</v>
      </c>
      <c r="S37" s="15">
        <v>2585</v>
      </c>
      <c r="T37" s="15">
        <v>816</v>
      </c>
      <c r="U37" s="14">
        <f t="shared" si="0"/>
        <v>10022</v>
      </c>
      <c r="V37" s="14">
        <f t="shared" si="1"/>
        <v>6633</v>
      </c>
      <c r="W37" s="14">
        <f t="shared" si="2"/>
        <v>16655</v>
      </c>
      <c r="X37" s="14">
        <f t="shared" si="3"/>
        <v>9442</v>
      </c>
      <c r="Y37" s="14">
        <f t="shared" si="4"/>
        <v>6397</v>
      </c>
      <c r="Z37" s="14">
        <f t="shared" si="5"/>
        <v>15839</v>
      </c>
    </row>
    <row r="38" spans="2:26" ht="12.75">
      <c r="B38" s="15" t="s">
        <v>32</v>
      </c>
      <c r="C38" s="15">
        <v>3155</v>
      </c>
      <c r="D38" s="15">
        <v>4392</v>
      </c>
      <c r="E38" s="15">
        <v>5733</v>
      </c>
      <c r="F38" s="15">
        <v>6203</v>
      </c>
      <c r="G38" s="15">
        <v>4980</v>
      </c>
      <c r="H38" s="15">
        <v>3616</v>
      </c>
      <c r="I38" s="15">
        <v>3860</v>
      </c>
      <c r="J38" s="15">
        <v>5121</v>
      </c>
      <c r="K38" s="15">
        <v>6623</v>
      </c>
      <c r="L38" s="15">
        <v>6741</v>
      </c>
      <c r="M38" s="15">
        <v>4996</v>
      </c>
      <c r="N38" s="15">
        <v>3101</v>
      </c>
      <c r="O38" s="15">
        <v>7015</v>
      </c>
      <c r="P38" s="15">
        <v>9513</v>
      </c>
      <c r="Q38" s="15">
        <v>12356</v>
      </c>
      <c r="R38" s="15">
        <v>12944</v>
      </c>
      <c r="S38" s="15">
        <v>9976</v>
      </c>
      <c r="T38" s="15">
        <v>6717</v>
      </c>
      <c r="U38" s="14">
        <f t="shared" si="0"/>
        <v>28079</v>
      </c>
      <c r="V38" s="14">
        <f t="shared" si="1"/>
        <v>30442</v>
      </c>
      <c r="W38" s="14">
        <f t="shared" si="2"/>
        <v>58521</v>
      </c>
      <c r="X38" s="14">
        <f t="shared" si="3"/>
        <v>24463</v>
      </c>
      <c r="Y38" s="14">
        <f t="shared" si="4"/>
        <v>27341</v>
      </c>
      <c r="Z38" s="14">
        <f t="shared" si="5"/>
        <v>51804</v>
      </c>
    </row>
    <row r="39" spans="2:26" ht="12.75">
      <c r="B39" s="15" t="s">
        <v>47</v>
      </c>
      <c r="C39" s="15">
        <v>57551</v>
      </c>
      <c r="D39" s="15">
        <v>60596</v>
      </c>
      <c r="E39" s="15">
        <v>66592</v>
      </c>
      <c r="F39" s="15">
        <v>58110</v>
      </c>
      <c r="G39" s="15">
        <v>37829</v>
      </c>
      <c r="H39" s="15">
        <v>19201</v>
      </c>
      <c r="I39" s="15">
        <v>74724</v>
      </c>
      <c r="J39" s="15">
        <v>79815</v>
      </c>
      <c r="K39" s="15">
        <v>80726</v>
      </c>
      <c r="L39" s="15">
        <v>61447</v>
      </c>
      <c r="M39" s="15">
        <v>33966</v>
      </c>
      <c r="N39" s="15">
        <v>14476</v>
      </c>
      <c r="O39" s="15">
        <v>132275</v>
      </c>
      <c r="P39" s="15">
        <v>140411</v>
      </c>
      <c r="Q39" s="15">
        <v>147318</v>
      </c>
      <c r="R39" s="15">
        <v>119557</v>
      </c>
      <c r="S39" s="15">
        <v>71795</v>
      </c>
      <c r="T39" s="15">
        <v>33677</v>
      </c>
      <c r="U39" s="14">
        <f t="shared" si="0"/>
        <v>299879</v>
      </c>
      <c r="V39" s="14">
        <f t="shared" si="1"/>
        <v>345154</v>
      </c>
      <c r="W39" s="14">
        <f t="shared" si="2"/>
        <v>645033</v>
      </c>
      <c r="X39" s="14">
        <f t="shared" si="3"/>
        <v>280678</v>
      </c>
      <c r="Y39" s="14">
        <f t="shared" si="4"/>
        <v>330678</v>
      </c>
      <c r="Z39" s="14">
        <f t="shared" si="5"/>
        <v>611356</v>
      </c>
    </row>
    <row r="41" spans="2:26" ht="12.75">
      <c r="B41" s="15" t="s">
        <v>0</v>
      </c>
      <c r="C41" s="16">
        <f>ROUND(100*C5/$U5,1)</f>
        <v>19.1</v>
      </c>
      <c r="D41" s="16">
        <f>ROUND(100*D5/$U5,1)</f>
        <v>18.5</v>
      </c>
      <c r="E41" s="16">
        <f>ROUND(100*E5/$U5,1)</f>
        <v>19.7</v>
      </c>
      <c r="F41" s="16">
        <f>ROUND(100*F5/$U5,1)</f>
        <v>18.4</v>
      </c>
      <c r="G41" s="16">
        <f>ROUND(100*G5/$U5,1)</f>
        <v>15.1</v>
      </c>
      <c r="H41" s="16">
        <f>ROUND(100*$X5/$U5,1)</f>
        <v>90.8</v>
      </c>
      <c r="I41" s="17">
        <f>$U5</f>
        <v>17429</v>
      </c>
      <c r="J41" s="16">
        <f aca="true" t="shared" si="6" ref="J41:N56">ROUND(100*I5/$V5,1)</f>
        <v>22.6</v>
      </c>
      <c r="K41" s="16">
        <f t="shared" si="6"/>
        <v>20.2</v>
      </c>
      <c r="L41" s="16">
        <f t="shared" si="6"/>
        <v>19.9</v>
      </c>
      <c r="M41" s="16">
        <f t="shared" si="6"/>
        <v>17.8</v>
      </c>
      <c r="N41" s="16">
        <f t="shared" si="6"/>
        <v>12.6</v>
      </c>
      <c r="O41" s="16">
        <f aca="true" t="shared" si="7" ref="O41:O75">ROUND(100*$Y5/$V5,1)</f>
        <v>93.1</v>
      </c>
      <c r="P41" s="17">
        <f aca="true" t="shared" si="8" ref="P41:P75">$V5</f>
        <v>27978</v>
      </c>
      <c r="Q41" s="16">
        <f aca="true" t="shared" si="9" ref="Q41:Q57">ROUND(100*O5/$W5,1)</f>
        <v>21.3</v>
      </c>
      <c r="R41" s="16">
        <f aca="true" t="shared" si="10" ref="R41:U56">ROUND(100*P5/$W5,1)</f>
        <v>19.5</v>
      </c>
      <c r="S41" s="16">
        <f t="shared" si="10"/>
        <v>19.8</v>
      </c>
      <c r="T41" s="16">
        <f t="shared" si="10"/>
        <v>18</v>
      </c>
      <c r="U41" s="16">
        <f t="shared" si="10"/>
        <v>13.6</v>
      </c>
      <c r="V41" s="16">
        <f>ROUND(100*$Z5/$W5,1)</f>
        <v>92.2</v>
      </c>
      <c r="W41" s="17">
        <f>$W5</f>
        <v>45407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26.8</v>
      </c>
      <c r="D42" s="16">
        <f t="shared" si="11"/>
        <v>22.1</v>
      </c>
      <c r="E42" s="16">
        <f t="shared" si="11"/>
        <v>18.9</v>
      </c>
      <c r="F42" s="16">
        <f t="shared" si="11"/>
        <v>15.3</v>
      </c>
      <c r="G42" s="16">
        <f t="shared" si="11"/>
        <v>10.9</v>
      </c>
      <c r="H42" s="16">
        <f aca="true" t="shared" si="12" ref="H42:H75">ROUND(100*$X6/$U6,1)</f>
        <v>94.1</v>
      </c>
      <c r="I42" s="17">
        <f aca="true" t="shared" si="13" ref="I42:I75">$U6</f>
        <v>15932</v>
      </c>
      <c r="J42" s="16">
        <f t="shared" si="6"/>
        <v>29.6</v>
      </c>
      <c r="K42" s="16">
        <f t="shared" si="6"/>
        <v>24.3</v>
      </c>
      <c r="L42" s="16">
        <f t="shared" si="6"/>
        <v>19.4</v>
      </c>
      <c r="M42" s="16">
        <f t="shared" si="6"/>
        <v>13.8</v>
      </c>
      <c r="N42" s="16">
        <f t="shared" si="6"/>
        <v>8.8</v>
      </c>
      <c r="O42" s="16">
        <f t="shared" si="7"/>
        <v>95.9</v>
      </c>
      <c r="P42" s="17">
        <f t="shared" si="8"/>
        <v>16392</v>
      </c>
      <c r="Q42" s="16">
        <f t="shared" si="9"/>
        <v>28.2</v>
      </c>
      <c r="R42" s="16">
        <f t="shared" si="10"/>
        <v>23.2</v>
      </c>
      <c r="S42" s="16">
        <f t="shared" si="10"/>
        <v>19.2</v>
      </c>
      <c r="T42" s="16">
        <f t="shared" si="10"/>
        <v>14.6</v>
      </c>
      <c r="U42" s="16">
        <f t="shared" si="10"/>
        <v>9.8</v>
      </c>
      <c r="V42" s="16">
        <f aca="true" t="shared" si="14" ref="V42:V75">ROUND(100*$Z6/$W6,1)</f>
        <v>95</v>
      </c>
      <c r="W42" s="17">
        <f aca="true" t="shared" si="15" ref="W42:W75">$W6</f>
        <v>32324</v>
      </c>
      <c r="X42" s="18"/>
      <c r="Y42" s="18"/>
      <c r="Z42" s="18"/>
    </row>
    <row r="43" spans="2:26" ht="12.75">
      <c r="B43" s="15" t="s">
        <v>2</v>
      </c>
      <c r="C43" s="16">
        <f t="shared" si="11"/>
        <v>25.4</v>
      </c>
      <c r="D43" s="16">
        <f t="shared" si="11"/>
        <v>19.7</v>
      </c>
      <c r="E43" s="16">
        <f t="shared" si="11"/>
        <v>18.6</v>
      </c>
      <c r="F43" s="16">
        <f t="shared" si="11"/>
        <v>16.6</v>
      </c>
      <c r="G43" s="16">
        <f t="shared" si="11"/>
        <v>12.7</v>
      </c>
      <c r="H43" s="16">
        <f t="shared" si="12"/>
        <v>92.9</v>
      </c>
      <c r="I43" s="17">
        <f t="shared" si="13"/>
        <v>21541</v>
      </c>
      <c r="J43" s="16">
        <f t="shared" si="6"/>
        <v>32.1</v>
      </c>
      <c r="K43" s="16">
        <f t="shared" si="6"/>
        <v>22.8</v>
      </c>
      <c r="L43" s="16">
        <f t="shared" si="6"/>
        <v>18.3</v>
      </c>
      <c r="M43" s="16">
        <f t="shared" si="6"/>
        <v>14.6</v>
      </c>
      <c r="N43" s="16">
        <f t="shared" si="6"/>
        <v>8.3</v>
      </c>
      <c r="O43" s="16">
        <f t="shared" si="7"/>
        <v>96.1</v>
      </c>
      <c r="P43" s="17">
        <f t="shared" si="8"/>
        <v>6319</v>
      </c>
      <c r="Q43" s="16">
        <f t="shared" si="9"/>
        <v>26.9</v>
      </c>
      <c r="R43" s="16">
        <f t="shared" si="10"/>
        <v>20.4</v>
      </c>
      <c r="S43" s="16">
        <f t="shared" si="10"/>
        <v>18.5</v>
      </c>
      <c r="T43" s="16">
        <f t="shared" si="10"/>
        <v>16.1</v>
      </c>
      <c r="U43" s="16">
        <f t="shared" si="10"/>
        <v>11.7</v>
      </c>
      <c r="V43" s="16">
        <f t="shared" si="14"/>
        <v>93.6</v>
      </c>
      <c r="W43" s="17">
        <f t="shared" si="15"/>
        <v>27860</v>
      </c>
      <c r="X43" s="18"/>
      <c r="Y43" s="18"/>
      <c r="Z43" s="18"/>
    </row>
    <row r="44" spans="2:26" ht="12.75">
      <c r="B44" s="15" t="s">
        <v>3</v>
      </c>
      <c r="C44" s="16">
        <f t="shared" si="11"/>
        <v>20.4</v>
      </c>
      <c r="D44" s="16">
        <f t="shared" si="11"/>
        <v>20.1</v>
      </c>
      <c r="E44" s="16">
        <f t="shared" si="11"/>
        <v>20.2</v>
      </c>
      <c r="F44" s="16">
        <f t="shared" si="11"/>
        <v>20</v>
      </c>
      <c r="G44" s="16">
        <f t="shared" si="11"/>
        <v>13.5</v>
      </c>
      <c r="H44" s="16">
        <f t="shared" si="12"/>
        <v>94.2</v>
      </c>
      <c r="I44" s="17">
        <f t="shared" si="13"/>
        <v>2514</v>
      </c>
      <c r="J44" s="16">
        <f t="shared" si="6"/>
        <v>20.1</v>
      </c>
      <c r="K44" s="16">
        <f t="shared" si="6"/>
        <v>19.6</v>
      </c>
      <c r="L44" s="16">
        <f t="shared" si="6"/>
        <v>21.7</v>
      </c>
      <c r="M44" s="16">
        <f t="shared" si="6"/>
        <v>20.2</v>
      </c>
      <c r="N44" s="16">
        <f t="shared" si="6"/>
        <v>12.2</v>
      </c>
      <c r="O44" s="16">
        <f t="shared" si="7"/>
        <v>93.7</v>
      </c>
      <c r="P44" s="17">
        <f t="shared" si="8"/>
        <v>1226</v>
      </c>
      <c r="Q44" s="16">
        <f t="shared" si="9"/>
        <v>20.3</v>
      </c>
      <c r="R44" s="16">
        <f t="shared" si="10"/>
        <v>19.9</v>
      </c>
      <c r="S44" s="16">
        <f t="shared" si="10"/>
        <v>20.7</v>
      </c>
      <c r="T44" s="16">
        <f t="shared" si="10"/>
        <v>20.1</v>
      </c>
      <c r="U44" s="16">
        <f t="shared" si="10"/>
        <v>13</v>
      </c>
      <c r="V44" s="16">
        <f t="shared" si="14"/>
        <v>94.1</v>
      </c>
      <c r="W44" s="17">
        <f t="shared" si="15"/>
        <v>3740</v>
      </c>
      <c r="X44" s="18"/>
      <c r="Y44" s="18"/>
      <c r="Z44" s="18"/>
    </row>
    <row r="45" spans="2:26" ht="12.75">
      <c r="B45" s="15" t="s">
        <v>4</v>
      </c>
      <c r="C45" s="16">
        <f t="shared" si="11"/>
        <v>34.2</v>
      </c>
      <c r="D45" s="16">
        <f t="shared" si="11"/>
        <v>19.5</v>
      </c>
      <c r="E45" s="16">
        <f t="shared" si="11"/>
        <v>16.7</v>
      </c>
      <c r="F45" s="16">
        <f t="shared" si="11"/>
        <v>13.4</v>
      </c>
      <c r="G45" s="16">
        <f t="shared" si="11"/>
        <v>9.5</v>
      </c>
      <c r="H45" s="16">
        <f t="shared" si="12"/>
        <v>93.3</v>
      </c>
      <c r="I45" s="17">
        <f t="shared" si="13"/>
        <v>27775</v>
      </c>
      <c r="J45" s="16">
        <f t="shared" si="6"/>
        <v>39</v>
      </c>
      <c r="K45" s="16">
        <f t="shared" si="6"/>
        <v>21.5</v>
      </c>
      <c r="L45" s="16">
        <f t="shared" si="6"/>
        <v>16.6</v>
      </c>
      <c r="M45" s="16">
        <f t="shared" si="6"/>
        <v>11.7</v>
      </c>
      <c r="N45" s="16">
        <f t="shared" si="6"/>
        <v>7.1</v>
      </c>
      <c r="O45" s="16">
        <f t="shared" si="7"/>
        <v>95.8</v>
      </c>
      <c r="P45" s="17">
        <f t="shared" si="8"/>
        <v>16381</v>
      </c>
      <c r="Q45" s="16">
        <f t="shared" si="9"/>
        <v>36</v>
      </c>
      <c r="R45" s="16">
        <f t="shared" si="10"/>
        <v>20.2</v>
      </c>
      <c r="S45" s="16">
        <f t="shared" si="10"/>
        <v>16.7</v>
      </c>
      <c r="T45" s="16">
        <f t="shared" si="10"/>
        <v>12.8</v>
      </c>
      <c r="U45" s="16">
        <f t="shared" si="10"/>
        <v>8.6</v>
      </c>
      <c r="V45" s="16">
        <f t="shared" si="14"/>
        <v>94.2</v>
      </c>
      <c r="W45" s="17">
        <f t="shared" si="15"/>
        <v>44156</v>
      </c>
      <c r="X45" s="18"/>
      <c r="Y45" s="18"/>
      <c r="Z45" s="18"/>
    </row>
    <row r="46" spans="2:26" ht="12.75">
      <c r="B46" s="15" t="s">
        <v>5</v>
      </c>
      <c r="C46" s="16">
        <f t="shared" si="11"/>
        <v>61.8</v>
      </c>
      <c r="D46" s="16">
        <f t="shared" si="11"/>
        <v>16.5</v>
      </c>
      <c r="E46" s="16">
        <f t="shared" si="11"/>
        <v>9.7</v>
      </c>
      <c r="F46" s="16">
        <f t="shared" si="11"/>
        <v>6</v>
      </c>
      <c r="G46" s="16">
        <f t="shared" si="11"/>
        <v>3.4</v>
      </c>
      <c r="H46" s="16">
        <f t="shared" si="12"/>
        <v>97.4</v>
      </c>
      <c r="I46" s="17">
        <f t="shared" si="13"/>
        <v>3251</v>
      </c>
      <c r="J46" s="16">
        <f t="shared" si="6"/>
        <v>66.2</v>
      </c>
      <c r="K46" s="16">
        <f t="shared" si="6"/>
        <v>16.2</v>
      </c>
      <c r="L46" s="16">
        <f t="shared" si="6"/>
        <v>8.5</v>
      </c>
      <c r="M46" s="16">
        <f t="shared" si="6"/>
        <v>4.7</v>
      </c>
      <c r="N46" s="16">
        <f t="shared" si="6"/>
        <v>2.6</v>
      </c>
      <c r="O46" s="16">
        <f t="shared" si="7"/>
        <v>98.2</v>
      </c>
      <c r="P46" s="17">
        <f t="shared" si="8"/>
        <v>1247</v>
      </c>
      <c r="Q46" s="16">
        <f t="shared" si="9"/>
        <v>63</v>
      </c>
      <c r="R46" s="16">
        <f t="shared" si="10"/>
        <v>16.4</v>
      </c>
      <c r="S46" s="16">
        <f t="shared" si="10"/>
        <v>9.4</v>
      </c>
      <c r="T46" s="16">
        <f t="shared" si="10"/>
        <v>5.6</v>
      </c>
      <c r="U46" s="16">
        <f t="shared" si="10"/>
        <v>3.2</v>
      </c>
      <c r="V46" s="16">
        <f t="shared" si="14"/>
        <v>97.6</v>
      </c>
      <c r="W46" s="17">
        <f t="shared" si="15"/>
        <v>4498</v>
      </c>
      <c r="X46" s="18"/>
      <c r="Y46" s="18"/>
      <c r="Z46" s="18"/>
    </row>
    <row r="47" spans="2:26" ht="12.75">
      <c r="B47" s="15" t="s">
        <v>6</v>
      </c>
      <c r="C47" s="16">
        <f t="shared" si="11"/>
        <v>11.9</v>
      </c>
      <c r="D47" s="16">
        <f t="shared" si="11"/>
        <v>19.3</v>
      </c>
      <c r="E47" s="16">
        <f t="shared" si="11"/>
        <v>24.3</v>
      </c>
      <c r="F47" s="16">
        <f t="shared" si="11"/>
        <v>23.7</v>
      </c>
      <c r="G47" s="16">
        <f t="shared" si="11"/>
        <v>15</v>
      </c>
      <c r="H47" s="16">
        <f t="shared" si="12"/>
        <v>94.1</v>
      </c>
      <c r="I47" s="17">
        <f t="shared" si="13"/>
        <v>9042</v>
      </c>
      <c r="J47" s="16">
        <f t="shared" si="6"/>
        <v>16</v>
      </c>
      <c r="K47" s="16">
        <f t="shared" si="6"/>
        <v>25.5</v>
      </c>
      <c r="L47" s="16">
        <f t="shared" si="6"/>
        <v>26.6</v>
      </c>
      <c r="M47" s="16">
        <f t="shared" si="6"/>
        <v>19.7</v>
      </c>
      <c r="N47" s="16">
        <f t="shared" si="6"/>
        <v>9.8</v>
      </c>
      <c r="O47" s="16">
        <f t="shared" si="7"/>
        <v>97.5</v>
      </c>
      <c r="P47" s="17">
        <f t="shared" si="8"/>
        <v>5144</v>
      </c>
      <c r="Q47" s="16">
        <f t="shared" si="9"/>
        <v>13.3</v>
      </c>
      <c r="R47" s="16">
        <f t="shared" si="10"/>
        <v>21.5</v>
      </c>
      <c r="S47" s="16">
        <f t="shared" si="10"/>
        <v>25.1</v>
      </c>
      <c r="T47" s="16">
        <f t="shared" si="10"/>
        <v>22.2</v>
      </c>
      <c r="U47" s="16">
        <f t="shared" si="10"/>
        <v>13.1</v>
      </c>
      <c r="V47" s="16">
        <f t="shared" si="14"/>
        <v>95.3</v>
      </c>
      <c r="W47" s="17">
        <f t="shared" si="15"/>
        <v>14186</v>
      </c>
      <c r="X47" s="18"/>
      <c r="Y47" s="18"/>
      <c r="Z47" s="18"/>
    </row>
    <row r="48" spans="2:26" ht="12.75">
      <c r="B48" s="15" t="s">
        <v>7</v>
      </c>
      <c r="C48" s="16">
        <f t="shared" si="11"/>
        <v>11.6</v>
      </c>
      <c r="D48" s="16">
        <f t="shared" si="11"/>
        <v>16.5</v>
      </c>
      <c r="E48" s="16">
        <f t="shared" si="11"/>
        <v>20.2</v>
      </c>
      <c r="F48" s="16">
        <f t="shared" si="11"/>
        <v>21.6</v>
      </c>
      <c r="G48" s="16">
        <f t="shared" si="11"/>
        <v>18.7</v>
      </c>
      <c r="H48" s="16">
        <f t="shared" si="12"/>
        <v>88.7</v>
      </c>
      <c r="I48" s="17">
        <f t="shared" si="13"/>
        <v>8265</v>
      </c>
      <c r="J48" s="16">
        <f t="shared" si="6"/>
        <v>11.3</v>
      </c>
      <c r="K48" s="16">
        <f t="shared" si="6"/>
        <v>17.1</v>
      </c>
      <c r="L48" s="16">
        <f t="shared" si="6"/>
        <v>21.9</v>
      </c>
      <c r="M48" s="16">
        <f t="shared" si="6"/>
        <v>21.6</v>
      </c>
      <c r="N48" s="16">
        <f t="shared" si="6"/>
        <v>18.8</v>
      </c>
      <c r="O48" s="16">
        <f t="shared" si="7"/>
        <v>90.7</v>
      </c>
      <c r="P48" s="17">
        <f t="shared" si="8"/>
        <v>1064</v>
      </c>
      <c r="Q48" s="16">
        <f t="shared" si="9"/>
        <v>11.6</v>
      </c>
      <c r="R48" s="16">
        <f t="shared" si="10"/>
        <v>16.6</v>
      </c>
      <c r="S48" s="16">
        <f t="shared" si="10"/>
        <v>20.4</v>
      </c>
      <c r="T48" s="16">
        <f t="shared" si="10"/>
        <v>21.6</v>
      </c>
      <c r="U48" s="16">
        <f t="shared" si="10"/>
        <v>18.7</v>
      </c>
      <c r="V48" s="16">
        <f t="shared" si="14"/>
        <v>88.9</v>
      </c>
      <c r="W48" s="17">
        <f t="shared" si="15"/>
        <v>9329</v>
      </c>
      <c r="X48" s="18"/>
      <c r="Y48" s="18"/>
      <c r="Z48" s="18"/>
    </row>
    <row r="49" spans="2:26" ht="12.75">
      <c r="B49" s="15" t="s">
        <v>8</v>
      </c>
      <c r="C49" s="16">
        <f t="shared" si="11"/>
        <v>5.3</v>
      </c>
      <c r="D49" s="16">
        <f t="shared" si="11"/>
        <v>12.4</v>
      </c>
      <c r="E49" s="16">
        <f t="shared" si="11"/>
        <v>20.9</v>
      </c>
      <c r="F49" s="16">
        <f t="shared" si="11"/>
        <v>26.7</v>
      </c>
      <c r="G49" s="16">
        <f t="shared" si="11"/>
        <v>22.3</v>
      </c>
      <c r="H49" s="16">
        <f t="shared" si="12"/>
        <v>87.6</v>
      </c>
      <c r="I49" s="17">
        <f t="shared" si="13"/>
        <v>9813</v>
      </c>
      <c r="J49" s="16">
        <f t="shared" si="6"/>
        <v>7.4</v>
      </c>
      <c r="K49" s="16">
        <f t="shared" si="6"/>
        <v>14.4</v>
      </c>
      <c r="L49" s="16">
        <f t="shared" si="6"/>
        <v>22.8</v>
      </c>
      <c r="M49" s="16">
        <f t="shared" si="6"/>
        <v>26.5</v>
      </c>
      <c r="N49" s="16">
        <f t="shared" si="6"/>
        <v>20.4</v>
      </c>
      <c r="O49" s="16">
        <f t="shared" si="7"/>
        <v>91.5</v>
      </c>
      <c r="P49" s="17">
        <f t="shared" si="8"/>
        <v>5224</v>
      </c>
      <c r="Q49" s="16">
        <f t="shared" si="9"/>
        <v>6</v>
      </c>
      <c r="R49" s="16">
        <f t="shared" si="10"/>
        <v>13.1</v>
      </c>
      <c r="S49" s="16">
        <f t="shared" si="10"/>
        <v>21.6</v>
      </c>
      <c r="T49" s="16">
        <f t="shared" si="10"/>
        <v>26.7</v>
      </c>
      <c r="U49" s="16">
        <f t="shared" si="10"/>
        <v>21.6</v>
      </c>
      <c r="V49" s="16">
        <f t="shared" si="14"/>
        <v>89</v>
      </c>
      <c r="W49" s="17">
        <f t="shared" si="15"/>
        <v>15037</v>
      </c>
      <c r="X49" s="18"/>
      <c r="Y49" s="18"/>
      <c r="Z49" s="18"/>
    </row>
    <row r="50" spans="2:26" ht="12.75">
      <c r="B50" s="15" t="s">
        <v>9</v>
      </c>
      <c r="C50" s="16" t="s">
        <v>55</v>
      </c>
      <c r="D50" s="16" t="s">
        <v>55</v>
      </c>
      <c r="E50" s="16">
        <f t="shared" si="11"/>
        <v>25.7</v>
      </c>
      <c r="F50" s="16">
        <f t="shared" si="11"/>
        <v>25.7</v>
      </c>
      <c r="G50" s="16">
        <f t="shared" si="11"/>
        <v>14.3</v>
      </c>
      <c r="H50" s="16">
        <f t="shared" si="12"/>
        <v>82.9</v>
      </c>
      <c r="I50" s="17">
        <f t="shared" si="13"/>
        <v>35</v>
      </c>
      <c r="J50" s="16">
        <f t="shared" si="6"/>
        <v>14.3</v>
      </c>
      <c r="K50" s="16">
        <f t="shared" si="6"/>
        <v>20.9</v>
      </c>
      <c r="L50" s="16">
        <f t="shared" si="6"/>
        <v>27.6</v>
      </c>
      <c r="M50" s="16">
        <f t="shared" si="6"/>
        <v>19.2</v>
      </c>
      <c r="N50" s="16">
        <f t="shared" si="6"/>
        <v>12.3</v>
      </c>
      <c r="O50" s="16">
        <f t="shared" si="7"/>
        <v>94.4</v>
      </c>
      <c r="P50" s="17">
        <f t="shared" si="8"/>
        <v>656</v>
      </c>
      <c r="Q50" s="16">
        <f t="shared" si="9"/>
        <v>13.9</v>
      </c>
      <c r="R50" s="16">
        <f t="shared" si="10"/>
        <v>20.4</v>
      </c>
      <c r="S50" s="16">
        <f t="shared" si="10"/>
        <v>27.5</v>
      </c>
      <c r="T50" s="16">
        <f t="shared" si="10"/>
        <v>19.5</v>
      </c>
      <c r="U50" s="16">
        <f t="shared" si="10"/>
        <v>12.4</v>
      </c>
      <c r="V50" s="16">
        <f t="shared" si="14"/>
        <v>93.8</v>
      </c>
      <c r="W50" s="17">
        <f t="shared" si="15"/>
        <v>691</v>
      </c>
      <c r="X50" s="18"/>
      <c r="Y50" s="18"/>
      <c r="Z50" s="18"/>
    </row>
    <row r="51" spans="2:26" ht="12.75">
      <c r="B51" s="15" t="s">
        <v>10</v>
      </c>
      <c r="C51" s="16" t="s">
        <v>55</v>
      </c>
      <c r="D51" s="16" t="s">
        <v>55</v>
      </c>
      <c r="E51" s="16">
        <f t="shared" si="11"/>
        <v>17.6</v>
      </c>
      <c r="F51" s="16">
        <f t="shared" si="11"/>
        <v>21.4</v>
      </c>
      <c r="G51" s="16">
        <f t="shared" si="11"/>
        <v>18.7</v>
      </c>
      <c r="H51" s="16">
        <f t="shared" si="12"/>
        <v>84.3</v>
      </c>
      <c r="I51" s="17">
        <f t="shared" si="13"/>
        <v>1357</v>
      </c>
      <c r="J51" s="16">
        <f t="shared" si="6"/>
        <v>13.8</v>
      </c>
      <c r="K51" s="16">
        <f t="shared" si="6"/>
        <v>14.1</v>
      </c>
      <c r="L51" s="16">
        <f t="shared" si="6"/>
        <v>16.9</v>
      </c>
      <c r="M51" s="16">
        <f t="shared" si="6"/>
        <v>20.1</v>
      </c>
      <c r="N51" s="16">
        <f t="shared" si="6"/>
        <v>20</v>
      </c>
      <c r="O51" s="16">
        <f t="shared" si="7"/>
        <v>84.9</v>
      </c>
      <c r="P51" s="17">
        <f t="shared" si="8"/>
        <v>781</v>
      </c>
      <c r="Q51" s="16">
        <f t="shared" si="9"/>
        <v>12.1</v>
      </c>
      <c r="R51" s="16">
        <f t="shared" si="10"/>
        <v>15</v>
      </c>
      <c r="S51" s="16">
        <f t="shared" si="10"/>
        <v>17.4</v>
      </c>
      <c r="T51" s="16">
        <f t="shared" si="10"/>
        <v>20.9</v>
      </c>
      <c r="U51" s="16">
        <f t="shared" si="10"/>
        <v>19.2</v>
      </c>
      <c r="V51" s="16">
        <f t="shared" si="14"/>
        <v>84.5</v>
      </c>
      <c r="W51" s="17">
        <f t="shared" si="15"/>
        <v>2138</v>
      </c>
      <c r="X51" s="18"/>
      <c r="Y51" s="18"/>
      <c r="Z51" s="18"/>
    </row>
    <row r="52" spans="2:26" ht="12.75">
      <c r="B52" s="15" t="s">
        <v>11</v>
      </c>
      <c r="C52" s="16">
        <f t="shared" si="11"/>
        <v>10.1</v>
      </c>
      <c r="D52" s="16">
        <f t="shared" si="11"/>
        <v>20.3</v>
      </c>
      <c r="E52" s="16">
        <f t="shared" si="11"/>
        <v>27.9</v>
      </c>
      <c r="F52" s="16">
        <f t="shared" si="11"/>
        <v>23.6</v>
      </c>
      <c r="G52" s="16">
        <f t="shared" si="11"/>
        <v>13.6</v>
      </c>
      <c r="H52" s="16">
        <f t="shared" si="12"/>
        <v>95.5</v>
      </c>
      <c r="I52" s="17">
        <f t="shared" si="13"/>
        <v>18679</v>
      </c>
      <c r="J52" s="16">
        <f t="shared" si="6"/>
        <v>12.9</v>
      </c>
      <c r="K52" s="16">
        <f t="shared" si="6"/>
        <v>22.8</v>
      </c>
      <c r="L52" s="16">
        <f t="shared" si="6"/>
        <v>27.6</v>
      </c>
      <c r="M52" s="16">
        <f t="shared" si="6"/>
        <v>21.1</v>
      </c>
      <c r="N52" s="16">
        <f t="shared" si="6"/>
        <v>11.6</v>
      </c>
      <c r="O52" s="16">
        <f t="shared" si="7"/>
        <v>96</v>
      </c>
      <c r="P52" s="17">
        <f t="shared" si="8"/>
        <v>13414</v>
      </c>
      <c r="Q52" s="16">
        <f t="shared" si="9"/>
        <v>11.3</v>
      </c>
      <c r="R52" s="16">
        <f t="shared" si="10"/>
        <v>21.3</v>
      </c>
      <c r="S52" s="16">
        <f t="shared" si="10"/>
        <v>27.8</v>
      </c>
      <c r="T52" s="16">
        <f t="shared" si="10"/>
        <v>22.5</v>
      </c>
      <c r="U52" s="16">
        <f t="shared" si="10"/>
        <v>12.8</v>
      </c>
      <c r="V52" s="16">
        <f t="shared" si="14"/>
        <v>95.7</v>
      </c>
      <c r="W52" s="17">
        <f t="shared" si="15"/>
        <v>32093</v>
      </c>
      <c r="X52" s="18"/>
      <c r="Y52" s="18"/>
      <c r="Z52" s="18"/>
    </row>
    <row r="53" spans="2:26" ht="12.75">
      <c r="B53" s="15" t="s">
        <v>12</v>
      </c>
      <c r="C53" s="16">
        <f t="shared" si="11"/>
        <v>26.3</v>
      </c>
      <c r="D53" s="16">
        <f t="shared" si="11"/>
        <v>24.7</v>
      </c>
      <c r="E53" s="16">
        <f t="shared" si="11"/>
        <v>21.7</v>
      </c>
      <c r="F53" s="16">
        <f t="shared" si="11"/>
        <v>15.5</v>
      </c>
      <c r="G53" s="16">
        <f t="shared" si="11"/>
        <v>8.1</v>
      </c>
      <c r="H53" s="16">
        <f t="shared" si="12"/>
        <v>96.3</v>
      </c>
      <c r="I53" s="17">
        <f t="shared" si="13"/>
        <v>9346</v>
      </c>
      <c r="J53" s="16">
        <f t="shared" si="6"/>
        <v>32.1</v>
      </c>
      <c r="K53" s="16">
        <f t="shared" si="6"/>
        <v>24.3</v>
      </c>
      <c r="L53" s="16">
        <f t="shared" si="6"/>
        <v>19.4</v>
      </c>
      <c r="M53" s="16">
        <f t="shared" si="6"/>
        <v>12.8</v>
      </c>
      <c r="N53" s="16">
        <f t="shared" si="6"/>
        <v>8.1</v>
      </c>
      <c r="O53" s="16">
        <f t="shared" si="7"/>
        <v>96.7</v>
      </c>
      <c r="P53" s="17">
        <f t="shared" si="8"/>
        <v>4023</v>
      </c>
      <c r="Q53" s="16">
        <f t="shared" si="9"/>
        <v>28.1</v>
      </c>
      <c r="R53" s="16">
        <f t="shared" si="10"/>
        <v>24.6</v>
      </c>
      <c r="S53" s="16">
        <f t="shared" si="10"/>
        <v>21</v>
      </c>
      <c r="T53" s="16">
        <f t="shared" si="10"/>
        <v>14.7</v>
      </c>
      <c r="U53" s="16">
        <f t="shared" si="10"/>
        <v>8.1</v>
      </c>
      <c r="V53" s="16">
        <f t="shared" si="14"/>
        <v>96.4</v>
      </c>
      <c r="W53" s="17">
        <f t="shared" si="15"/>
        <v>13369</v>
      </c>
      <c r="X53" s="18"/>
      <c r="Y53" s="18"/>
      <c r="Z53" s="18"/>
    </row>
    <row r="54" spans="2:26" ht="12.75">
      <c r="B54" s="15" t="s">
        <v>13</v>
      </c>
      <c r="C54" s="16">
        <f t="shared" si="11"/>
        <v>16.3</v>
      </c>
      <c r="D54" s="16">
        <f t="shared" si="11"/>
        <v>23.5</v>
      </c>
      <c r="E54" s="16">
        <f t="shared" si="11"/>
        <v>25.5</v>
      </c>
      <c r="F54" s="16">
        <f t="shared" si="11"/>
        <v>20.7</v>
      </c>
      <c r="G54" s="16">
        <f t="shared" si="11"/>
        <v>10.9</v>
      </c>
      <c r="H54" s="16">
        <f t="shared" si="12"/>
        <v>96.8</v>
      </c>
      <c r="I54" s="17">
        <f t="shared" si="13"/>
        <v>17001</v>
      </c>
      <c r="J54" s="16">
        <f t="shared" si="6"/>
        <v>25</v>
      </c>
      <c r="K54" s="16">
        <f t="shared" si="6"/>
        <v>26.7</v>
      </c>
      <c r="L54" s="16">
        <f t="shared" si="6"/>
        <v>24.1</v>
      </c>
      <c r="M54" s="16">
        <f t="shared" si="6"/>
        <v>15.3</v>
      </c>
      <c r="N54" s="16">
        <f t="shared" si="6"/>
        <v>7.1</v>
      </c>
      <c r="O54" s="16">
        <f t="shared" si="7"/>
        <v>98.2</v>
      </c>
      <c r="P54" s="17">
        <f t="shared" si="8"/>
        <v>14066</v>
      </c>
      <c r="Q54" s="16">
        <f t="shared" si="9"/>
        <v>20.2</v>
      </c>
      <c r="R54" s="16">
        <f t="shared" si="10"/>
        <v>25</v>
      </c>
      <c r="S54" s="16">
        <f t="shared" si="10"/>
        <v>24.9</v>
      </c>
      <c r="T54" s="16">
        <f t="shared" si="10"/>
        <v>18.3</v>
      </c>
      <c r="U54" s="16">
        <f t="shared" si="10"/>
        <v>9.1</v>
      </c>
      <c r="V54" s="16">
        <f t="shared" si="14"/>
        <v>97.5</v>
      </c>
      <c r="W54" s="17">
        <f t="shared" si="15"/>
        <v>31067</v>
      </c>
      <c r="X54" s="18"/>
      <c r="Y54" s="18"/>
      <c r="Z54" s="18"/>
    </row>
    <row r="55" spans="2:26" ht="12.75">
      <c r="B55" s="15" t="s">
        <v>14</v>
      </c>
      <c r="C55" s="16">
        <f t="shared" si="11"/>
        <v>25.2</v>
      </c>
      <c r="D55" s="16">
        <f t="shared" si="11"/>
        <v>26.1</v>
      </c>
      <c r="E55" s="16">
        <f t="shared" si="11"/>
        <v>21.9</v>
      </c>
      <c r="F55" s="16">
        <f t="shared" si="11"/>
        <v>16.1</v>
      </c>
      <c r="G55" s="16">
        <f t="shared" si="11"/>
        <v>7.7</v>
      </c>
      <c r="H55" s="16">
        <f t="shared" si="12"/>
        <v>97</v>
      </c>
      <c r="I55" s="17">
        <f t="shared" si="13"/>
        <v>4195</v>
      </c>
      <c r="J55" s="16">
        <f t="shared" si="6"/>
        <v>28.7</v>
      </c>
      <c r="K55" s="16">
        <f t="shared" si="6"/>
        <v>26.9</v>
      </c>
      <c r="L55" s="16">
        <f t="shared" si="6"/>
        <v>20.8</v>
      </c>
      <c r="M55" s="16">
        <f t="shared" si="6"/>
        <v>13</v>
      </c>
      <c r="N55" s="16">
        <f t="shared" si="6"/>
        <v>7.6</v>
      </c>
      <c r="O55" s="16">
        <f t="shared" si="7"/>
        <v>97.1</v>
      </c>
      <c r="P55" s="17">
        <f t="shared" si="8"/>
        <v>3033</v>
      </c>
      <c r="Q55" s="16">
        <f t="shared" si="9"/>
        <v>26.7</v>
      </c>
      <c r="R55" s="16">
        <f t="shared" si="10"/>
        <v>26.4</v>
      </c>
      <c r="S55" s="16">
        <f t="shared" si="10"/>
        <v>21.5</v>
      </c>
      <c r="T55" s="16">
        <f t="shared" si="10"/>
        <v>14.8</v>
      </c>
      <c r="U55" s="16">
        <f t="shared" si="10"/>
        <v>7.7</v>
      </c>
      <c r="V55" s="16">
        <f t="shared" si="14"/>
        <v>97</v>
      </c>
      <c r="W55" s="17">
        <f t="shared" si="15"/>
        <v>7228</v>
      </c>
      <c r="X55" s="18"/>
      <c r="Y55" s="18"/>
      <c r="Z55" s="18"/>
    </row>
    <row r="56" spans="2:26" ht="12.75">
      <c r="B56" s="15" t="s">
        <v>15</v>
      </c>
      <c r="C56" s="16">
        <f t="shared" si="11"/>
        <v>19.3</v>
      </c>
      <c r="D56" s="16">
        <f t="shared" si="11"/>
        <v>24.8</v>
      </c>
      <c r="E56" s="16">
        <f t="shared" si="11"/>
        <v>25</v>
      </c>
      <c r="F56" s="16">
        <f t="shared" si="11"/>
        <v>18.3</v>
      </c>
      <c r="G56" s="16">
        <f t="shared" si="11"/>
        <v>9.7</v>
      </c>
      <c r="H56" s="16">
        <f t="shared" si="12"/>
        <v>97.1</v>
      </c>
      <c r="I56" s="17">
        <f t="shared" si="13"/>
        <v>17181</v>
      </c>
      <c r="J56" s="16">
        <f t="shared" si="6"/>
        <v>21.7</v>
      </c>
      <c r="K56" s="16">
        <f t="shared" si="6"/>
        <v>25.9</v>
      </c>
      <c r="L56" s="16">
        <f t="shared" si="6"/>
        <v>24.1</v>
      </c>
      <c r="M56" s="16">
        <f t="shared" si="6"/>
        <v>17</v>
      </c>
      <c r="N56" s="16">
        <f t="shared" si="6"/>
        <v>8.8</v>
      </c>
      <c r="O56" s="16">
        <f t="shared" si="7"/>
        <v>97.5</v>
      </c>
      <c r="P56" s="17">
        <f t="shared" si="8"/>
        <v>18332</v>
      </c>
      <c r="Q56" s="16">
        <f t="shared" si="9"/>
        <v>20.5</v>
      </c>
      <c r="R56" s="16">
        <f t="shared" si="10"/>
        <v>25.4</v>
      </c>
      <c r="S56" s="16">
        <f t="shared" si="10"/>
        <v>24.5</v>
      </c>
      <c r="T56" s="16">
        <f t="shared" si="10"/>
        <v>17.6</v>
      </c>
      <c r="U56" s="16">
        <f t="shared" si="10"/>
        <v>9.2</v>
      </c>
      <c r="V56" s="16">
        <f t="shared" si="14"/>
        <v>97.3</v>
      </c>
      <c r="W56" s="17">
        <f t="shared" si="15"/>
        <v>35513</v>
      </c>
      <c r="X56" s="18"/>
      <c r="Y56" s="18"/>
      <c r="Z56" s="18"/>
    </row>
    <row r="57" spans="2:26" ht="12.75">
      <c r="B57" s="15" t="s">
        <v>16</v>
      </c>
      <c r="C57" s="16">
        <f t="shared" si="11"/>
        <v>11.9</v>
      </c>
      <c r="D57" s="16">
        <f t="shared" si="11"/>
        <v>18.2</v>
      </c>
      <c r="E57" s="16">
        <f t="shared" si="11"/>
        <v>20</v>
      </c>
      <c r="F57" s="16">
        <f t="shared" si="11"/>
        <v>20.9</v>
      </c>
      <c r="G57" s="16">
        <f t="shared" si="11"/>
        <v>17.4</v>
      </c>
      <c r="H57" s="16">
        <f t="shared" si="12"/>
        <v>88.4</v>
      </c>
      <c r="I57" s="17">
        <f t="shared" si="13"/>
        <v>3392</v>
      </c>
      <c r="J57" s="16">
        <f aca="true" t="shared" si="16" ref="J57:N72">ROUND(100*I21/$V21,1)</f>
        <v>16.2</v>
      </c>
      <c r="K57" s="16">
        <f t="shared" si="16"/>
        <v>19.8</v>
      </c>
      <c r="L57" s="16">
        <f t="shared" si="16"/>
        <v>21.8</v>
      </c>
      <c r="M57" s="16">
        <f t="shared" si="16"/>
        <v>19.7</v>
      </c>
      <c r="N57" s="16">
        <f t="shared" si="16"/>
        <v>14.1</v>
      </c>
      <c r="O57" s="16">
        <f t="shared" si="7"/>
        <v>91.5</v>
      </c>
      <c r="P57" s="17">
        <f t="shared" si="8"/>
        <v>5114</v>
      </c>
      <c r="Q57" s="16">
        <f t="shared" si="9"/>
        <v>14.5</v>
      </c>
      <c r="R57" s="16">
        <f>ROUND(100*P21/$W21,1)</f>
        <v>19.2</v>
      </c>
      <c r="S57" s="16">
        <f>ROUND(100*Q21/$W21,1)</f>
        <v>21.1</v>
      </c>
      <c r="T57" s="16">
        <f>ROUND(100*R21/$W21,1)</f>
        <v>20.2</v>
      </c>
      <c r="U57" s="16">
        <f>ROUND(100*S21/$W21,1)</f>
        <v>15.4</v>
      </c>
      <c r="V57" s="16">
        <f t="shared" si="14"/>
        <v>90.2</v>
      </c>
      <c r="W57" s="17">
        <f t="shared" si="15"/>
        <v>8506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9.1</v>
      </c>
      <c r="D58" s="16">
        <f t="shared" si="17"/>
        <v>16.5</v>
      </c>
      <c r="E58" s="16">
        <f t="shared" si="17"/>
        <v>22.2</v>
      </c>
      <c r="F58" s="16">
        <f t="shared" si="17"/>
        <v>23.9</v>
      </c>
      <c r="G58" s="16">
        <f t="shared" si="17"/>
        <v>18.2</v>
      </c>
      <c r="H58" s="16">
        <f t="shared" si="12"/>
        <v>90</v>
      </c>
      <c r="I58" s="17">
        <f t="shared" si="13"/>
        <v>7336</v>
      </c>
      <c r="J58" s="16">
        <f t="shared" si="16"/>
        <v>17.9</v>
      </c>
      <c r="K58" s="16">
        <f t="shared" si="16"/>
        <v>22.1</v>
      </c>
      <c r="L58" s="16">
        <f t="shared" si="16"/>
        <v>23.1</v>
      </c>
      <c r="M58" s="16">
        <f t="shared" si="16"/>
        <v>19.3</v>
      </c>
      <c r="N58" s="16">
        <f t="shared" si="16"/>
        <v>12.3</v>
      </c>
      <c r="O58" s="16">
        <f t="shared" si="7"/>
        <v>94.6</v>
      </c>
      <c r="P58" s="17">
        <f t="shared" si="8"/>
        <v>24672</v>
      </c>
      <c r="Q58" s="16">
        <f aca="true" t="shared" si="18" ref="Q58:U73">ROUND(100*O22/$W22,1)</f>
        <v>15.9</v>
      </c>
      <c r="R58" s="16">
        <f t="shared" si="18"/>
        <v>20.8</v>
      </c>
      <c r="S58" s="16">
        <f t="shared" si="18"/>
        <v>22.9</v>
      </c>
      <c r="T58" s="16">
        <f t="shared" si="18"/>
        <v>20.4</v>
      </c>
      <c r="U58" s="16">
        <f t="shared" si="18"/>
        <v>13.7</v>
      </c>
      <c r="V58" s="16">
        <f t="shared" si="14"/>
        <v>93.6</v>
      </c>
      <c r="W58" s="17">
        <f t="shared" si="15"/>
        <v>32008</v>
      </c>
      <c r="X58" s="18"/>
      <c r="Y58" s="18"/>
      <c r="Z58" s="18"/>
    </row>
    <row r="59" spans="2:26" ht="12.75">
      <c r="B59" s="15" t="s">
        <v>18</v>
      </c>
      <c r="C59" s="16">
        <f t="shared" si="17"/>
        <v>12.3</v>
      </c>
      <c r="D59" s="16">
        <f t="shared" si="17"/>
        <v>19.7</v>
      </c>
      <c r="E59" s="16">
        <f t="shared" si="17"/>
        <v>25</v>
      </c>
      <c r="F59" s="16">
        <f t="shared" si="17"/>
        <v>22.1</v>
      </c>
      <c r="G59" s="16">
        <f t="shared" si="17"/>
        <v>14</v>
      </c>
      <c r="H59" s="16">
        <f t="shared" si="12"/>
        <v>93.1</v>
      </c>
      <c r="I59" s="17">
        <f t="shared" si="13"/>
        <v>4628</v>
      </c>
      <c r="J59" s="16">
        <f t="shared" si="16"/>
        <v>16.6</v>
      </c>
      <c r="K59" s="16">
        <f t="shared" si="16"/>
        <v>23.3</v>
      </c>
      <c r="L59" s="16">
        <f t="shared" si="16"/>
        <v>25.5</v>
      </c>
      <c r="M59" s="16">
        <f t="shared" si="16"/>
        <v>18.9</v>
      </c>
      <c r="N59" s="16">
        <f t="shared" si="16"/>
        <v>10.9</v>
      </c>
      <c r="O59" s="16">
        <f t="shared" si="7"/>
        <v>95.2</v>
      </c>
      <c r="P59" s="17">
        <f t="shared" si="8"/>
        <v>15457</v>
      </c>
      <c r="Q59" s="16">
        <f t="shared" si="18"/>
        <v>15.6</v>
      </c>
      <c r="R59" s="16">
        <f t="shared" si="18"/>
        <v>22.5</v>
      </c>
      <c r="S59" s="16">
        <f t="shared" si="18"/>
        <v>25.4</v>
      </c>
      <c r="T59" s="16">
        <f t="shared" si="18"/>
        <v>19.6</v>
      </c>
      <c r="U59" s="16">
        <f t="shared" si="18"/>
        <v>11.6</v>
      </c>
      <c r="V59" s="16">
        <f t="shared" si="14"/>
        <v>94.7</v>
      </c>
      <c r="W59" s="17">
        <f t="shared" si="15"/>
        <v>20085</v>
      </c>
      <c r="X59" s="18"/>
      <c r="Y59" s="18"/>
      <c r="Z59" s="18"/>
    </row>
    <row r="60" spans="2:26" ht="12.75">
      <c r="B60" s="15" t="s">
        <v>19</v>
      </c>
      <c r="C60" s="16">
        <f t="shared" si="17"/>
        <v>14.8</v>
      </c>
      <c r="D60" s="16">
        <f t="shared" si="17"/>
        <v>24.7</v>
      </c>
      <c r="E60" s="16">
        <f t="shared" si="17"/>
        <v>23.2</v>
      </c>
      <c r="F60" s="16">
        <f t="shared" si="17"/>
        <v>18.3</v>
      </c>
      <c r="G60" s="16">
        <f t="shared" si="17"/>
        <v>12.6</v>
      </c>
      <c r="H60" s="16">
        <f t="shared" si="12"/>
        <v>93.6</v>
      </c>
      <c r="I60" s="17">
        <f t="shared" si="13"/>
        <v>770</v>
      </c>
      <c r="J60" s="16">
        <f t="shared" si="16"/>
        <v>18.6</v>
      </c>
      <c r="K60" s="16">
        <f t="shared" si="16"/>
        <v>24.8</v>
      </c>
      <c r="L60" s="16">
        <f t="shared" si="16"/>
        <v>21.6</v>
      </c>
      <c r="M60" s="16">
        <f t="shared" si="16"/>
        <v>19.1</v>
      </c>
      <c r="N60" s="16">
        <f t="shared" si="16"/>
        <v>10.1</v>
      </c>
      <c r="O60" s="16">
        <f t="shared" si="7"/>
        <v>94.2</v>
      </c>
      <c r="P60" s="17">
        <f t="shared" si="8"/>
        <v>843</v>
      </c>
      <c r="Q60" s="16">
        <f t="shared" si="18"/>
        <v>16.8</v>
      </c>
      <c r="R60" s="16">
        <f t="shared" si="18"/>
        <v>24.7</v>
      </c>
      <c r="S60" s="16">
        <f t="shared" si="18"/>
        <v>22.4</v>
      </c>
      <c r="T60" s="16">
        <f t="shared" si="18"/>
        <v>18.7</v>
      </c>
      <c r="U60" s="16">
        <f t="shared" si="18"/>
        <v>11.3</v>
      </c>
      <c r="V60" s="16">
        <f t="shared" si="14"/>
        <v>93.9</v>
      </c>
      <c r="W60" s="17">
        <f t="shared" si="15"/>
        <v>1613</v>
      </c>
      <c r="X60" s="18"/>
      <c r="Y60" s="18"/>
      <c r="Z60" s="18"/>
    </row>
    <row r="61" spans="2:26" ht="12.75">
      <c r="B61" s="15" t="s">
        <v>20</v>
      </c>
      <c r="C61" s="16">
        <f t="shared" si="17"/>
        <v>22.4</v>
      </c>
      <c r="D61" s="16">
        <f t="shared" si="17"/>
        <v>19.9</v>
      </c>
      <c r="E61" s="16">
        <f t="shared" si="17"/>
        <v>21.6</v>
      </c>
      <c r="F61" s="16">
        <f t="shared" si="17"/>
        <v>18.8</v>
      </c>
      <c r="G61" s="16">
        <f t="shared" si="17"/>
        <v>11.1</v>
      </c>
      <c r="H61" s="16">
        <f t="shared" si="12"/>
        <v>93.8</v>
      </c>
      <c r="I61" s="17">
        <f t="shared" si="13"/>
        <v>9996</v>
      </c>
      <c r="J61" s="16">
        <f t="shared" si="16"/>
        <v>29.3</v>
      </c>
      <c r="K61" s="16">
        <f t="shared" si="16"/>
        <v>24.2</v>
      </c>
      <c r="L61" s="16">
        <f t="shared" si="16"/>
        <v>21.6</v>
      </c>
      <c r="M61" s="16">
        <f t="shared" si="16"/>
        <v>14.8</v>
      </c>
      <c r="N61" s="16">
        <f t="shared" si="16"/>
        <v>6.9</v>
      </c>
      <c r="O61" s="16">
        <f t="shared" si="7"/>
        <v>96.8</v>
      </c>
      <c r="P61" s="17">
        <f t="shared" si="8"/>
        <v>21691</v>
      </c>
      <c r="Q61" s="16">
        <f t="shared" si="18"/>
        <v>27.1</v>
      </c>
      <c r="R61" s="16">
        <f t="shared" si="18"/>
        <v>22.9</v>
      </c>
      <c r="S61" s="16">
        <f t="shared" si="18"/>
        <v>21.6</v>
      </c>
      <c r="T61" s="16">
        <f t="shared" si="18"/>
        <v>16.1</v>
      </c>
      <c r="U61" s="16">
        <f t="shared" si="18"/>
        <v>8.2</v>
      </c>
      <c r="V61" s="16">
        <f t="shared" si="14"/>
        <v>95.9</v>
      </c>
      <c r="W61" s="17">
        <f t="shared" si="15"/>
        <v>31687</v>
      </c>
      <c r="X61" s="18"/>
      <c r="Y61" s="18"/>
      <c r="Z61" s="18"/>
    </row>
    <row r="62" spans="2:26" ht="12.75">
      <c r="B62" s="15" t="s">
        <v>21</v>
      </c>
      <c r="C62" s="16">
        <f t="shared" si="17"/>
        <v>12.1</v>
      </c>
      <c r="D62" s="16">
        <f t="shared" si="17"/>
        <v>23.3</v>
      </c>
      <c r="E62" s="16">
        <f t="shared" si="17"/>
        <v>30.8</v>
      </c>
      <c r="F62" s="16">
        <f t="shared" si="17"/>
        <v>20.3</v>
      </c>
      <c r="G62" s="16">
        <f t="shared" si="17"/>
        <v>9.6</v>
      </c>
      <c r="H62" s="16">
        <f t="shared" si="12"/>
        <v>96</v>
      </c>
      <c r="I62" s="17">
        <f t="shared" si="13"/>
        <v>3481</v>
      </c>
      <c r="J62" s="16">
        <f t="shared" si="16"/>
        <v>17.3</v>
      </c>
      <c r="K62" s="16">
        <f t="shared" si="16"/>
        <v>28.7</v>
      </c>
      <c r="L62" s="16">
        <f t="shared" si="16"/>
        <v>28.5</v>
      </c>
      <c r="M62" s="16">
        <f t="shared" si="16"/>
        <v>17</v>
      </c>
      <c r="N62" s="16">
        <f t="shared" si="16"/>
        <v>6.8</v>
      </c>
      <c r="O62" s="16">
        <f t="shared" si="7"/>
        <v>98.3</v>
      </c>
      <c r="P62" s="17">
        <f t="shared" si="8"/>
        <v>9075</v>
      </c>
      <c r="Q62" s="16">
        <f t="shared" si="18"/>
        <v>15.8</v>
      </c>
      <c r="R62" s="16">
        <f t="shared" si="18"/>
        <v>27.2</v>
      </c>
      <c r="S62" s="16">
        <f t="shared" si="18"/>
        <v>29.2</v>
      </c>
      <c r="T62" s="16">
        <f t="shared" si="18"/>
        <v>17.9</v>
      </c>
      <c r="U62" s="16">
        <f t="shared" si="18"/>
        <v>7.6</v>
      </c>
      <c r="V62" s="16">
        <f t="shared" si="14"/>
        <v>97.7</v>
      </c>
      <c r="W62" s="17">
        <f t="shared" si="15"/>
        <v>12556</v>
      </c>
      <c r="X62" s="18"/>
      <c r="Y62" s="18"/>
      <c r="Z62" s="18"/>
    </row>
    <row r="63" spans="2:26" ht="12.75">
      <c r="B63" s="15" t="s">
        <v>22</v>
      </c>
      <c r="C63" s="16">
        <f t="shared" si="17"/>
        <v>18.2</v>
      </c>
      <c r="D63" s="16">
        <f t="shared" si="17"/>
        <v>23</v>
      </c>
      <c r="E63" s="16">
        <f t="shared" si="17"/>
        <v>26.5</v>
      </c>
      <c r="F63" s="16">
        <f t="shared" si="17"/>
        <v>21</v>
      </c>
      <c r="G63" s="16">
        <f t="shared" si="17"/>
        <v>9</v>
      </c>
      <c r="H63" s="16">
        <f t="shared" si="12"/>
        <v>97.7</v>
      </c>
      <c r="I63" s="17">
        <f t="shared" si="13"/>
        <v>22223</v>
      </c>
      <c r="J63" s="16">
        <f t="shared" si="16"/>
        <v>18.6</v>
      </c>
      <c r="K63" s="16">
        <f t="shared" si="16"/>
        <v>24.5</v>
      </c>
      <c r="L63" s="16">
        <f t="shared" si="16"/>
        <v>27.4</v>
      </c>
      <c r="M63" s="16">
        <f t="shared" si="16"/>
        <v>20.2</v>
      </c>
      <c r="N63" s="16">
        <f t="shared" si="16"/>
        <v>7.8</v>
      </c>
      <c r="O63" s="16">
        <f t="shared" si="7"/>
        <v>98.4</v>
      </c>
      <c r="P63" s="17">
        <f t="shared" si="8"/>
        <v>50272</v>
      </c>
      <c r="Q63" s="16">
        <f t="shared" si="18"/>
        <v>18.4</v>
      </c>
      <c r="R63" s="16">
        <f t="shared" si="18"/>
        <v>24</v>
      </c>
      <c r="S63" s="16">
        <f t="shared" si="18"/>
        <v>27.1</v>
      </c>
      <c r="T63" s="16">
        <f t="shared" si="18"/>
        <v>20.5</v>
      </c>
      <c r="U63" s="16">
        <f t="shared" si="18"/>
        <v>8.2</v>
      </c>
      <c r="V63" s="16">
        <f t="shared" si="14"/>
        <v>98.2</v>
      </c>
      <c r="W63" s="17">
        <f t="shared" si="15"/>
        <v>72495</v>
      </c>
      <c r="X63" s="18"/>
      <c r="Y63" s="18"/>
      <c r="Z63" s="18"/>
    </row>
    <row r="64" spans="2:26" ht="12.75">
      <c r="B64" s="15" t="s">
        <v>53</v>
      </c>
      <c r="C64" s="16">
        <f t="shared" si="17"/>
        <v>8.4</v>
      </c>
      <c r="D64" s="16">
        <f t="shared" si="17"/>
        <v>20.9</v>
      </c>
      <c r="E64" s="16">
        <f t="shared" si="17"/>
        <v>33</v>
      </c>
      <c r="F64" s="16">
        <f t="shared" si="17"/>
        <v>24.9</v>
      </c>
      <c r="G64" s="16">
        <f t="shared" si="17"/>
        <v>10</v>
      </c>
      <c r="H64" s="16">
        <f t="shared" si="12"/>
        <v>97.3</v>
      </c>
      <c r="I64" s="17">
        <f t="shared" si="13"/>
        <v>7033</v>
      </c>
      <c r="J64" s="16">
        <f t="shared" si="16"/>
        <v>13</v>
      </c>
      <c r="K64" s="16">
        <f t="shared" si="16"/>
        <v>26</v>
      </c>
      <c r="L64" s="16">
        <f t="shared" si="16"/>
        <v>31.8</v>
      </c>
      <c r="M64" s="16">
        <f t="shared" si="16"/>
        <v>21.1</v>
      </c>
      <c r="N64" s="16">
        <f t="shared" si="16"/>
        <v>6.5</v>
      </c>
      <c r="O64" s="16">
        <f t="shared" si="7"/>
        <v>98.4</v>
      </c>
      <c r="P64" s="17">
        <f t="shared" si="8"/>
        <v>9715</v>
      </c>
      <c r="Q64" s="16">
        <f t="shared" si="18"/>
        <v>11.1</v>
      </c>
      <c r="R64" s="16">
        <f t="shared" si="18"/>
        <v>23.9</v>
      </c>
      <c r="S64" s="16">
        <f t="shared" si="18"/>
        <v>32.3</v>
      </c>
      <c r="T64" s="16">
        <f t="shared" si="18"/>
        <v>22.7</v>
      </c>
      <c r="U64" s="16">
        <f t="shared" si="18"/>
        <v>8</v>
      </c>
      <c r="V64" s="16">
        <f t="shared" si="14"/>
        <v>98</v>
      </c>
      <c r="W64" s="17">
        <f t="shared" si="15"/>
        <v>16748</v>
      </c>
      <c r="X64" s="18"/>
      <c r="Y64" s="18"/>
      <c r="Z64" s="18"/>
    </row>
    <row r="65" spans="2:26" ht="12.75">
      <c r="B65" s="15" t="s">
        <v>23</v>
      </c>
      <c r="C65" s="16">
        <f t="shared" si="17"/>
        <v>10.9</v>
      </c>
      <c r="D65" s="16">
        <f t="shared" si="17"/>
        <v>22.9</v>
      </c>
      <c r="E65" s="16">
        <f t="shared" si="17"/>
        <v>32.6</v>
      </c>
      <c r="F65" s="16">
        <f t="shared" si="17"/>
        <v>20.2</v>
      </c>
      <c r="G65" s="16">
        <f t="shared" si="17"/>
        <v>9.7</v>
      </c>
      <c r="H65" s="16">
        <f t="shared" si="12"/>
        <v>96.4</v>
      </c>
      <c r="I65" s="17">
        <f t="shared" si="13"/>
        <v>2257</v>
      </c>
      <c r="J65" s="16">
        <f t="shared" si="16"/>
        <v>13.3</v>
      </c>
      <c r="K65" s="16">
        <f t="shared" si="16"/>
        <v>28.7</v>
      </c>
      <c r="L65" s="16">
        <f t="shared" si="16"/>
        <v>32.4</v>
      </c>
      <c r="M65" s="16">
        <f t="shared" si="16"/>
        <v>18.3</v>
      </c>
      <c r="N65" s="16">
        <f t="shared" si="16"/>
        <v>5.5</v>
      </c>
      <c r="O65" s="16">
        <f t="shared" si="7"/>
        <v>98.1</v>
      </c>
      <c r="P65" s="17">
        <f t="shared" si="8"/>
        <v>4692</v>
      </c>
      <c r="Q65" s="16">
        <f t="shared" si="18"/>
        <v>12.5</v>
      </c>
      <c r="R65" s="16">
        <f t="shared" si="18"/>
        <v>26.8</v>
      </c>
      <c r="S65" s="16">
        <f t="shared" si="18"/>
        <v>32.5</v>
      </c>
      <c r="T65" s="16">
        <f t="shared" si="18"/>
        <v>18.9</v>
      </c>
      <c r="U65" s="16">
        <f t="shared" si="18"/>
        <v>6.8</v>
      </c>
      <c r="V65" s="16">
        <f t="shared" si="14"/>
        <v>97.5</v>
      </c>
      <c r="W65" s="17">
        <f t="shared" si="15"/>
        <v>6949</v>
      </c>
      <c r="X65" s="18"/>
      <c r="Y65" s="18"/>
      <c r="Z65" s="18"/>
    </row>
    <row r="66" spans="2:26" ht="12.75">
      <c r="B66" s="15" t="s">
        <v>24</v>
      </c>
      <c r="C66" s="16">
        <f t="shared" si="17"/>
        <v>30.9</v>
      </c>
      <c r="D66" s="16">
        <f t="shared" si="17"/>
        <v>25.1</v>
      </c>
      <c r="E66" s="16">
        <f t="shared" si="17"/>
        <v>20.2</v>
      </c>
      <c r="F66" s="16">
        <f t="shared" si="17"/>
        <v>13.5</v>
      </c>
      <c r="G66" s="16">
        <f t="shared" si="17"/>
        <v>7.4</v>
      </c>
      <c r="H66" s="16">
        <f t="shared" si="12"/>
        <v>97.1</v>
      </c>
      <c r="I66" s="17">
        <f t="shared" si="13"/>
        <v>4296</v>
      </c>
      <c r="J66" s="16">
        <f t="shared" si="16"/>
        <v>28.7</v>
      </c>
      <c r="K66" s="16">
        <f t="shared" si="16"/>
        <v>24.6</v>
      </c>
      <c r="L66" s="16">
        <f t="shared" si="16"/>
        <v>21.3</v>
      </c>
      <c r="M66" s="16">
        <f t="shared" si="16"/>
        <v>14.5</v>
      </c>
      <c r="N66" s="16">
        <f t="shared" si="16"/>
        <v>8.1</v>
      </c>
      <c r="O66" s="16">
        <f t="shared" si="7"/>
        <v>97.2</v>
      </c>
      <c r="P66" s="17">
        <f t="shared" si="8"/>
        <v>9303</v>
      </c>
      <c r="Q66" s="16">
        <f t="shared" si="18"/>
        <v>29.4</v>
      </c>
      <c r="R66" s="16">
        <f t="shared" si="18"/>
        <v>24.8</v>
      </c>
      <c r="S66" s="16">
        <f t="shared" si="18"/>
        <v>21</v>
      </c>
      <c r="T66" s="16">
        <f t="shared" si="18"/>
        <v>14.2</v>
      </c>
      <c r="U66" s="16">
        <f t="shared" si="18"/>
        <v>7.8</v>
      </c>
      <c r="V66" s="16">
        <f t="shared" si="14"/>
        <v>97.2</v>
      </c>
      <c r="W66" s="17">
        <f t="shared" si="15"/>
        <v>13599</v>
      </c>
      <c r="X66" s="18"/>
      <c r="Y66" s="18"/>
      <c r="Z66" s="18"/>
    </row>
    <row r="67" spans="2:26" ht="12.75">
      <c r="B67" s="15" t="s">
        <v>25</v>
      </c>
      <c r="C67" s="16">
        <f t="shared" si="17"/>
        <v>32.8</v>
      </c>
      <c r="D67" s="16">
        <f t="shared" si="17"/>
        <v>21.4</v>
      </c>
      <c r="E67" s="16">
        <f t="shared" si="17"/>
        <v>19.9</v>
      </c>
      <c r="F67" s="16">
        <f t="shared" si="17"/>
        <v>13.6</v>
      </c>
      <c r="G67" s="16">
        <f t="shared" si="17"/>
        <v>9.3</v>
      </c>
      <c r="H67" s="16">
        <f t="shared" si="12"/>
        <v>96.9</v>
      </c>
      <c r="I67" s="17">
        <f t="shared" si="13"/>
        <v>2192</v>
      </c>
      <c r="J67" s="16">
        <f t="shared" si="16"/>
        <v>29</v>
      </c>
      <c r="K67" s="16">
        <f t="shared" si="16"/>
        <v>22.9</v>
      </c>
      <c r="L67" s="16">
        <f t="shared" si="16"/>
        <v>20.1</v>
      </c>
      <c r="M67" s="16">
        <f t="shared" si="16"/>
        <v>15.6</v>
      </c>
      <c r="N67" s="16">
        <f t="shared" si="16"/>
        <v>9.7</v>
      </c>
      <c r="O67" s="16">
        <f t="shared" si="7"/>
        <v>97.3</v>
      </c>
      <c r="P67" s="17">
        <f t="shared" si="8"/>
        <v>4175</v>
      </c>
      <c r="Q67" s="16">
        <f t="shared" si="18"/>
        <v>30.3</v>
      </c>
      <c r="R67" s="16">
        <f t="shared" si="18"/>
        <v>22.4</v>
      </c>
      <c r="S67" s="16">
        <f t="shared" si="18"/>
        <v>20</v>
      </c>
      <c r="T67" s="16">
        <f t="shared" si="18"/>
        <v>14.9</v>
      </c>
      <c r="U67" s="16">
        <f t="shared" si="18"/>
        <v>9.5</v>
      </c>
      <c r="V67" s="16">
        <f t="shared" si="14"/>
        <v>97.2</v>
      </c>
      <c r="W67" s="17">
        <f t="shared" si="15"/>
        <v>6367</v>
      </c>
      <c r="X67" s="18"/>
      <c r="Y67" s="18"/>
      <c r="Z67" s="18"/>
    </row>
    <row r="68" spans="2:26" ht="12.75">
      <c r="B68" s="15" t="s">
        <v>26</v>
      </c>
      <c r="C68" s="16">
        <f t="shared" si="17"/>
        <v>32.6</v>
      </c>
      <c r="D68" s="16">
        <f t="shared" si="17"/>
        <v>27.1</v>
      </c>
      <c r="E68" s="16">
        <f t="shared" si="17"/>
        <v>18.6</v>
      </c>
      <c r="F68" s="16">
        <f t="shared" si="17"/>
        <v>12</v>
      </c>
      <c r="G68" s="16">
        <f t="shared" si="17"/>
        <v>6.8</v>
      </c>
      <c r="H68" s="16">
        <f t="shared" si="12"/>
        <v>97.1</v>
      </c>
      <c r="I68" s="17">
        <f t="shared" si="13"/>
        <v>1371</v>
      </c>
      <c r="J68" s="16">
        <f t="shared" si="16"/>
        <v>30</v>
      </c>
      <c r="K68" s="16">
        <f t="shared" si="16"/>
        <v>25.9</v>
      </c>
      <c r="L68" s="16">
        <f t="shared" si="16"/>
        <v>21.4</v>
      </c>
      <c r="M68" s="16">
        <f t="shared" si="16"/>
        <v>12.7</v>
      </c>
      <c r="N68" s="16">
        <f t="shared" si="16"/>
        <v>7.5</v>
      </c>
      <c r="O68" s="16">
        <f t="shared" si="7"/>
        <v>97.5</v>
      </c>
      <c r="P68" s="17">
        <f t="shared" si="8"/>
        <v>3059</v>
      </c>
      <c r="Q68" s="16">
        <f t="shared" si="18"/>
        <v>30.8</v>
      </c>
      <c r="R68" s="16">
        <f t="shared" si="18"/>
        <v>26.3</v>
      </c>
      <c r="S68" s="16">
        <f t="shared" si="18"/>
        <v>20.5</v>
      </c>
      <c r="T68" s="16">
        <f t="shared" si="18"/>
        <v>12.5</v>
      </c>
      <c r="U68" s="16">
        <f t="shared" si="18"/>
        <v>7.3</v>
      </c>
      <c r="V68" s="16">
        <f t="shared" si="14"/>
        <v>97.4</v>
      </c>
      <c r="W68" s="17">
        <f t="shared" si="15"/>
        <v>4430</v>
      </c>
      <c r="X68" s="18"/>
      <c r="Y68" s="18"/>
      <c r="Z68" s="18"/>
    </row>
    <row r="69" spans="2:26" ht="12.75">
      <c r="B69" s="15" t="s">
        <v>27</v>
      </c>
      <c r="C69" s="16">
        <f t="shared" si="17"/>
        <v>41.9</v>
      </c>
      <c r="D69" s="16">
        <f t="shared" si="17"/>
        <v>27.2</v>
      </c>
      <c r="E69" s="16">
        <f t="shared" si="17"/>
        <v>16.6</v>
      </c>
      <c r="F69" s="16">
        <f t="shared" si="17"/>
        <v>7.7</v>
      </c>
      <c r="G69" s="16">
        <f t="shared" si="17"/>
        <v>2.9</v>
      </c>
      <c r="H69" s="16">
        <f t="shared" si="12"/>
        <v>96.4</v>
      </c>
      <c r="I69" s="17">
        <f t="shared" si="13"/>
        <v>1682</v>
      </c>
      <c r="J69" s="16">
        <f t="shared" si="16"/>
        <v>46.9</v>
      </c>
      <c r="K69" s="16">
        <f t="shared" si="16"/>
        <v>28.6</v>
      </c>
      <c r="L69" s="16">
        <f t="shared" si="16"/>
        <v>14.4</v>
      </c>
      <c r="M69" s="16">
        <f t="shared" si="16"/>
        <v>5.1</v>
      </c>
      <c r="N69" s="16">
        <f t="shared" si="16"/>
        <v>1.8</v>
      </c>
      <c r="O69" s="16">
        <f t="shared" si="7"/>
        <v>96.7</v>
      </c>
      <c r="P69" s="17">
        <f t="shared" si="8"/>
        <v>2178</v>
      </c>
      <c r="Q69" s="16">
        <f t="shared" si="18"/>
        <v>44.7</v>
      </c>
      <c r="R69" s="16">
        <f t="shared" si="18"/>
        <v>28</v>
      </c>
      <c r="S69" s="16">
        <f t="shared" si="18"/>
        <v>15.3</v>
      </c>
      <c r="T69" s="16">
        <f t="shared" si="18"/>
        <v>6.2</v>
      </c>
      <c r="U69" s="16">
        <f t="shared" si="18"/>
        <v>2.3</v>
      </c>
      <c r="V69" s="16">
        <f t="shared" si="14"/>
        <v>96.6</v>
      </c>
      <c r="W69" s="17">
        <f t="shared" si="15"/>
        <v>3860</v>
      </c>
      <c r="X69" s="18"/>
      <c r="Y69" s="18"/>
      <c r="Z69" s="18"/>
    </row>
    <row r="70" spans="2:26" ht="12.75">
      <c r="B70" s="15" t="s">
        <v>28</v>
      </c>
      <c r="C70" s="16">
        <f t="shared" si="17"/>
        <v>32.6</v>
      </c>
      <c r="D70" s="16">
        <f t="shared" si="17"/>
        <v>26.1</v>
      </c>
      <c r="E70" s="16">
        <f t="shared" si="17"/>
        <v>21.4</v>
      </c>
      <c r="F70" s="16">
        <f t="shared" si="17"/>
        <v>12</v>
      </c>
      <c r="G70" s="16">
        <f t="shared" si="17"/>
        <v>6.4</v>
      </c>
      <c r="H70" s="16">
        <f t="shared" si="12"/>
        <v>98.4</v>
      </c>
      <c r="I70" s="17">
        <f t="shared" si="13"/>
        <v>2125</v>
      </c>
      <c r="J70" s="16">
        <f t="shared" si="16"/>
        <v>32</v>
      </c>
      <c r="K70" s="16">
        <f t="shared" si="16"/>
        <v>29.3</v>
      </c>
      <c r="L70" s="16">
        <f t="shared" si="16"/>
        <v>23.4</v>
      </c>
      <c r="M70" s="16">
        <f t="shared" si="16"/>
        <v>11</v>
      </c>
      <c r="N70" s="16">
        <f t="shared" si="16"/>
        <v>3.4</v>
      </c>
      <c r="O70" s="16">
        <f t="shared" si="7"/>
        <v>99</v>
      </c>
      <c r="P70" s="17">
        <f t="shared" si="8"/>
        <v>2819</v>
      </c>
      <c r="Q70" s="16">
        <f t="shared" si="18"/>
        <v>32.2</v>
      </c>
      <c r="R70" s="16">
        <f t="shared" si="18"/>
        <v>27.9</v>
      </c>
      <c r="S70" s="16">
        <f t="shared" si="18"/>
        <v>22.5</v>
      </c>
      <c r="T70" s="16">
        <f t="shared" si="18"/>
        <v>11.4</v>
      </c>
      <c r="U70" s="16">
        <f t="shared" si="18"/>
        <v>4.7</v>
      </c>
      <c r="V70" s="16">
        <f t="shared" si="14"/>
        <v>98.7</v>
      </c>
      <c r="W70" s="17">
        <f t="shared" si="15"/>
        <v>4944</v>
      </c>
      <c r="X70" s="18"/>
      <c r="Y70" s="18"/>
      <c r="Z70" s="18"/>
    </row>
    <row r="71" spans="2:26" ht="12.75">
      <c r="B71" s="15" t="s">
        <v>29</v>
      </c>
      <c r="C71" s="16">
        <f t="shared" si="17"/>
        <v>21.7</v>
      </c>
      <c r="D71" s="16">
        <f t="shared" si="17"/>
        <v>27.6</v>
      </c>
      <c r="E71" s="16">
        <f t="shared" si="17"/>
        <v>24.2</v>
      </c>
      <c r="F71" s="16">
        <f t="shared" si="17"/>
        <v>15</v>
      </c>
      <c r="G71" s="16">
        <f t="shared" si="17"/>
        <v>8</v>
      </c>
      <c r="H71" s="16">
        <f t="shared" si="12"/>
        <v>96.4</v>
      </c>
      <c r="I71" s="17">
        <f t="shared" si="13"/>
        <v>2440</v>
      </c>
      <c r="J71" s="16">
        <f t="shared" si="16"/>
        <v>21.9</v>
      </c>
      <c r="K71" s="16">
        <f t="shared" si="16"/>
        <v>28</v>
      </c>
      <c r="L71" s="16">
        <f t="shared" si="16"/>
        <v>24.9</v>
      </c>
      <c r="M71" s="16">
        <f t="shared" si="16"/>
        <v>15.9</v>
      </c>
      <c r="N71" s="16">
        <f t="shared" si="16"/>
        <v>6.7</v>
      </c>
      <c r="O71" s="16">
        <f t="shared" si="7"/>
        <v>97.3</v>
      </c>
      <c r="P71" s="17">
        <f t="shared" si="8"/>
        <v>6167</v>
      </c>
      <c r="Q71" s="16">
        <f t="shared" si="18"/>
        <v>21.8</v>
      </c>
      <c r="R71" s="16">
        <f t="shared" si="18"/>
        <v>27.9</v>
      </c>
      <c r="S71" s="16">
        <f t="shared" si="18"/>
        <v>24.7</v>
      </c>
      <c r="T71" s="16">
        <f t="shared" si="18"/>
        <v>15.6</v>
      </c>
      <c r="U71" s="16">
        <f t="shared" si="18"/>
        <v>7.1</v>
      </c>
      <c r="V71" s="16">
        <f t="shared" si="14"/>
        <v>97.1</v>
      </c>
      <c r="W71" s="17">
        <f t="shared" si="15"/>
        <v>8607</v>
      </c>
      <c r="X71" s="18"/>
      <c r="Y71" s="18"/>
      <c r="Z71" s="18"/>
    </row>
    <row r="72" spans="2:26" ht="12.75">
      <c r="B72" s="15" t="s">
        <v>30</v>
      </c>
      <c r="C72" s="16">
        <f t="shared" si="17"/>
        <v>19.4</v>
      </c>
      <c r="D72" s="16">
        <f t="shared" si="17"/>
        <v>22</v>
      </c>
      <c r="E72" s="16">
        <f t="shared" si="17"/>
        <v>24.5</v>
      </c>
      <c r="F72" s="16">
        <f t="shared" si="17"/>
        <v>20.1</v>
      </c>
      <c r="G72" s="16">
        <f t="shared" si="17"/>
        <v>10.3</v>
      </c>
      <c r="H72" s="16">
        <f t="shared" si="12"/>
        <v>96.3</v>
      </c>
      <c r="I72" s="17">
        <f t="shared" si="13"/>
        <v>3200</v>
      </c>
      <c r="J72" s="16">
        <f t="shared" si="16"/>
        <v>22.8</v>
      </c>
      <c r="K72" s="16">
        <f t="shared" si="16"/>
        <v>24.9</v>
      </c>
      <c r="L72" s="16">
        <f t="shared" si="16"/>
        <v>25</v>
      </c>
      <c r="M72" s="16">
        <f t="shared" si="16"/>
        <v>17.1</v>
      </c>
      <c r="N72" s="16">
        <f t="shared" si="16"/>
        <v>8.1</v>
      </c>
      <c r="O72" s="16">
        <f t="shared" si="7"/>
        <v>98</v>
      </c>
      <c r="P72" s="17">
        <f t="shared" si="8"/>
        <v>3567</v>
      </c>
      <c r="Q72" s="16">
        <f t="shared" si="18"/>
        <v>21.2</v>
      </c>
      <c r="R72" s="16">
        <f t="shared" si="18"/>
        <v>23.6</v>
      </c>
      <c r="S72" s="16">
        <f t="shared" si="18"/>
        <v>24.8</v>
      </c>
      <c r="T72" s="16">
        <f t="shared" si="18"/>
        <v>18.5</v>
      </c>
      <c r="U72" s="16">
        <f t="shared" si="18"/>
        <v>9.1</v>
      </c>
      <c r="V72" s="16">
        <f t="shared" si="14"/>
        <v>97.2</v>
      </c>
      <c r="W72" s="17">
        <f t="shared" si="15"/>
        <v>6767</v>
      </c>
      <c r="X72" s="18"/>
      <c r="Y72" s="18"/>
      <c r="Z72" s="18"/>
    </row>
    <row r="73" spans="2:26" ht="12.75">
      <c r="B73" s="15" t="s">
        <v>31</v>
      </c>
      <c r="C73" s="16">
        <f t="shared" si="17"/>
        <v>8</v>
      </c>
      <c r="D73" s="16">
        <f t="shared" si="17"/>
        <v>16</v>
      </c>
      <c r="E73" s="16">
        <f t="shared" si="17"/>
        <v>25</v>
      </c>
      <c r="F73" s="16">
        <f t="shared" si="17"/>
        <v>26.9</v>
      </c>
      <c r="G73" s="16">
        <f t="shared" si="17"/>
        <v>18.3</v>
      </c>
      <c r="H73" s="16">
        <f t="shared" si="12"/>
        <v>94.2</v>
      </c>
      <c r="I73" s="17">
        <f t="shared" si="13"/>
        <v>10022</v>
      </c>
      <c r="J73" s="16">
        <f aca="true" t="shared" si="19" ref="J73:N75">ROUND(100*I37/$V37,1)</f>
        <v>19.3</v>
      </c>
      <c r="K73" s="16">
        <f t="shared" si="19"/>
        <v>21.2</v>
      </c>
      <c r="L73" s="16">
        <f t="shared" si="19"/>
        <v>24.7</v>
      </c>
      <c r="M73" s="16">
        <f t="shared" si="19"/>
        <v>20</v>
      </c>
      <c r="N73" s="16">
        <f t="shared" si="19"/>
        <v>11.3</v>
      </c>
      <c r="O73" s="16">
        <f t="shared" si="7"/>
        <v>96.4</v>
      </c>
      <c r="P73" s="17">
        <f t="shared" si="8"/>
        <v>6633</v>
      </c>
      <c r="Q73" s="16">
        <f t="shared" si="18"/>
        <v>12.5</v>
      </c>
      <c r="R73" s="16">
        <f t="shared" si="18"/>
        <v>18.1</v>
      </c>
      <c r="S73" s="16">
        <f t="shared" si="18"/>
        <v>24.8</v>
      </c>
      <c r="T73" s="16">
        <f t="shared" si="18"/>
        <v>24.1</v>
      </c>
      <c r="U73" s="16">
        <f t="shared" si="18"/>
        <v>15.5</v>
      </c>
      <c r="V73" s="16">
        <f t="shared" si="14"/>
        <v>95.1</v>
      </c>
      <c r="W73" s="17">
        <f t="shared" si="15"/>
        <v>16655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11.2</v>
      </c>
      <c r="D74" s="16">
        <f t="shared" si="20"/>
        <v>15.6</v>
      </c>
      <c r="E74" s="16">
        <f t="shared" si="20"/>
        <v>20.4</v>
      </c>
      <c r="F74" s="16">
        <f t="shared" si="20"/>
        <v>22.1</v>
      </c>
      <c r="G74" s="16">
        <f t="shared" si="20"/>
        <v>17.7</v>
      </c>
      <c r="H74" s="16">
        <f t="shared" si="12"/>
        <v>87.1</v>
      </c>
      <c r="I74" s="17">
        <f t="shared" si="13"/>
        <v>28079</v>
      </c>
      <c r="J74" s="16">
        <f t="shared" si="19"/>
        <v>12.7</v>
      </c>
      <c r="K74" s="16">
        <f t="shared" si="19"/>
        <v>16.8</v>
      </c>
      <c r="L74" s="16">
        <f t="shared" si="19"/>
        <v>21.8</v>
      </c>
      <c r="M74" s="16">
        <f t="shared" si="19"/>
        <v>22.1</v>
      </c>
      <c r="N74" s="16">
        <f t="shared" si="19"/>
        <v>16.4</v>
      </c>
      <c r="O74" s="16">
        <f t="shared" si="7"/>
        <v>89.8</v>
      </c>
      <c r="P74" s="17">
        <f t="shared" si="8"/>
        <v>30442</v>
      </c>
      <c r="Q74" s="16">
        <f aca="true" t="shared" si="21" ref="Q74:U75">ROUND(100*O38/$W38,1)</f>
        <v>12</v>
      </c>
      <c r="R74" s="16">
        <f t="shared" si="21"/>
        <v>16.3</v>
      </c>
      <c r="S74" s="16">
        <f t="shared" si="21"/>
        <v>21.1</v>
      </c>
      <c r="T74" s="16">
        <f t="shared" si="21"/>
        <v>22.1</v>
      </c>
      <c r="U74" s="16">
        <f t="shared" si="21"/>
        <v>17</v>
      </c>
      <c r="V74" s="16">
        <f t="shared" si="14"/>
        <v>88.5</v>
      </c>
      <c r="W74" s="17">
        <f t="shared" si="15"/>
        <v>58521</v>
      </c>
      <c r="X74" s="18"/>
      <c r="Y74" s="18"/>
      <c r="Z74" s="18"/>
    </row>
    <row r="75" spans="2:26" ht="12.75">
      <c r="B75" s="15" t="s">
        <v>47</v>
      </c>
      <c r="C75" s="16">
        <f t="shared" si="20"/>
        <v>19.2</v>
      </c>
      <c r="D75" s="16">
        <f t="shared" si="20"/>
        <v>20.2</v>
      </c>
      <c r="E75" s="16">
        <f t="shared" si="20"/>
        <v>22.2</v>
      </c>
      <c r="F75" s="16">
        <f t="shared" si="20"/>
        <v>19.4</v>
      </c>
      <c r="G75" s="16">
        <f t="shared" si="20"/>
        <v>12.6</v>
      </c>
      <c r="H75" s="16">
        <f t="shared" si="12"/>
        <v>93.6</v>
      </c>
      <c r="I75" s="17">
        <f t="shared" si="13"/>
        <v>299879</v>
      </c>
      <c r="J75" s="16">
        <f t="shared" si="19"/>
        <v>21.6</v>
      </c>
      <c r="K75" s="16">
        <f t="shared" si="19"/>
        <v>23.1</v>
      </c>
      <c r="L75" s="16">
        <f t="shared" si="19"/>
        <v>23.4</v>
      </c>
      <c r="M75" s="16">
        <f t="shared" si="19"/>
        <v>17.8</v>
      </c>
      <c r="N75" s="16">
        <f t="shared" si="19"/>
        <v>9.8</v>
      </c>
      <c r="O75" s="16">
        <f t="shared" si="7"/>
        <v>95.8</v>
      </c>
      <c r="P75" s="17">
        <f t="shared" si="8"/>
        <v>345154</v>
      </c>
      <c r="Q75" s="16">
        <f t="shared" si="21"/>
        <v>20.5</v>
      </c>
      <c r="R75" s="16">
        <f t="shared" si="21"/>
        <v>21.8</v>
      </c>
      <c r="S75" s="16">
        <f t="shared" si="21"/>
        <v>22.8</v>
      </c>
      <c r="T75" s="16">
        <f t="shared" si="21"/>
        <v>18.5</v>
      </c>
      <c r="U75" s="16">
        <f t="shared" si="21"/>
        <v>11.1</v>
      </c>
      <c r="V75" s="16">
        <f t="shared" si="14"/>
        <v>94.8</v>
      </c>
      <c r="W75" s="17">
        <f t="shared" si="15"/>
        <v>645033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B3:Z75"/>
  <sheetViews>
    <sheetView workbookViewId="0" topLeftCell="A10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3266</v>
      </c>
      <c r="D5" s="15">
        <v>3298</v>
      </c>
      <c r="E5" s="15">
        <v>3454</v>
      </c>
      <c r="F5" s="15">
        <v>3136</v>
      </c>
      <c r="G5" s="15">
        <v>2580</v>
      </c>
      <c r="H5" s="15">
        <v>1286</v>
      </c>
      <c r="I5" s="15">
        <v>6213</v>
      </c>
      <c r="J5" s="15">
        <v>5850</v>
      </c>
      <c r="K5" s="15">
        <v>5503</v>
      </c>
      <c r="L5" s="15">
        <v>4545</v>
      </c>
      <c r="M5" s="15">
        <v>3350</v>
      </c>
      <c r="N5" s="15">
        <v>1421</v>
      </c>
      <c r="O5" s="15">
        <v>9479</v>
      </c>
      <c r="P5" s="15">
        <v>9148</v>
      </c>
      <c r="Q5" s="15">
        <v>8957</v>
      </c>
      <c r="R5" s="15">
        <v>7681</v>
      </c>
      <c r="S5" s="15">
        <v>5930</v>
      </c>
      <c r="T5" s="15">
        <v>2707</v>
      </c>
      <c r="U5" s="14">
        <f aca="true" t="shared" si="0" ref="U5:U39">SUM(C5:H5)</f>
        <v>17020</v>
      </c>
      <c r="V5" s="14">
        <f aca="true" t="shared" si="1" ref="V5:V39">SUM(I5:N5)</f>
        <v>26882</v>
      </c>
      <c r="W5" s="14">
        <f aca="true" t="shared" si="2" ref="W5:W39">SUM(O5:T5)</f>
        <v>43902</v>
      </c>
      <c r="X5" s="14">
        <f aca="true" t="shared" si="3" ref="X5:X39">SUM(C5:G5)</f>
        <v>15734</v>
      </c>
      <c r="Y5" s="14">
        <f aca="true" t="shared" si="4" ref="Y5:Y39">SUM(I5:M5)</f>
        <v>25461</v>
      </c>
      <c r="Z5" s="14">
        <f aca="true" t="shared" si="5" ref="Z5:Z39">SUM(O5:S5)</f>
        <v>41195</v>
      </c>
    </row>
    <row r="6" spans="2:26" ht="12.75">
      <c r="B6" s="15" t="s">
        <v>1</v>
      </c>
      <c r="C6" s="15">
        <v>4115</v>
      </c>
      <c r="D6" s="15">
        <v>3526</v>
      </c>
      <c r="E6" s="15">
        <v>2866</v>
      </c>
      <c r="F6" s="15">
        <v>2279</v>
      </c>
      <c r="G6" s="15">
        <v>1617</v>
      </c>
      <c r="H6" s="15">
        <v>721</v>
      </c>
      <c r="I6" s="15">
        <v>4941</v>
      </c>
      <c r="J6" s="15">
        <v>3996</v>
      </c>
      <c r="K6" s="15">
        <v>3025</v>
      </c>
      <c r="L6" s="15">
        <v>2136</v>
      </c>
      <c r="M6" s="15">
        <v>1332</v>
      </c>
      <c r="N6" s="15">
        <v>511</v>
      </c>
      <c r="O6" s="15">
        <v>9056</v>
      </c>
      <c r="P6" s="15">
        <v>7522</v>
      </c>
      <c r="Q6" s="15">
        <v>5891</v>
      </c>
      <c r="R6" s="15">
        <v>4415</v>
      </c>
      <c r="S6" s="15">
        <v>2949</v>
      </c>
      <c r="T6" s="15">
        <v>1232</v>
      </c>
      <c r="U6" s="14">
        <f t="shared" si="0"/>
        <v>15124</v>
      </c>
      <c r="V6" s="14">
        <f t="shared" si="1"/>
        <v>15941</v>
      </c>
      <c r="W6" s="14">
        <f t="shared" si="2"/>
        <v>31065</v>
      </c>
      <c r="X6" s="14">
        <f t="shared" si="3"/>
        <v>14403</v>
      </c>
      <c r="Y6" s="14">
        <f t="shared" si="4"/>
        <v>15430</v>
      </c>
      <c r="Z6" s="14">
        <f t="shared" si="5"/>
        <v>29833</v>
      </c>
    </row>
    <row r="7" spans="2:26" ht="12.75">
      <c r="B7" s="15" t="s">
        <v>2</v>
      </c>
      <c r="C7" s="15">
        <v>5297</v>
      </c>
      <c r="D7" s="15">
        <v>4153</v>
      </c>
      <c r="E7" s="15">
        <v>3787</v>
      </c>
      <c r="F7" s="15">
        <v>3404</v>
      </c>
      <c r="G7" s="15">
        <v>2541</v>
      </c>
      <c r="H7" s="15">
        <v>1188</v>
      </c>
      <c r="I7" s="15">
        <v>1912</v>
      </c>
      <c r="J7" s="15">
        <v>1358</v>
      </c>
      <c r="K7" s="15">
        <v>1085</v>
      </c>
      <c r="L7" s="15">
        <v>786</v>
      </c>
      <c r="M7" s="15">
        <v>567</v>
      </c>
      <c r="N7" s="15">
        <v>200</v>
      </c>
      <c r="O7" s="15">
        <v>7209</v>
      </c>
      <c r="P7" s="15">
        <v>5511</v>
      </c>
      <c r="Q7" s="15">
        <v>4872</v>
      </c>
      <c r="R7" s="15">
        <v>4190</v>
      </c>
      <c r="S7" s="15">
        <v>3108</v>
      </c>
      <c r="T7" s="15">
        <v>1388</v>
      </c>
      <c r="U7" s="14">
        <f t="shared" si="0"/>
        <v>20370</v>
      </c>
      <c r="V7" s="14">
        <f t="shared" si="1"/>
        <v>5908</v>
      </c>
      <c r="W7" s="14">
        <f t="shared" si="2"/>
        <v>26278</v>
      </c>
      <c r="X7" s="14">
        <f t="shared" si="3"/>
        <v>19182</v>
      </c>
      <c r="Y7" s="14">
        <f t="shared" si="4"/>
        <v>5708</v>
      </c>
      <c r="Z7" s="14">
        <f t="shared" si="5"/>
        <v>24890</v>
      </c>
    </row>
    <row r="8" spans="2:26" ht="12.75">
      <c r="B8" s="15" t="s">
        <v>3</v>
      </c>
      <c r="C8" s="15">
        <v>591</v>
      </c>
      <c r="D8" s="15">
        <v>508</v>
      </c>
      <c r="E8" s="15">
        <v>616</v>
      </c>
      <c r="F8" s="15">
        <v>532</v>
      </c>
      <c r="G8" s="15">
        <v>412</v>
      </c>
      <c r="H8" s="15">
        <v>161</v>
      </c>
      <c r="I8" s="15">
        <v>231</v>
      </c>
      <c r="J8" s="15">
        <v>240</v>
      </c>
      <c r="K8" s="15">
        <v>269</v>
      </c>
      <c r="L8" s="15">
        <v>246</v>
      </c>
      <c r="M8" s="15">
        <v>169</v>
      </c>
      <c r="N8" s="15">
        <v>54</v>
      </c>
      <c r="O8" s="15">
        <v>822</v>
      </c>
      <c r="P8" s="15">
        <v>748</v>
      </c>
      <c r="Q8" s="15">
        <v>885</v>
      </c>
      <c r="R8" s="15">
        <v>778</v>
      </c>
      <c r="S8" s="15">
        <v>581</v>
      </c>
      <c r="T8" s="15">
        <v>215</v>
      </c>
      <c r="U8" s="14">
        <f t="shared" si="0"/>
        <v>2820</v>
      </c>
      <c r="V8" s="14">
        <f t="shared" si="1"/>
        <v>1209</v>
      </c>
      <c r="W8" s="14">
        <f t="shared" si="2"/>
        <v>4029</v>
      </c>
      <c r="X8" s="14">
        <f t="shared" si="3"/>
        <v>2659</v>
      </c>
      <c r="Y8" s="14">
        <f t="shared" si="4"/>
        <v>1155</v>
      </c>
      <c r="Z8" s="14">
        <f t="shared" si="5"/>
        <v>3814</v>
      </c>
    </row>
    <row r="9" spans="2:26" ht="12.75">
      <c r="B9" s="15" t="s">
        <v>4</v>
      </c>
      <c r="C9" s="15">
        <v>9712</v>
      </c>
      <c r="D9" s="15">
        <v>5544</v>
      </c>
      <c r="E9" s="15">
        <v>4750</v>
      </c>
      <c r="F9" s="15">
        <v>3656</v>
      </c>
      <c r="G9" s="15">
        <v>2528</v>
      </c>
      <c r="H9" s="15">
        <v>1510</v>
      </c>
      <c r="I9" s="15">
        <v>6596</v>
      </c>
      <c r="J9" s="15">
        <v>3782</v>
      </c>
      <c r="K9" s="15">
        <v>2756</v>
      </c>
      <c r="L9" s="15">
        <v>1950</v>
      </c>
      <c r="M9" s="15">
        <v>1074</v>
      </c>
      <c r="N9" s="15">
        <v>595</v>
      </c>
      <c r="O9" s="15">
        <v>16308</v>
      </c>
      <c r="P9" s="15">
        <v>9326</v>
      </c>
      <c r="Q9" s="15">
        <v>7506</v>
      </c>
      <c r="R9" s="15">
        <v>5606</v>
      </c>
      <c r="S9" s="15">
        <v>3602</v>
      </c>
      <c r="T9" s="15">
        <v>2105</v>
      </c>
      <c r="U9" s="14">
        <f t="shared" si="0"/>
        <v>27700</v>
      </c>
      <c r="V9" s="14">
        <f t="shared" si="1"/>
        <v>16753</v>
      </c>
      <c r="W9" s="14">
        <f t="shared" si="2"/>
        <v>44453</v>
      </c>
      <c r="X9" s="14">
        <f t="shared" si="3"/>
        <v>26190</v>
      </c>
      <c r="Y9" s="14">
        <f t="shared" si="4"/>
        <v>16158</v>
      </c>
      <c r="Z9" s="14">
        <f t="shared" si="5"/>
        <v>42348</v>
      </c>
    </row>
    <row r="10" spans="2:26" ht="12.75">
      <c r="B10" s="15" t="s">
        <v>5</v>
      </c>
      <c r="C10" s="15">
        <v>2046</v>
      </c>
      <c r="D10" s="15">
        <v>543</v>
      </c>
      <c r="E10" s="15">
        <v>352</v>
      </c>
      <c r="F10" s="15">
        <v>229</v>
      </c>
      <c r="G10" s="15">
        <v>183</v>
      </c>
      <c r="H10" s="15">
        <v>69</v>
      </c>
      <c r="I10" s="15">
        <v>829</v>
      </c>
      <c r="J10" s="15">
        <v>233</v>
      </c>
      <c r="K10" s="15">
        <v>113</v>
      </c>
      <c r="L10" s="15">
        <v>84</v>
      </c>
      <c r="M10" s="15">
        <v>37</v>
      </c>
      <c r="N10" s="15">
        <v>12</v>
      </c>
      <c r="O10" s="15">
        <v>2875</v>
      </c>
      <c r="P10" s="15">
        <v>776</v>
      </c>
      <c r="Q10" s="15">
        <v>465</v>
      </c>
      <c r="R10" s="15">
        <v>313</v>
      </c>
      <c r="S10" s="15">
        <v>220</v>
      </c>
      <c r="T10" s="15">
        <v>81</v>
      </c>
      <c r="U10" s="14">
        <f t="shared" si="0"/>
        <v>3422</v>
      </c>
      <c r="V10" s="14">
        <f t="shared" si="1"/>
        <v>1308</v>
      </c>
      <c r="W10" s="14">
        <f t="shared" si="2"/>
        <v>4730</v>
      </c>
      <c r="X10" s="14">
        <f t="shared" si="3"/>
        <v>3353</v>
      </c>
      <c r="Y10" s="14">
        <f t="shared" si="4"/>
        <v>1296</v>
      </c>
      <c r="Z10" s="14">
        <f t="shared" si="5"/>
        <v>4649</v>
      </c>
    </row>
    <row r="11" spans="2:26" ht="12.75">
      <c r="B11" s="15" t="s">
        <v>6</v>
      </c>
      <c r="C11" s="15">
        <v>1208</v>
      </c>
      <c r="D11" s="15">
        <v>1847</v>
      </c>
      <c r="E11" s="15">
        <v>2386</v>
      </c>
      <c r="F11" s="15">
        <v>2264</v>
      </c>
      <c r="G11" s="15">
        <v>1371</v>
      </c>
      <c r="H11" s="15">
        <v>441</v>
      </c>
      <c r="I11" s="15">
        <v>1063</v>
      </c>
      <c r="J11" s="15">
        <v>1500</v>
      </c>
      <c r="K11" s="15">
        <v>1538</v>
      </c>
      <c r="L11" s="15">
        <v>1118</v>
      </c>
      <c r="M11" s="15">
        <v>512</v>
      </c>
      <c r="N11" s="15">
        <v>126</v>
      </c>
      <c r="O11" s="15">
        <v>2271</v>
      </c>
      <c r="P11" s="15">
        <v>3347</v>
      </c>
      <c r="Q11" s="15">
        <v>3924</v>
      </c>
      <c r="R11" s="15">
        <v>3382</v>
      </c>
      <c r="S11" s="15">
        <v>1883</v>
      </c>
      <c r="T11" s="15">
        <v>567</v>
      </c>
      <c r="U11" s="14">
        <f t="shared" si="0"/>
        <v>9517</v>
      </c>
      <c r="V11" s="14">
        <f t="shared" si="1"/>
        <v>5857</v>
      </c>
      <c r="W11" s="14">
        <f t="shared" si="2"/>
        <v>15374</v>
      </c>
      <c r="X11" s="14">
        <f t="shared" si="3"/>
        <v>9076</v>
      </c>
      <c r="Y11" s="14">
        <f t="shared" si="4"/>
        <v>5731</v>
      </c>
      <c r="Z11" s="14">
        <f t="shared" si="5"/>
        <v>14807</v>
      </c>
    </row>
    <row r="12" spans="2:26" ht="12.75">
      <c r="B12" s="15" t="s">
        <v>7</v>
      </c>
      <c r="C12" s="15">
        <v>929</v>
      </c>
      <c r="D12" s="15">
        <v>1261</v>
      </c>
      <c r="E12" s="15">
        <v>1635</v>
      </c>
      <c r="F12" s="15">
        <v>1608</v>
      </c>
      <c r="G12" s="15">
        <v>1275</v>
      </c>
      <c r="H12" s="15">
        <v>611</v>
      </c>
      <c r="I12" s="15">
        <v>104</v>
      </c>
      <c r="J12" s="15">
        <v>180</v>
      </c>
      <c r="K12" s="15">
        <v>195</v>
      </c>
      <c r="L12" s="15">
        <v>215</v>
      </c>
      <c r="M12" s="15">
        <v>166</v>
      </c>
      <c r="N12" s="15">
        <v>77</v>
      </c>
      <c r="O12" s="15">
        <v>1033</v>
      </c>
      <c r="P12" s="15">
        <v>1441</v>
      </c>
      <c r="Q12" s="15">
        <v>1830</v>
      </c>
      <c r="R12" s="15">
        <v>1823</v>
      </c>
      <c r="S12" s="15">
        <v>1441</v>
      </c>
      <c r="T12" s="15">
        <v>688</v>
      </c>
      <c r="U12" s="14">
        <f t="shared" si="0"/>
        <v>7319</v>
      </c>
      <c r="V12" s="14">
        <f t="shared" si="1"/>
        <v>937</v>
      </c>
      <c r="W12" s="14">
        <f t="shared" si="2"/>
        <v>8256</v>
      </c>
      <c r="X12" s="14">
        <f t="shared" si="3"/>
        <v>6708</v>
      </c>
      <c r="Y12" s="14">
        <f t="shared" si="4"/>
        <v>860</v>
      </c>
      <c r="Z12" s="14">
        <f t="shared" si="5"/>
        <v>7568</v>
      </c>
    </row>
    <row r="13" spans="2:26" ht="12.75">
      <c r="B13" s="15" t="s">
        <v>8</v>
      </c>
      <c r="C13" s="15">
        <v>551</v>
      </c>
      <c r="D13" s="15">
        <v>1438</v>
      </c>
      <c r="E13" s="15">
        <v>2520</v>
      </c>
      <c r="F13" s="15">
        <v>2895</v>
      </c>
      <c r="G13" s="15">
        <v>2328</v>
      </c>
      <c r="H13" s="15">
        <v>1002</v>
      </c>
      <c r="I13" s="15">
        <v>414</v>
      </c>
      <c r="J13" s="15">
        <v>995</v>
      </c>
      <c r="K13" s="15">
        <v>1370</v>
      </c>
      <c r="L13" s="15">
        <v>1460</v>
      </c>
      <c r="M13" s="15">
        <v>992</v>
      </c>
      <c r="N13" s="15">
        <v>344</v>
      </c>
      <c r="O13" s="15">
        <v>965</v>
      </c>
      <c r="P13" s="15">
        <v>2433</v>
      </c>
      <c r="Q13" s="15">
        <v>3890</v>
      </c>
      <c r="R13" s="15">
        <v>4355</v>
      </c>
      <c r="S13" s="15">
        <v>3320</v>
      </c>
      <c r="T13" s="15">
        <v>1346</v>
      </c>
      <c r="U13" s="14">
        <f t="shared" si="0"/>
        <v>10734</v>
      </c>
      <c r="V13" s="14">
        <f t="shared" si="1"/>
        <v>5575</v>
      </c>
      <c r="W13" s="14">
        <f t="shared" si="2"/>
        <v>16309</v>
      </c>
      <c r="X13" s="14">
        <f t="shared" si="3"/>
        <v>9732</v>
      </c>
      <c r="Y13" s="14">
        <f t="shared" si="4"/>
        <v>5231</v>
      </c>
      <c r="Z13" s="14">
        <f t="shared" si="5"/>
        <v>14963</v>
      </c>
    </row>
    <row r="14" spans="2:26" ht="12.75">
      <c r="B14" s="15" t="s">
        <v>9</v>
      </c>
      <c r="C14" s="15">
        <v>1</v>
      </c>
      <c r="D14" s="15">
        <v>8</v>
      </c>
      <c r="E14" s="15">
        <v>9</v>
      </c>
      <c r="F14" s="15">
        <v>17</v>
      </c>
      <c r="G14" s="15">
        <v>12</v>
      </c>
      <c r="H14" s="15">
        <v>4</v>
      </c>
      <c r="I14" s="15">
        <v>91</v>
      </c>
      <c r="J14" s="15">
        <v>125</v>
      </c>
      <c r="K14" s="15">
        <v>132</v>
      </c>
      <c r="L14" s="15">
        <v>120</v>
      </c>
      <c r="M14" s="15">
        <v>65</v>
      </c>
      <c r="N14" s="15">
        <v>16</v>
      </c>
      <c r="O14" s="15">
        <v>92</v>
      </c>
      <c r="P14" s="15">
        <v>133</v>
      </c>
      <c r="Q14" s="15">
        <v>141</v>
      </c>
      <c r="R14" s="15">
        <v>137</v>
      </c>
      <c r="S14" s="15">
        <v>77</v>
      </c>
      <c r="T14" s="15">
        <v>20</v>
      </c>
      <c r="U14" s="14">
        <f t="shared" si="0"/>
        <v>51</v>
      </c>
      <c r="V14" s="14">
        <f t="shared" si="1"/>
        <v>549</v>
      </c>
      <c r="W14" s="14">
        <f t="shared" si="2"/>
        <v>600</v>
      </c>
      <c r="X14" s="14">
        <f t="shared" si="3"/>
        <v>47</v>
      </c>
      <c r="Y14" s="14">
        <f t="shared" si="4"/>
        <v>533</v>
      </c>
      <c r="Z14" s="14">
        <f t="shared" si="5"/>
        <v>580</v>
      </c>
    </row>
    <row r="15" spans="2:26" ht="12.75">
      <c r="B15" s="15" t="s">
        <v>10</v>
      </c>
      <c r="C15" s="15">
        <v>151</v>
      </c>
      <c r="D15" s="15">
        <v>223</v>
      </c>
      <c r="E15" s="15">
        <v>296</v>
      </c>
      <c r="F15" s="15">
        <v>301</v>
      </c>
      <c r="G15" s="15">
        <v>305</v>
      </c>
      <c r="H15" s="15">
        <v>166</v>
      </c>
      <c r="I15" s="15">
        <v>132</v>
      </c>
      <c r="J15" s="15">
        <v>149</v>
      </c>
      <c r="K15" s="15">
        <v>170</v>
      </c>
      <c r="L15" s="15">
        <v>208</v>
      </c>
      <c r="M15" s="15">
        <v>171</v>
      </c>
      <c r="N15" s="15">
        <v>99</v>
      </c>
      <c r="O15" s="15">
        <v>283</v>
      </c>
      <c r="P15" s="15">
        <v>372</v>
      </c>
      <c r="Q15" s="15">
        <v>466</v>
      </c>
      <c r="R15" s="15">
        <v>509</v>
      </c>
      <c r="S15" s="15">
        <v>476</v>
      </c>
      <c r="T15" s="15">
        <v>265</v>
      </c>
      <c r="U15" s="14">
        <f t="shared" si="0"/>
        <v>1442</v>
      </c>
      <c r="V15" s="14">
        <f t="shared" si="1"/>
        <v>929</v>
      </c>
      <c r="W15" s="14">
        <f t="shared" si="2"/>
        <v>2371</v>
      </c>
      <c r="X15" s="14">
        <f t="shared" si="3"/>
        <v>1276</v>
      </c>
      <c r="Y15" s="14">
        <f t="shared" si="4"/>
        <v>830</v>
      </c>
      <c r="Z15" s="14">
        <f t="shared" si="5"/>
        <v>2106</v>
      </c>
    </row>
    <row r="16" spans="2:26" ht="12.75">
      <c r="B16" s="15" t="s">
        <v>11</v>
      </c>
      <c r="C16" s="15">
        <v>2244</v>
      </c>
      <c r="D16" s="15">
        <v>4413</v>
      </c>
      <c r="E16" s="15">
        <v>5376</v>
      </c>
      <c r="F16" s="15">
        <v>4464</v>
      </c>
      <c r="G16" s="15">
        <v>2216</v>
      </c>
      <c r="H16" s="15">
        <v>566</v>
      </c>
      <c r="I16" s="15">
        <v>1983</v>
      </c>
      <c r="J16" s="15">
        <v>3164</v>
      </c>
      <c r="K16" s="15">
        <v>3582</v>
      </c>
      <c r="L16" s="15">
        <v>2747</v>
      </c>
      <c r="M16" s="15">
        <v>1330</v>
      </c>
      <c r="N16" s="15">
        <v>359</v>
      </c>
      <c r="O16" s="15">
        <v>4227</v>
      </c>
      <c r="P16" s="15">
        <v>7577</v>
      </c>
      <c r="Q16" s="15">
        <v>8958</v>
      </c>
      <c r="R16" s="15">
        <v>7211</v>
      </c>
      <c r="S16" s="15">
        <v>3546</v>
      </c>
      <c r="T16" s="15">
        <v>925</v>
      </c>
      <c r="U16" s="14">
        <f t="shared" si="0"/>
        <v>19279</v>
      </c>
      <c r="V16" s="14">
        <f t="shared" si="1"/>
        <v>13165</v>
      </c>
      <c r="W16" s="14">
        <f t="shared" si="2"/>
        <v>32444</v>
      </c>
      <c r="X16" s="14">
        <f t="shared" si="3"/>
        <v>18713</v>
      </c>
      <c r="Y16" s="14">
        <f t="shared" si="4"/>
        <v>12806</v>
      </c>
      <c r="Z16" s="14">
        <f t="shared" si="5"/>
        <v>31519</v>
      </c>
    </row>
    <row r="17" spans="2:26" ht="12.75">
      <c r="B17" s="15" t="s">
        <v>12</v>
      </c>
      <c r="C17" s="15">
        <v>2842</v>
      </c>
      <c r="D17" s="15">
        <v>2434</v>
      </c>
      <c r="E17" s="15">
        <v>1977</v>
      </c>
      <c r="F17" s="15">
        <v>1306</v>
      </c>
      <c r="G17" s="15">
        <v>620</v>
      </c>
      <c r="H17" s="15">
        <v>203</v>
      </c>
      <c r="I17" s="15">
        <v>1401</v>
      </c>
      <c r="J17" s="15">
        <v>1018</v>
      </c>
      <c r="K17" s="15">
        <v>764</v>
      </c>
      <c r="L17" s="15">
        <v>470</v>
      </c>
      <c r="M17" s="15">
        <v>219</v>
      </c>
      <c r="N17" s="15">
        <v>63</v>
      </c>
      <c r="O17" s="15">
        <v>4243</v>
      </c>
      <c r="P17" s="15">
        <v>3452</v>
      </c>
      <c r="Q17" s="15">
        <v>2741</v>
      </c>
      <c r="R17" s="15">
        <v>1776</v>
      </c>
      <c r="S17" s="15">
        <v>839</v>
      </c>
      <c r="T17" s="15">
        <v>266</v>
      </c>
      <c r="U17" s="14">
        <f t="shared" si="0"/>
        <v>9382</v>
      </c>
      <c r="V17" s="14">
        <f t="shared" si="1"/>
        <v>3935</v>
      </c>
      <c r="W17" s="14">
        <f t="shared" si="2"/>
        <v>13317</v>
      </c>
      <c r="X17" s="14">
        <f t="shared" si="3"/>
        <v>9179</v>
      </c>
      <c r="Y17" s="14">
        <f t="shared" si="4"/>
        <v>3872</v>
      </c>
      <c r="Z17" s="14">
        <f t="shared" si="5"/>
        <v>13051</v>
      </c>
    </row>
    <row r="18" spans="2:26" ht="12.75">
      <c r="B18" s="15" t="s">
        <v>13</v>
      </c>
      <c r="C18" s="15">
        <v>3189</v>
      </c>
      <c r="D18" s="15">
        <v>4253</v>
      </c>
      <c r="E18" s="15">
        <v>4165</v>
      </c>
      <c r="F18" s="15">
        <v>3200</v>
      </c>
      <c r="G18" s="15">
        <v>1665</v>
      </c>
      <c r="H18" s="15">
        <v>374</v>
      </c>
      <c r="I18" s="15">
        <v>3979</v>
      </c>
      <c r="J18" s="15">
        <v>3841</v>
      </c>
      <c r="K18" s="15">
        <v>3324</v>
      </c>
      <c r="L18" s="15">
        <v>2094</v>
      </c>
      <c r="M18" s="15">
        <v>887</v>
      </c>
      <c r="N18" s="15">
        <v>208</v>
      </c>
      <c r="O18" s="15">
        <v>7168</v>
      </c>
      <c r="P18" s="15">
        <v>8094</v>
      </c>
      <c r="Q18" s="15">
        <v>7489</v>
      </c>
      <c r="R18" s="15">
        <v>5294</v>
      </c>
      <c r="S18" s="15">
        <v>2552</v>
      </c>
      <c r="T18" s="15">
        <v>582</v>
      </c>
      <c r="U18" s="14">
        <f t="shared" si="0"/>
        <v>16846</v>
      </c>
      <c r="V18" s="14">
        <f t="shared" si="1"/>
        <v>14333</v>
      </c>
      <c r="W18" s="14">
        <f t="shared" si="2"/>
        <v>31179</v>
      </c>
      <c r="X18" s="14">
        <f t="shared" si="3"/>
        <v>16472</v>
      </c>
      <c r="Y18" s="14">
        <f t="shared" si="4"/>
        <v>14125</v>
      </c>
      <c r="Z18" s="14">
        <f t="shared" si="5"/>
        <v>30597</v>
      </c>
    </row>
    <row r="19" spans="2:26" ht="12.75">
      <c r="B19" s="15" t="s">
        <v>14</v>
      </c>
      <c r="C19" s="15">
        <v>1267</v>
      </c>
      <c r="D19" s="15">
        <v>1298</v>
      </c>
      <c r="E19" s="15">
        <v>1043</v>
      </c>
      <c r="F19" s="15">
        <v>721</v>
      </c>
      <c r="G19" s="15">
        <v>399</v>
      </c>
      <c r="H19" s="15">
        <v>153</v>
      </c>
      <c r="I19" s="15">
        <v>1060</v>
      </c>
      <c r="J19" s="15">
        <v>872</v>
      </c>
      <c r="K19" s="15">
        <v>665</v>
      </c>
      <c r="L19" s="15">
        <v>382</v>
      </c>
      <c r="M19" s="15">
        <v>196</v>
      </c>
      <c r="N19" s="15">
        <v>78</v>
      </c>
      <c r="O19" s="15">
        <v>2327</v>
      </c>
      <c r="P19" s="15">
        <v>2170</v>
      </c>
      <c r="Q19" s="15">
        <v>1708</v>
      </c>
      <c r="R19" s="15">
        <v>1103</v>
      </c>
      <c r="S19" s="15">
        <v>595</v>
      </c>
      <c r="T19" s="15">
        <v>231</v>
      </c>
      <c r="U19" s="14">
        <f t="shared" si="0"/>
        <v>4881</v>
      </c>
      <c r="V19" s="14">
        <f t="shared" si="1"/>
        <v>3253</v>
      </c>
      <c r="W19" s="14">
        <f t="shared" si="2"/>
        <v>8134</v>
      </c>
      <c r="X19" s="14">
        <f t="shared" si="3"/>
        <v>4728</v>
      </c>
      <c r="Y19" s="14">
        <f t="shared" si="4"/>
        <v>3175</v>
      </c>
      <c r="Z19" s="14">
        <f t="shared" si="5"/>
        <v>7903</v>
      </c>
    </row>
    <row r="20" spans="2:26" ht="12.75">
      <c r="B20" s="15" t="s">
        <v>15</v>
      </c>
      <c r="C20" s="15">
        <v>3956</v>
      </c>
      <c r="D20" s="15">
        <v>4420</v>
      </c>
      <c r="E20" s="15">
        <v>4413</v>
      </c>
      <c r="F20" s="15">
        <v>3228</v>
      </c>
      <c r="G20" s="15">
        <v>1473</v>
      </c>
      <c r="H20" s="15">
        <v>375</v>
      </c>
      <c r="I20" s="15">
        <v>4569</v>
      </c>
      <c r="J20" s="15">
        <v>4942</v>
      </c>
      <c r="K20" s="15">
        <v>4293</v>
      </c>
      <c r="L20" s="15">
        <v>3161</v>
      </c>
      <c r="M20" s="15">
        <v>1333</v>
      </c>
      <c r="N20" s="15">
        <v>350</v>
      </c>
      <c r="O20" s="15">
        <v>8525</v>
      </c>
      <c r="P20" s="15">
        <v>9362</v>
      </c>
      <c r="Q20" s="15">
        <v>8706</v>
      </c>
      <c r="R20" s="15">
        <v>6389</v>
      </c>
      <c r="S20" s="15">
        <v>2806</v>
      </c>
      <c r="T20" s="15">
        <v>725</v>
      </c>
      <c r="U20" s="14">
        <f t="shared" si="0"/>
        <v>17865</v>
      </c>
      <c r="V20" s="14">
        <f t="shared" si="1"/>
        <v>18648</v>
      </c>
      <c r="W20" s="14">
        <f t="shared" si="2"/>
        <v>36513</v>
      </c>
      <c r="X20" s="14">
        <f t="shared" si="3"/>
        <v>17490</v>
      </c>
      <c r="Y20" s="14">
        <f t="shared" si="4"/>
        <v>18298</v>
      </c>
      <c r="Z20" s="14">
        <f t="shared" si="5"/>
        <v>35788</v>
      </c>
    </row>
    <row r="21" spans="2:26" ht="12.75">
      <c r="B21" s="15" t="s">
        <v>16</v>
      </c>
      <c r="C21" s="15">
        <v>548</v>
      </c>
      <c r="D21" s="15">
        <v>756</v>
      </c>
      <c r="E21" s="15">
        <v>888</v>
      </c>
      <c r="F21" s="15">
        <v>863</v>
      </c>
      <c r="G21" s="15">
        <v>613</v>
      </c>
      <c r="H21" s="15">
        <v>305</v>
      </c>
      <c r="I21" s="15">
        <v>1204</v>
      </c>
      <c r="J21" s="15">
        <v>1331</v>
      </c>
      <c r="K21" s="15">
        <v>1415</v>
      </c>
      <c r="L21" s="15">
        <v>1152</v>
      </c>
      <c r="M21" s="15">
        <v>697</v>
      </c>
      <c r="N21" s="15">
        <v>325</v>
      </c>
      <c r="O21" s="15">
        <v>1752</v>
      </c>
      <c r="P21" s="15">
        <v>2087</v>
      </c>
      <c r="Q21" s="15">
        <v>2303</v>
      </c>
      <c r="R21" s="15">
        <v>2015</v>
      </c>
      <c r="S21" s="15">
        <v>1310</v>
      </c>
      <c r="T21" s="15">
        <v>630</v>
      </c>
      <c r="U21" s="14">
        <f t="shared" si="0"/>
        <v>3973</v>
      </c>
      <c r="V21" s="14">
        <f t="shared" si="1"/>
        <v>6124</v>
      </c>
      <c r="W21" s="14">
        <f t="shared" si="2"/>
        <v>10097</v>
      </c>
      <c r="X21" s="14">
        <f t="shared" si="3"/>
        <v>3668</v>
      </c>
      <c r="Y21" s="14">
        <f t="shared" si="4"/>
        <v>5799</v>
      </c>
      <c r="Z21" s="14">
        <f t="shared" si="5"/>
        <v>9467</v>
      </c>
    </row>
    <row r="22" spans="2:26" ht="12.75">
      <c r="B22" s="15" t="s">
        <v>17</v>
      </c>
      <c r="C22" s="15">
        <v>976</v>
      </c>
      <c r="D22" s="15">
        <v>1657</v>
      </c>
      <c r="E22" s="15">
        <v>2088</v>
      </c>
      <c r="F22" s="15">
        <v>2109</v>
      </c>
      <c r="G22" s="15">
        <v>1489</v>
      </c>
      <c r="H22" s="15">
        <v>770</v>
      </c>
      <c r="I22" s="15">
        <v>5671</v>
      </c>
      <c r="J22" s="15">
        <v>6955</v>
      </c>
      <c r="K22" s="15">
        <v>6877</v>
      </c>
      <c r="L22" s="15">
        <v>5299</v>
      </c>
      <c r="M22" s="15">
        <v>2971</v>
      </c>
      <c r="N22" s="15">
        <v>1035</v>
      </c>
      <c r="O22" s="15">
        <v>6647</v>
      </c>
      <c r="P22" s="15">
        <v>8612</v>
      </c>
      <c r="Q22" s="15">
        <v>8965</v>
      </c>
      <c r="R22" s="15">
        <v>7408</v>
      </c>
      <c r="S22" s="15">
        <v>4460</v>
      </c>
      <c r="T22" s="15">
        <v>1805</v>
      </c>
      <c r="U22" s="14">
        <f t="shared" si="0"/>
        <v>9089</v>
      </c>
      <c r="V22" s="14">
        <f t="shared" si="1"/>
        <v>28808</v>
      </c>
      <c r="W22" s="14">
        <f t="shared" si="2"/>
        <v>37897</v>
      </c>
      <c r="X22" s="14">
        <f t="shared" si="3"/>
        <v>8319</v>
      </c>
      <c r="Y22" s="14">
        <f t="shared" si="4"/>
        <v>27773</v>
      </c>
      <c r="Z22" s="14">
        <f t="shared" si="5"/>
        <v>36092</v>
      </c>
    </row>
    <row r="23" spans="2:26" ht="12.75">
      <c r="B23" s="15" t="s">
        <v>18</v>
      </c>
      <c r="C23" s="15">
        <v>679</v>
      </c>
      <c r="D23" s="15">
        <v>1115</v>
      </c>
      <c r="E23" s="15">
        <v>1248</v>
      </c>
      <c r="F23" s="15">
        <v>1062</v>
      </c>
      <c r="G23" s="15">
        <v>606</v>
      </c>
      <c r="H23" s="15">
        <v>281</v>
      </c>
      <c r="I23" s="15">
        <v>3195</v>
      </c>
      <c r="J23" s="15">
        <v>4169</v>
      </c>
      <c r="K23" s="15">
        <v>4033</v>
      </c>
      <c r="L23" s="15">
        <v>2782</v>
      </c>
      <c r="M23" s="15">
        <v>1430</v>
      </c>
      <c r="N23" s="15">
        <v>468</v>
      </c>
      <c r="O23" s="15">
        <v>3874</v>
      </c>
      <c r="P23" s="15">
        <v>5284</v>
      </c>
      <c r="Q23" s="15">
        <v>5281</v>
      </c>
      <c r="R23" s="15">
        <v>3844</v>
      </c>
      <c r="S23" s="15">
        <v>2036</v>
      </c>
      <c r="T23" s="15">
        <v>749</v>
      </c>
      <c r="U23" s="14">
        <f t="shared" si="0"/>
        <v>4991</v>
      </c>
      <c r="V23" s="14">
        <f t="shared" si="1"/>
        <v>16077</v>
      </c>
      <c r="W23" s="14">
        <f t="shared" si="2"/>
        <v>21068</v>
      </c>
      <c r="X23" s="14">
        <f t="shared" si="3"/>
        <v>4710</v>
      </c>
      <c r="Y23" s="14">
        <f t="shared" si="4"/>
        <v>15609</v>
      </c>
      <c r="Z23" s="14">
        <f t="shared" si="5"/>
        <v>20319</v>
      </c>
    </row>
    <row r="24" spans="2:26" ht="12.75">
      <c r="B24" s="15" t="s">
        <v>19</v>
      </c>
      <c r="C24" s="15">
        <v>142</v>
      </c>
      <c r="D24" s="15">
        <v>239</v>
      </c>
      <c r="E24" s="15">
        <v>244</v>
      </c>
      <c r="F24" s="15">
        <v>176</v>
      </c>
      <c r="G24" s="15">
        <v>126</v>
      </c>
      <c r="H24" s="15">
        <v>48</v>
      </c>
      <c r="I24" s="15">
        <v>212</v>
      </c>
      <c r="J24" s="15">
        <v>245</v>
      </c>
      <c r="K24" s="15">
        <v>219</v>
      </c>
      <c r="L24" s="15">
        <v>164</v>
      </c>
      <c r="M24" s="15">
        <v>83</v>
      </c>
      <c r="N24" s="15">
        <v>35</v>
      </c>
      <c r="O24" s="15">
        <v>354</v>
      </c>
      <c r="P24" s="15">
        <v>484</v>
      </c>
      <c r="Q24" s="15">
        <v>463</v>
      </c>
      <c r="R24" s="15">
        <v>340</v>
      </c>
      <c r="S24" s="15">
        <v>209</v>
      </c>
      <c r="T24" s="15">
        <v>83</v>
      </c>
      <c r="U24" s="14">
        <f t="shared" si="0"/>
        <v>975</v>
      </c>
      <c r="V24" s="14">
        <f t="shared" si="1"/>
        <v>958</v>
      </c>
      <c r="W24" s="14">
        <f t="shared" si="2"/>
        <v>1933</v>
      </c>
      <c r="X24" s="14">
        <f t="shared" si="3"/>
        <v>927</v>
      </c>
      <c r="Y24" s="14">
        <f t="shared" si="4"/>
        <v>923</v>
      </c>
      <c r="Z24" s="14">
        <f t="shared" si="5"/>
        <v>1850</v>
      </c>
    </row>
    <row r="25" spans="2:26" ht="12.75">
      <c r="B25" s="15" t="s">
        <v>20</v>
      </c>
      <c r="C25" s="15">
        <v>2235</v>
      </c>
      <c r="D25" s="15">
        <v>2160</v>
      </c>
      <c r="E25" s="15">
        <v>2384</v>
      </c>
      <c r="F25" s="15">
        <v>2058</v>
      </c>
      <c r="G25" s="15">
        <v>1115</v>
      </c>
      <c r="H25" s="15">
        <v>516</v>
      </c>
      <c r="I25" s="15">
        <v>6929</v>
      </c>
      <c r="J25" s="15">
        <v>5715</v>
      </c>
      <c r="K25" s="15">
        <v>5354</v>
      </c>
      <c r="L25" s="15">
        <v>3403</v>
      </c>
      <c r="M25" s="15">
        <v>1530</v>
      </c>
      <c r="N25" s="15">
        <v>593</v>
      </c>
      <c r="O25" s="15">
        <v>9164</v>
      </c>
      <c r="P25" s="15">
        <v>7875</v>
      </c>
      <c r="Q25" s="15">
        <v>7738</v>
      </c>
      <c r="R25" s="15">
        <v>5461</v>
      </c>
      <c r="S25" s="15">
        <v>2645</v>
      </c>
      <c r="T25" s="15">
        <v>1109</v>
      </c>
      <c r="U25" s="14">
        <f t="shared" si="0"/>
        <v>10468</v>
      </c>
      <c r="V25" s="14">
        <f t="shared" si="1"/>
        <v>23524</v>
      </c>
      <c r="W25" s="14">
        <f t="shared" si="2"/>
        <v>33992</v>
      </c>
      <c r="X25" s="14">
        <f t="shared" si="3"/>
        <v>9952</v>
      </c>
      <c r="Y25" s="14">
        <f t="shared" si="4"/>
        <v>22931</v>
      </c>
      <c r="Z25" s="14">
        <f t="shared" si="5"/>
        <v>32883</v>
      </c>
    </row>
    <row r="26" spans="2:26" ht="12.75">
      <c r="B26" s="15" t="s">
        <v>21</v>
      </c>
      <c r="C26" s="15">
        <v>395</v>
      </c>
      <c r="D26" s="15">
        <v>865</v>
      </c>
      <c r="E26" s="15">
        <v>1257</v>
      </c>
      <c r="F26" s="15">
        <v>785</v>
      </c>
      <c r="G26" s="15">
        <v>344</v>
      </c>
      <c r="H26" s="15">
        <v>80</v>
      </c>
      <c r="I26" s="15">
        <v>1562</v>
      </c>
      <c r="J26" s="15">
        <v>2869</v>
      </c>
      <c r="K26" s="15">
        <v>3031</v>
      </c>
      <c r="L26" s="15">
        <v>1714</v>
      </c>
      <c r="M26" s="15">
        <v>558</v>
      </c>
      <c r="N26" s="15">
        <v>96</v>
      </c>
      <c r="O26" s="15">
        <v>1957</v>
      </c>
      <c r="P26" s="15">
        <v>3734</v>
      </c>
      <c r="Q26" s="15">
        <v>4288</v>
      </c>
      <c r="R26" s="15">
        <v>2499</v>
      </c>
      <c r="S26" s="15">
        <v>902</v>
      </c>
      <c r="T26" s="15">
        <v>176</v>
      </c>
      <c r="U26" s="14">
        <f t="shared" si="0"/>
        <v>3726</v>
      </c>
      <c r="V26" s="14">
        <f t="shared" si="1"/>
        <v>9830</v>
      </c>
      <c r="W26" s="14">
        <f t="shared" si="2"/>
        <v>13556</v>
      </c>
      <c r="X26" s="14">
        <f t="shared" si="3"/>
        <v>3646</v>
      </c>
      <c r="Y26" s="14">
        <f t="shared" si="4"/>
        <v>9734</v>
      </c>
      <c r="Z26" s="14">
        <f t="shared" si="5"/>
        <v>13380</v>
      </c>
    </row>
    <row r="27" spans="2:26" ht="12.75">
      <c r="B27" s="15" t="s">
        <v>22</v>
      </c>
      <c r="C27" s="15">
        <v>4339</v>
      </c>
      <c r="D27" s="15">
        <v>4994</v>
      </c>
      <c r="E27" s="15">
        <v>5674</v>
      </c>
      <c r="F27" s="15">
        <v>4288</v>
      </c>
      <c r="G27" s="15">
        <v>1818</v>
      </c>
      <c r="H27" s="15">
        <v>403</v>
      </c>
      <c r="I27" s="15">
        <v>9882</v>
      </c>
      <c r="J27" s="15">
        <v>12601</v>
      </c>
      <c r="K27" s="15">
        <v>13847</v>
      </c>
      <c r="L27" s="15">
        <v>10060</v>
      </c>
      <c r="M27" s="15">
        <v>3478</v>
      </c>
      <c r="N27" s="15">
        <v>627</v>
      </c>
      <c r="O27" s="15">
        <v>14221</v>
      </c>
      <c r="P27" s="15">
        <v>17595</v>
      </c>
      <c r="Q27" s="15">
        <v>19521</v>
      </c>
      <c r="R27" s="15">
        <v>14348</v>
      </c>
      <c r="S27" s="15">
        <v>5296</v>
      </c>
      <c r="T27" s="15">
        <v>1030</v>
      </c>
      <c r="U27" s="14">
        <f t="shared" si="0"/>
        <v>21516</v>
      </c>
      <c r="V27" s="14">
        <f t="shared" si="1"/>
        <v>50495</v>
      </c>
      <c r="W27" s="14">
        <f t="shared" si="2"/>
        <v>72011</v>
      </c>
      <c r="X27" s="14">
        <f t="shared" si="3"/>
        <v>21113</v>
      </c>
      <c r="Y27" s="14">
        <f t="shared" si="4"/>
        <v>49868</v>
      </c>
      <c r="Z27" s="14">
        <f t="shared" si="5"/>
        <v>70981</v>
      </c>
    </row>
    <row r="28" spans="2:26" ht="12.75">
      <c r="B28" s="15" t="s">
        <v>53</v>
      </c>
      <c r="C28" s="15">
        <v>735</v>
      </c>
      <c r="D28" s="15">
        <v>1726</v>
      </c>
      <c r="E28" s="15">
        <v>2529</v>
      </c>
      <c r="F28" s="15">
        <v>2123</v>
      </c>
      <c r="G28" s="15">
        <v>794</v>
      </c>
      <c r="H28" s="15">
        <v>203</v>
      </c>
      <c r="I28" s="15">
        <v>1519</v>
      </c>
      <c r="J28" s="15">
        <v>2954</v>
      </c>
      <c r="K28" s="15">
        <v>3514</v>
      </c>
      <c r="L28" s="15">
        <v>2293</v>
      </c>
      <c r="M28" s="15">
        <v>744</v>
      </c>
      <c r="N28" s="15">
        <v>136</v>
      </c>
      <c r="O28" s="15">
        <v>2254</v>
      </c>
      <c r="P28" s="15">
        <v>4680</v>
      </c>
      <c r="Q28" s="15">
        <v>6043</v>
      </c>
      <c r="R28" s="15">
        <v>4416</v>
      </c>
      <c r="S28" s="15">
        <v>1538</v>
      </c>
      <c r="T28" s="15">
        <v>339</v>
      </c>
      <c r="U28" s="14">
        <f t="shared" si="0"/>
        <v>8110</v>
      </c>
      <c r="V28" s="14">
        <f t="shared" si="1"/>
        <v>11160</v>
      </c>
      <c r="W28" s="14">
        <f t="shared" si="2"/>
        <v>19270</v>
      </c>
      <c r="X28" s="14">
        <f t="shared" si="3"/>
        <v>7907</v>
      </c>
      <c r="Y28" s="14">
        <f t="shared" si="4"/>
        <v>11024</v>
      </c>
      <c r="Z28" s="14">
        <f t="shared" si="5"/>
        <v>18931</v>
      </c>
    </row>
    <row r="29" spans="2:26" ht="12.75">
      <c r="B29" s="15" t="s">
        <v>23</v>
      </c>
      <c r="C29" s="15">
        <v>324</v>
      </c>
      <c r="D29" s="15">
        <v>775</v>
      </c>
      <c r="E29" s="15">
        <v>835</v>
      </c>
      <c r="F29" s="15">
        <v>510</v>
      </c>
      <c r="G29" s="15">
        <v>200</v>
      </c>
      <c r="H29" s="15">
        <v>81</v>
      </c>
      <c r="I29" s="15">
        <v>689</v>
      </c>
      <c r="J29" s="15">
        <v>1478</v>
      </c>
      <c r="K29" s="15">
        <v>1624</v>
      </c>
      <c r="L29" s="15">
        <v>817</v>
      </c>
      <c r="M29" s="15">
        <v>237</v>
      </c>
      <c r="N29" s="15">
        <v>55</v>
      </c>
      <c r="O29" s="15">
        <v>1013</v>
      </c>
      <c r="P29" s="15">
        <v>2253</v>
      </c>
      <c r="Q29" s="15">
        <v>2459</v>
      </c>
      <c r="R29" s="15">
        <v>1327</v>
      </c>
      <c r="S29" s="15">
        <v>437</v>
      </c>
      <c r="T29" s="15">
        <v>136</v>
      </c>
      <c r="U29" s="14">
        <f t="shared" si="0"/>
        <v>2725</v>
      </c>
      <c r="V29" s="14">
        <f t="shared" si="1"/>
        <v>4900</v>
      </c>
      <c r="W29" s="14">
        <f t="shared" si="2"/>
        <v>7625</v>
      </c>
      <c r="X29" s="14">
        <f t="shared" si="3"/>
        <v>2644</v>
      </c>
      <c r="Y29" s="14">
        <f t="shared" si="4"/>
        <v>4845</v>
      </c>
      <c r="Z29" s="14">
        <f t="shared" si="5"/>
        <v>7489</v>
      </c>
    </row>
    <row r="30" spans="2:26" ht="12.75">
      <c r="B30" s="15" t="s">
        <v>24</v>
      </c>
      <c r="C30" s="15">
        <v>1421</v>
      </c>
      <c r="D30" s="15">
        <v>1077</v>
      </c>
      <c r="E30" s="15">
        <v>803</v>
      </c>
      <c r="F30" s="15">
        <v>518</v>
      </c>
      <c r="G30" s="15">
        <v>287</v>
      </c>
      <c r="H30" s="15">
        <v>89</v>
      </c>
      <c r="I30" s="15">
        <v>2631</v>
      </c>
      <c r="J30" s="15">
        <v>2287</v>
      </c>
      <c r="K30" s="15">
        <v>1784</v>
      </c>
      <c r="L30" s="15">
        <v>1211</v>
      </c>
      <c r="M30" s="15">
        <v>618</v>
      </c>
      <c r="N30" s="15">
        <v>178</v>
      </c>
      <c r="O30" s="15">
        <v>4052</v>
      </c>
      <c r="P30" s="15">
        <v>3364</v>
      </c>
      <c r="Q30" s="15">
        <v>2587</v>
      </c>
      <c r="R30" s="15">
        <v>1729</v>
      </c>
      <c r="S30" s="15">
        <v>905</v>
      </c>
      <c r="T30" s="15">
        <v>267</v>
      </c>
      <c r="U30" s="14">
        <f t="shared" si="0"/>
        <v>4195</v>
      </c>
      <c r="V30" s="14">
        <f t="shared" si="1"/>
        <v>8709</v>
      </c>
      <c r="W30" s="14">
        <f t="shared" si="2"/>
        <v>12904</v>
      </c>
      <c r="X30" s="14">
        <f t="shared" si="3"/>
        <v>4106</v>
      </c>
      <c r="Y30" s="14">
        <f t="shared" si="4"/>
        <v>8531</v>
      </c>
      <c r="Z30" s="14">
        <f t="shared" si="5"/>
        <v>12637</v>
      </c>
    </row>
    <row r="31" spans="2:26" ht="12.75">
      <c r="B31" s="15" t="s">
        <v>25</v>
      </c>
      <c r="C31" s="15">
        <v>725</v>
      </c>
      <c r="D31" s="15">
        <v>496</v>
      </c>
      <c r="E31" s="15">
        <v>391</v>
      </c>
      <c r="F31" s="15">
        <v>311</v>
      </c>
      <c r="G31" s="15">
        <v>170</v>
      </c>
      <c r="H31" s="15">
        <v>47</v>
      </c>
      <c r="I31" s="15">
        <v>1127</v>
      </c>
      <c r="J31" s="15">
        <v>962</v>
      </c>
      <c r="K31" s="15">
        <v>803</v>
      </c>
      <c r="L31" s="15">
        <v>624</v>
      </c>
      <c r="M31" s="15">
        <v>307</v>
      </c>
      <c r="N31" s="15">
        <v>105</v>
      </c>
      <c r="O31" s="15">
        <v>1852</v>
      </c>
      <c r="P31" s="15">
        <v>1458</v>
      </c>
      <c r="Q31" s="15">
        <v>1194</v>
      </c>
      <c r="R31" s="15">
        <v>935</v>
      </c>
      <c r="S31" s="15">
        <v>477</v>
      </c>
      <c r="T31" s="15">
        <v>152</v>
      </c>
      <c r="U31" s="14">
        <f t="shared" si="0"/>
        <v>2140</v>
      </c>
      <c r="V31" s="14">
        <f t="shared" si="1"/>
        <v>3928</v>
      </c>
      <c r="W31" s="14">
        <f t="shared" si="2"/>
        <v>6068</v>
      </c>
      <c r="X31" s="14">
        <f t="shared" si="3"/>
        <v>2093</v>
      </c>
      <c r="Y31" s="14">
        <f t="shared" si="4"/>
        <v>3823</v>
      </c>
      <c r="Z31" s="14">
        <f t="shared" si="5"/>
        <v>5916</v>
      </c>
    </row>
    <row r="32" spans="2:26" ht="12.75">
      <c r="B32" s="15" t="s">
        <v>26</v>
      </c>
      <c r="C32" s="15">
        <v>522</v>
      </c>
      <c r="D32" s="15">
        <v>395</v>
      </c>
      <c r="E32" s="15">
        <v>262</v>
      </c>
      <c r="F32" s="15">
        <v>154</v>
      </c>
      <c r="G32" s="15">
        <v>85</v>
      </c>
      <c r="H32" s="15">
        <v>15</v>
      </c>
      <c r="I32" s="15">
        <v>999</v>
      </c>
      <c r="J32" s="15">
        <v>815</v>
      </c>
      <c r="K32" s="15">
        <v>604</v>
      </c>
      <c r="L32" s="15">
        <v>405</v>
      </c>
      <c r="M32" s="15">
        <v>193</v>
      </c>
      <c r="N32" s="15">
        <v>55</v>
      </c>
      <c r="O32" s="15">
        <v>1521</v>
      </c>
      <c r="P32" s="15">
        <v>1210</v>
      </c>
      <c r="Q32" s="15">
        <v>866</v>
      </c>
      <c r="R32" s="15">
        <v>559</v>
      </c>
      <c r="S32" s="15">
        <v>278</v>
      </c>
      <c r="T32" s="15">
        <v>70</v>
      </c>
      <c r="U32" s="14">
        <f t="shared" si="0"/>
        <v>1433</v>
      </c>
      <c r="V32" s="14">
        <f t="shared" si="1"/>
        <v>3071</v>
      </c>
      <c r="W32" s="14">
        <f t="shared" si="2"/>
        <v>4504</v>
      </c>
      <c r="X32" s="14">
        <f t="shared" si="3"/>
        <v>1418</v>
      </c>
      <c r="Y32" s="14">
        <f t="shared" si="4"/>
        <v>3016</v>
      </c>
      <c r="Z32" s="14">
        <f t="shared" si="5"/>
        <v>4434</v>
      </c>
    </row>
    <row r="33" spans="2:26" ht="12.75">
      <c r="B33" s="15" t="s">
        <v>27</v>
      </c>
      <c r="C33" s="15">
        <v>769</v>
      </c>
      <c r="D33" s="15">
        <v>477</v>
      </c>
      <c r="E33" s="15">
        <v>251</v>
      </c>
      <c r="F33" s="15">
        <v>92</v>
      </c>
      <c r="G33" s="15">
        <v>59</v>
      </c>
      <c r="H33" s="15">
        <v>70</v>
      </c>
      <c r="I33" s="15">
        <v>1191</v>
      </c>
      <c r="J33" s="15">
        <v>579</v>
      </c>
      <c r="K33" s="15">
        <v>292</v>
      </c>
      <c r="L33" s="15">
        <v>107</v>
      </c>
      <c r="M33" s="15">
        <v>44</v>
      </c>
      <c r="N33" s="15">
        <v>68</v>
      </c>
      <c r="O33" s="15">
        <v>1960</v>
      </c>
      <c r="P33" s="15">
        <v>1056</v>
      </c>
      <c r="Q33" s="15">
        <v>543</v>
      </c>
      <c r="R33" s="15">
        <v>199</v>
      </c>
      <c r="S33" s="15">
        <v>103</v>
      </c>
      <c r="T33" s="15">
        <v>138</v>
      </c>
      <c r="U33" s="14">
        <f t="shared" si="0"/>
        <v>1718</v>
      </c>
      <c r="V33" s="14">
        <f t="shared" si="1"/>
        <v>2281</v>
      </c>
      <c r="W33" s="14">
        <f t="shared" si="2"/>
        <v>3999</v>
      </c>
      <c r="X33" s="14">
        <f t="shared" si="3"/>
        <v>1648</v>
      </c>
      <c r="Y33" s="14">
        <f t="shared" si="4"/>
        <v>2213</v>
      </c>
      <c r="Z33" s="14">
        <f t="shared" si="5"/>
        <v>3861</v>
      </c>
    </row>
    <row r="34" spans="2:26" ht="12.75">
      <c r="B34" s="15" t="s">
        <v>28</v>
      </c>
      <c r="C34" s="15">
        <v>744</v>
      </c>
      <c r="D34" s="15">
        <v>565</v>
      </c>
      <c r="E34" s="15">
        <v>445</v>
      </c>
      <c r="F34" s="15">
        <v>322</v>
      </c>
      <c r="G34" s="15">
        <v>113</v>
      </c>
      <c r="H34" s="15">
        <v>31</v>
      </c>
      <c r="I34" s="15">
        <v>1042</v>
      </c>
      <c r="J34" s="15">
        <v>919</v>
      </c>
      <c r="K34" s="15">
        <v>670</v>
      </c>
      <c r="L34" s="15">
        <v>341</v>
      </c>
      <c r="M34" s="15">
        <v>105</v>
      </c>
      <c r="N34" s="15">
        <v>19</v>
      </c>
      <c r="O34" s="15">
        <v>1786</v>
      </c>
      <c r="P34" s="15">
        <v>1484</v>
      </c>
      <c r="Q34" s="15">
        <v>1115</v>
      </c>
      <c r="R34" s="15">
        <v>663</v>
      </c>
      <c r="S34" s="15">
        <v>218</v>
      </c>
      <c r="T34" s="15">
        <v>50</v>
      </c>
      <c r="U34" s="14">
        <f t="shared" si="0"/>
        <v>2220</v>
      </c>
      <c r="V34" s="14">
        <f t="shared" si="1"/>
        <v>3096</v>
      </c>
      <c r="W34" s="14">
        <f t="shared" si="2"/>
        <v>5316</v>
      </c>
      <c r="X34" s="14">
        <f t="shared" si="3"/>
        <v>2189</v>
      </c>
      <c r="Y34" s="14">
        <f t="shared" si="4"/>
        <v>3077</v>
      </c>
      <c r="Z34" s="14">
        <f t="shared" si="5"/>
        <v>5266</v>
      </c>
    </row>
    <row r="35" spans="2:26" ht="12.75">
      <c r="B35" s="15" t="s">
        <v>29</v>
      </c>
      <c r="C35" s="15">
        <v>779</v>
      </c>
      <c r="D35" s="15">
        <v>807</v>
      </c>
      <c r="E35" s="15">
        <v>720</v>
      </c>
      <c r="F35" s="15">
        <v>436</v>
      </c>
      <c r="G35" s="15">
        <v>222</v>
      </c>
      <c r="H35" s="15">
        <v>69</v>
      </c>
      <c r="I35" s="15">
        <v>1670</v>
      </c>
      <c r="J35" s="15">
        <v>2069</v>
      </c>
      <c r="K35" s="15">
        <v>1756</v>
      </c>
      <c r="L35" s="15">
        <v>1115</v>
      </c>
      <c r="M35" s="15">
        <v>403</v>
      </c>
      <c r="N35" s="15">
        <v>127</v>
      </c>
      <c r="O35" s="15">
        <v>2449</v>
      </c>
      <c r="P35" s="15">
        <v>2876</v>
      </c>
      <c r="Q35" s="15">
        <v>2476</v>
      </c>
      <c r="R35" s="15">
        <v>1551</v>
      </c>
      <c r="S35" s="15">
        <v>625</v>
      </c>
      <c r="T35" s="15">
        <v>196</v>
      </c>
      <c r="U35" s="14">
        <f t="shared" si="0"/>
        <v>3033</v>
      </c>
      <c r="V35" s="14">
        <f t="shared" si="1"/>
        <v>7140</v>
      </c>
      <c r="W35" s="14">
        <f t="shared" si="2"/>
        <v>10173</v>
      </c>
      <c r="X35" s="14">
        <f t="shared" si="3"/>
        <v>2964</v>
      </c>
      <c r="Y35" s="14">
        <f t="shared" si="4"/>
        <v>7013</v>
      </c>
      <c r="Z35" s="14">
        <f t="shared" si="5"/>
        <v>9977</v>
      </c>
    </row>
    <row r="36" spans="2:26" ht="12.75">
      <c r="B36" s="15" t="s">
        <v>30</v>
      </c>
      <c r="C36" s="15">
        <v>751</v>
      </c>
      <c r="D36" s="15">
        <v>794</v>
      </c>
      <c r="E36" s="15">
        <v>932</v>
      </c>
      <c r="F36" s="15">
        <v>745</v>
      </c>
      <c r="G36" s="15">
        <v>412</v>
      </c>
      <c r="H36" s="15">
        <v>160</v>
      </c>
      <c r="I36" s="15">
        <v>868</v>
      </c>
      <c r="J36" s="15">
        <v>904</v>
      </c>
      <c r="K36" s="15">
        <v>973</v>
      </c>
      <c r="L36" s="15">
        <v>687</v>
      </c>
      <c r="M36" s="15">
        <v>332</v>
      </c>
      <c r="N36" s="15">
        <v>85</v>
      </c>
      <c r="O36" s="15">
        <v>1619</v>
      </c>
      <c r="P36" s="15">
        <v>1698</v>
      </c>
      <c r="Q36" s="15">
        <v>1905</v>
      </c>
      <c r="R36" s="15">
        <v>1432</v>
      </c>
      <c r="S36" s="15">
        <v>744</v>
      </c>
      <c r="T36" s="15">
        <v>245</v>
      </c>
      <c r="U36" s="14">
        <f t="shared" si="0"/>
        <v>3794</v>
      </c>
      <c r="V36" s="14">
        <f t="shared" si="1"/>
        <v>3849</v>
      </c>
      <c r="W36" s="14">
        <f t="shared" si="2"/>
        <v>7643</v>
      </c>
      <c r="X36" s="14">
        <f t="shared" si="3"/>
        <v>3634</v>
      </c>
      <c r="Y36" s="14">
        <f t="shared" si="4"/>
        <v>3764</v>
      </c>
      <c r="Z36" s="14">
        <f t="shared" si="5"/>
        <v>7398</v>
      </c>
    </row>
    <row r="37" spans="2:26" ht="12.75">
      <c r="B37" s="15" t="s">
        <v>31</v>
      </c>
      <c r="C37" s="15">
        <v>906</v>
      </c>
      <c r="D37" s="15">
        <v>1961</v>
      </c>
      <c r="E37" s="15">
        <v>2847</v>
      </c>
      <c r="F37" s="15">
        <v>2948</v>
      </c>
      <c r="G37" s="15">
        <v>2072</v>
      </c>
      <c r="H37" s="15">
        <v>602</v>
      </c>
      <c r="I37" s="15">
        <v>1395</v>
      </c>
      <c r="J37" s="15">
        <v>1704</v>
      </c>
      <c r="K37" s="15">
        <v>1847</v>
      </c>
      <c r="L37" s="15">
        <v>1454</v>
      </c>
      <c r="M37" s="15">
        <v>792</v>
      </c>
      <c r="N37" s="15">
        <v>235</v>
      </c>
      <c r="O37" s="15">
        <v>2301</v>
      </c>
      <c r="P37" s="15">
        <v>3665</v>
      </c>
      <c r="Q37" s="15">
        <v>4694</v>
      </c>
      <c r="R37" s="15">
        <v>4402</v>
      </c>
      <c r="S37" s="15">
        <v>2864</v>
      </c>
      <c r="T37" s="15">
        <v>837</v>
      </c>
      <c r="U37" s="14">
        <f t="shared" si="0"/>
        <v>11336</v>
      </c>
      <c r="V37" s="14">
        <f t="shared" si="1"/>
        <v>7427</v>
      </c>
      <c r="W37" s="14">
        <f t="shared" si="2"/>
        <v>18763</v>
      </c>
      <c r="X37" s="14">
        <f t="shared" si="3"/>
        <v>10734</v>
      </c>
      <c r="Y37" s="14">
        <f t="shared" si="4"/>
        <v>7192</v>
      </c>
      <c r="Z37" s="14">
        <f t="shared" si="5"/>
        <v>17926</v>
      </c>
    </row>
    <row r="38" spans="2:26" ht="12.75">
      <c r="B38" s="15" t="s">
        <v>32</v>
      </c>
      <c r="C38" s="15">
        <v>3132</v>
      </c>
      <c r="D38" s="15">
        <v>4391</v>
      </c>
      <c r="E38" s="15">
        <v>5887</v>
      </c>
      <c r="F38" s="15">
        <v>6151</v>
      </c>
      <c r="G38" s="15">
        <v>4790</v>
      </c>
      <c r="H38" s="15">
        <v>2485</v>
      </c>
      <c r="I38" s="15">
        <v>3953</v>
      </c>
      <c r="J38" s="15">
        <v>5472</v>
      </c>
      <c r="K38" s="15">
        <v>6966</v>
      </c>
      <c r="L38" s="15">
        <v>6713</v>
      </c>
      <c r="M38" s="15">
        <v>4852</v>
      </c>
      <c r="N38" s="15">
        <v>2105</v>
      </c>
      <c r="O38" s="15">
        <v>7085</v>
      </c>
      <c r="P38" s="15">
        <v>9863</v>
      </c>
      <c r="Q38" s="15">
        <v>12853</v>
      </c>
      <c r="R38" s="15">
        <v>12864</v>
      </c>
      <c r="S38" s="15">
        <v>9642</v>
      </c>
      <c r="T38" s="15">
        <v>4590</v>
      </c>
      <c r="U38" s="14">
        <f t="shared" si="0"/>
        <v>26836</v>
      </c>
      <c r="V38" s="14">
        <f t="shared" si="1"/>
        <v>30061</v>
      </c>
      <c r="W38" s="14">
        <f t="shared" si="2"/>
        <v>56897</v>
      </c>
      <c r="X38" s="14">
        <f t="shared" si="3"/>
        <v>24351</v>
      </c>
      <c r="Y38" s="14">
        <f t="shared" si="4"/>
        <v>27956</v>
      </c>
      <c r="Z38" s="14">
        <f t="shared" si="5"/>
        <v>52307</v>
      </c>
    </row>
    <row r="39" spans="2:26" ht="12.75">
      <c r="B39" s="15" t="s">
        <v>47</v>
      </c>
      <c r="C39" s="15">
        <v>61487</v>
      </c>
      <c r="D39" s="15">
        <v>64417</v>
      </c>
      <c r="E39" s="15">
        <v>69330</v>
      </c>
      <c r="F39" s="15">
        <v>58891</v>
      </c>
      <c r="G39" s="15">
        <v>36840</v>
      </c>
      <c r="H39" s="15">
        <v>15085</v>
      </c>
      <c r="I39" s="15">
        <v>81257</v>
      </c>
      <c r="J39" s="15">
        <v>86273</v>
      </c>
      <c r="K39" s="15">
        <v>84393</v>
      </c>
      <c r="L39" s="15">
        <v>62063</v>
      </c>
      <c r="M39" s="15">
        <v>31774</v>
      </c>
      <c r="N39" s="15">
        <v>10860</v>
      </c>
      <c r="O39" s="15">
        <v>142744</v>
      </c>
      <c r="P39" s="15">
        <v>150690</v>
      </c>
      <c r="Q39" s="15">
        <v>153723</v>
      </c>
      <c r="R39" s="15">
        <v>120954</v>
      </c>
      <c r="S39" s="15">
        <v>68614</v>
      </c>
      <c r="T39" s="15">
        <v>25945</v>
      </c>
      <c r="U39" s="14">
        <f t="shared" si="0"/>
        <v>306050</v>
      </c>
      <c r="V39" s="14">
        <f t="shared" si="1"/>
        <v>356620</v>
      </c>
      <c r="W39" s="14">
        <f t="shared" si="2"/>
        <v>662670</v>
      </c>
      <c r="X39" s="14">
        <f t="shared" si="3"/>
        <v>290965</v>
      </c>
      <c r="Y39" s="14">
        <f t="shared" si="4"/>
        <v>345760</v>
      </c>
      <c r="Z39" s="14">
        <f t="shared" si="5"/>
        <v>636725</v>
      </c>
    </row>
    <row r="41" spans="2:26" ht="12.75">
      <c r="B41" s="15" t="s">
        <v>0</v>
      </c>
      <c r="C41" s="16">
        <f>ROUND(100*C5/$U5,1)</f>
        <v>19.2</v>
      </c>
      <c r="D41" s="16">
        <f>ROUND(100*D5/$U5,1)</f>
        <v>19.4</v>
      </c>
      <c r="E41" s="16">
        <f>ROUND(100*E5/$U5,1)</f>
        <v>20.3</v>
      </c>
      <c r="F41" s="16">
        <f>ROUND(100*F5/$U5,1)</f>
        <v>18.4</v>
      </c>
      <c r="G41" s="16">
        <f>ROUND(100*G5/$U5,1)</f>
        <v>15.2</v>
      </c>
      <c r="H41" s="16">
        <f>ROUND(100*$X5/$U5,1)</f>
        <v>92.4</v>
      </c>
      <c r="I41" s="17">
        <f>$U5</f>
        <v>17020</v>
      </c>
      <c r="J41" s="16">
        <f aca="true" t="shared" si="6" ref="J41:N56">ROUND(100*I5/$V5,1)</f>
        <v>23.1</v>
      </c>
      <c r="K41" s="16">
        <f t="shared" si="6"/>
        <v>21.8</v>
      </c>
      <c r="L41" s="16">
        <f t="shared" si="6"/>
        <v>20.5</v>
      </c>
      <c r="M41" s="16">
        <f t="shared" si="6"/>
        <v>16.9</v>
      </c>
      <c r="N41" s="16">
        <f t="shared" si="6"/>
        <v>12.5</v>
      </c>
      <c r="O41" s="16">
        <f aca="true" t="shared" si="7" ref="O41:O75">ROUND(100*$Y5/$V5,1)</f>
        <v>94.7</v>
      </c>
      <c r="P41" s="17">
        <f aca="true" t="shared" si="8" ref="P41:P75">$V5</f>
        <v>26882</v>
      </c>
      <c r="Q41" s="16">
        <f aca="true" t="shared" si="9" ref="Q41:Q57">ROUND(100*O5/$W5,1)</f>
        <v>21.6</v>
      </c>
      <c r="R41" s="16">
        <f aca="true" t="shared" si="10" ref="R41:U56">ROUND(100*P5/$W5,1)</f>
        <v>20.8</v>
      </c>
      <c r="S41" s="16">
        <f t="shared" si="10"/>
        <v>20.4</v>
      </c>
      <c r="T41" s="16">
        <f t="shared" si="10"/>
        <v>17.5</v>
      </c>
      <c r="U41" s="16">
        <f t="shared" si="10"/>
        <v>13.5</v>
      </c>
      <c r="V41" s="16">
        <f>ROUND(100*$Z5/$W5,1)</f>
        <v>93.8</v>
      </c>
      <c r="W41" s="17">
        <f>$W5</f>
        <v>43902</v>
      </c>
      <c r="X41" s="18"/>
      <c r="Y41" s="18"/>
      <c r="Z41" s="18"/>
    </row>
    <row r="42" spans="2:26" ht="12.75">
      <c r="B42" s="15" t="s">
        <v>1</v>
      </c>
      <c r="C42" s="16">
        <f aca="true" t="shared" si="11" ref="C42:G57">ROUND(100*C6/$U6,1)</f>
        <v>27.2</v>
      </c>
      <c r="D42" s="16">
        <f t="shared" si="11"/>
        <v>23.3</v>
      </c>
      <c r="E42" s="16">
        <f t="shared" si="11"/>
        <v>19</v>
      </c>
      <c r="F42" s="16">
        <f t="shared" si="11"/>
        <v>15.1</v>
      </c>
      <c r="G42" s="16">
        <f t="shared" si="11"/>
        <v>10.7</v>
      </c>
      <c r="H42" s="16">
        <f aca="true" t="shared" si="12" ref="H42:H75">ROUND(100*$X6/$U6,1)</f>
        <v>95.2</v>
      </c>
      <c r="I42" s="17">
        <f aca="true" t="shared" si="13" ref="I42:I75">$U6</f>
        <v>15124</v>
      </c>
      <c r="J42" s="16">
        <f t="shared" si="6"/>
        <v>31</v>
      </c>
      <c r="K42" s="16">
        <f t="shared" si="6"/>
        <v>25.1</v>
      </c>
      <c r="L42" s="16">
        <f t="shared" si="6"/>
        <v>19</v>
      </c>
      <c r="M42" s="16">
        <f t="shared" si="6"/>
        <v>13.4</v>
      </c>
      <c r="N42" s="16">
        <f t="shared" si="6"/>
        <v>8.4</v>
      </c>
      <c r="O42" s="16">
        <f t="shared" si="7"/>
        <v>96.8</v>
      </c>
      <c r="P42" s="17">
        <f t="shared" si="8"/>
        <v>15941</v>
      </c>
      <c r="Q42" s="16">
        <f t="shared" si="9"/>
        <v>29.2</v>
      </c>
      <c r="R42" s="16">
        <f t="shared" si="10"/>
        <v>24.2</v>
      </c>
      <c r="S42" s="16">
        <f t="shared" si="10"/>
        <v>19</v>
      </c>
      <c r="T42" s="16">
        <f t="shared" si="10"/>
        <v>14.2</v>
      </c>
      <c r="U42" s="16">
        <f t="shared" si="10"/>
        <v>9.5</v>
      </c>
      <c r="V42" s="16">
        <f aca="true" t="shared" si="14" ref="V42:V75">ROUND(100*$Z6/$W6,1)</f>
        <v>96</v>
      </c>
      <c r="W42" s="17">
        <f aca="true" t="shared" si="15" ref="W42:W75">$W6</f>
        <v>31065</v>
      </c>
      <c r="X42" s="18"/>
      <c r="Y42" s="18"/>
      <c r="Z42" s="18"/>
    </row>
    <row r="43" spans="2:26" ht="12.75">
      <c r="B43" s="15" t="s">
        <v>2</v>
      </c>
      <c r="C43" s="16">
        <f t="shared" si="11"/>
        <v>26</v>
      </c>
      <c r="D43" s="16">
        <f t="shared" si="11"/>
        <v>20.4</v>
      </c>
      <c r="E43" s="16">
        <f t="shared" si="11"/>
        <v>18.6</v>
      </c>
      <c r="F43" s="16">
        <f t="shared" si="11"/>
        <v>16.7</v>
      </c>
      <c r="G43" s="16">
        <f t="shared" si="11"/>
        <v>12.5</v>
      </c>
      <c r="H43" s="16">
        <f t="shared" si="12"/>
        <v>94.2</v>
      </c>
      <c r="I43" s="17">
        <f t="shared" si="13"/>
        <v>20370</v>
      </c>
      <c r="J43" s="16">
        <f t="shared" si="6"/>
        <v>32.4</v>
      </c>
      <c r="K43" s="16">
        <f t="shared" si="6"/>
        <v>23</v>
      </c>
      <c r="L43" s="16">
        <f t="shared" si="6"/>
        <v>18.4</v>
      </c>
      <c r="M43" s="16">
        <f t="shared" si="6"/>
        <v>13.3</v>
      </c>
      <c r="N43" s="16">
        <f t="shared" si="6"/>
        <v>9.6</v>
      </c>
      <c r="O43" s="16">
        <f t="shared" si="7"/>
        <v>96.6</v>
      </c>
      <c r="P43" s="17">
        <f t="shared" si="8"/>
        <v>5908</v>
      </c>
      <c r="Q43" s="16">
        <f t="shared" si="9"/>
        <v>27.4</v>
      </c>
      <c r="R43" s="16">
        <f t="shared" si="10"/>
        <v>21</v>
      </c>
      <c r="S43" s="16">
        <f t="shared" si="10"/>
        <v>18.5</v>
      </c>
      <c r="T43" s="16">
        <f t="shared" si="10"/>
        <v>15.9</v>
      </c>
      <c r="U43" s="16">
        <f t="shared" si="10"/>
        <v>11.8</v>
      </c>
      <c r="V43" s="16">
        <f t="shared" si="14"/>
        <v>94.7</v>
      </c>
      <c r="W43" s="17">
        <f t="shared" si="15"/>
        <v>26278</v>
      </c>
      <c r="X43" s="18"/>
      <c r="Y43" s="18"/>
      <c r="Z43" s="18"/>
    </row>
    <row r="44" spans="2:26" ht="12.75">
      <c r="B44" s="15" t="s">
        <v>3</v>
      </c>
      <c r="C44" s="16">
        <f t="shared" si="11"/>
        <v>21</v>
      </c>
      <c r="D44" s="16">
        <f t="shared" si="11"/>
        <v>18</v>
      </c>
      <c r="E44" s="16">
        <f t="shared" si="11"/>
        <v>21.8</v>
      </c>
      <c r="F44" s="16">
        <f t="shared" si="11"/>
        <v>18.9</v>
      </c>
      <c r="G44" s="16">
        <f t="shared" si="11"/>
        <v>14.6</v>
      </c>
      <c r="H44" s="16">
        <f t="shared" si="12"/>
        <v>94.3</v>
      </c>
      <c r="I44" s="17">
        <f t="shared" si="13"/>
        <v>2820</v>
      </c>
      <c r="J44" s="16">
        <f t="shared" si="6"/>
        <v>19.1</v>
      </c>
      <c r="K44" s="16">
        <f t="shared" si="6"/>
        <v>19.9</v>
      </c>
      <c r="L44" s="16">
        <f t="shared" si="6"/>
        <v>22.2</v>
      </c>
      <c r="M44" s="16">
        <f t="shared" si="6"/>
        <v>20.3</v>
      </c>
      <c r="N44" s="16">
        <f t="shared" si="6"/>
        <v>14</v>
      </c>
      <c r="O44" s="16">
        <f t="shared" si="7"/>
        <v>95.5</v>
      </c>
      <c r="P44" s="17">
        <f t="shared" si="8"/>
        <v>1209</v>
      </c>
      <c r="Q44" s="16">
        <f t="shared" si="9"/>
        <v>20.4</v>
      </c>
      <c r="R44" s="16">
        <f t="shared" si="10"/>
        <v>18.6</v>
      </c>
      <c r="S44" s="16">
        <f t="shared" si="10"/>
        <v>22</v>
      </c>
      <c r="T44" s="16">
        <f t="shared" si="10"/>
        <v>19.3</v>
      </c>
      <c r="U44" s="16">
        <f t="shared" si="10"/>
        <v>14.4</v>
      </c>
      <c r="V44" s="16">
        <f t="shared" si="14"/>
        <v>94.7</v>
      </c>
      <c r="W44" s="17">
        <f t="shared" si="15"/>
        <v>4029</v>
      </c>
      <c r="X44" s="18"/>
      <c r="Y44" s="18"/>
      <c r="Z44" s="18"/>
    </row>
    <row r="45" spans="2:26" ht="12.75">
      <c r="B45" s="15" t="s">
        <v>4</v>
      </c>
      <c r="C45" s="16">
        <f t="shared" si="11"/>
        <v>35.1</v>
      </c>
      <c r="D45" s="16">
        <f t="shared" si="11"/>
        <v>20</v>
      </c>
      <c r="E45" s="16">
        <f t="shared" si="11"/>
        <v>17.1</v>
      </c>
      <c r="F45" s="16">
        <f t="shared" si="11"/>
        <v>13.2</v>
      </c>
      <c r="G45" s="16">
        <f t="shared" si="11"/>
        <v>9.1</v>
      </c>
      <c r="H45" s="16">
        <f t="shared" si="12"/>
        <v>94.5</v>
      </c>
      <c r="I45" s="17">
        <f t="shared" si="13"/>
        <v>27700</v>
      </c>
      <c r="J45" s="16">
        <f t="shared" si="6"/>
        <v>39.4</v>
      </c>
      <c r="K45" s="16">
        <f t="shared" si="6"/>
        <v>22.6</v>
      </c>
      <c r="L45" s="16">
        <f t="shared" si="6"/>
        <v>16.5</v>
      </c>
      <c r="M45" s="16">
        <f t="shared" si="6"/>
        <v>11.6</v>
      </c>
      <c r="N45" s="16">
        <f t="shared" si="6"/>
        <v>6.4</v>
      </c>
      <c r="O45" s="16">
        <f t="shared" si="7"/>
        <v>96.4</v>
      </c>
      <c r="P45" s="17">
        <f t="shared" si="8"/>
        <v>16753</v>
      </c>
      <c r="Q45" s="16">
        <f t="shared" si="9"/>
        <v>36.7</v>
      </c>
      <c r="R45" s="16">
        <f t="shared" si="10"/>
        <v>21</v>
      </c>
      <c r="S45" s="16">
        <f t="shared" si="10"/>
        <v>16.9</v>
      </c>
      <c r="T45" s="16">
        <f t="shared" si="10"/>
        <v>12.6</v>
      </c>
      <c r="U45" s="16">
        <f t="shared" si="10"/>
        <v>8.1</v>
      </c>
      <c r="V45" s="16">
        <f t="shared" si="14"/>
        <v>95.3</v>
      </c>
      <c r="W45" s="17">
        <f t="shared" si="15"/>
        <v>44453</v>
      </c>
      <c r="X45" s="18"/>
      <c r="Y45" s="18"/>
      <c r="Z45" s="18"/>
    </row>
    <row r="46" spans="2:26" ht="12.75">
      <c r="B46" s="15" t="s">
        <v>5</v>
      </c>
      <c r="C46" s="16">
        <f t="shared" si="11"/>
        <v>59.8</v>
      </c>
      <c r="D46" s="16">
        <f t="shared" si="11"/>
        <v>15.9</v>
      </c>
      <c r="E46" s="16">
        <f t="shared" si="11"/>
        <v>10.3</v>
      </c>
      <c r="F46" s="16">
        <f t="shared" si="11"/>
        <v>6.7</v>
      </c>
      <c r="G46" s="16">
        <f t="shared" si="11"/>
        <v>5.3</v>
      </c>
      <c r="H46" s="16">
        <f t="shared" si="12"/>
        <v>98</v>
      </c>
      <c r="I46" s="17">
        <f t="shared" si="13"/>
        <v>3422</v>
      </c>
      <c r="J46" s="16">
        <f t="shared" si="6"/>
        <v>63.4</v>
      </c>
      <c r="K46" s="16">
        <f t="shared" si="6"/>
        <v>17.8</v>
      </c>
      <c r="L46" s="16">
        <f t="shared" si="6"/>
        <v>8.6</v>
      </c>
      <c r="M46" s="16">
        <f t="shared" si="6"/>
        <v>6.4</v>
      </c>
      <c r="N46" s="16">
        <f t="shared" si="6"/>
        <v>2.8</v>
      </c>
      <c r="O46" s="16">
        <f t="shared" si="7"/>
        <v>99.1</v>
      </c>
      <c r="P46" s="17">
        <f t="shared" si="8"/>
        <v>1308</v>
      </c>
      <c r="Q46" s="16">
        <f t="shared" si="9"/>
        <v>60.8</v>
      </c>
      <c r="R46" s="16">
        <f t="shared" si="10"/>
        <v>16.4</v>
      </c>
      <c r="S46" s="16">
        <f t="shared" si="10"/>
        <v>9.8</v>
      </c>
      <c r="T46" s="16">
        <f t="shared" si="10"/>
        <v>6.6</v>
      </c>
      <c r="U46" s="16">
        <f t="shared" si="10"/>
        <v>4.7</v>
      </c>
      <c r="V46" s="16">
        <f t="shared" si="14"/>
        <v>98.3</v>
      </c>
      <c r="W46" s="17">
        <f t="shared" si="15"/>
        <v>4730</v>
      </c>
      <c r="X46" s="18"/>
      <c r="Y46" s="18"/>
      <c r="Z46" s="18"/>
    </row>
    <row r="47" spans="2:26" ht="12.75">
      <c r="B47" s="15" t="s">
        <v>6</v>
      </c>
      <c r="C47" s="16">
        <f t="shared" si="11"/>
        <v>12.7</v>
      </c>
      <c r="D47" s="16">
        <f t="shared" si="11"/>
        <v>19.4</v>
      </c>
      <c r="E47" s="16">
        <f t="shared" si="11"/>
        <v>25.1</v>
      </c>
      <c r="F47" s="16">
        <f t="shared" si="11"/>
        <v>23.8</v>
      </c>
      <c r="G47" s="16">
        <f t="shared" si="11"/>
        <v>14.4</v>
      </c>
      <c r="H47" s="16">
        <f t="shared" si="12"/>
        <v>95.4</v>
      </c>
      <c r="I47" s="17">
        <f t="shared" si="13"/>
        <v>9517</v>
      </c>
      <c r="J47" s="16">
        <f t="shared" si="6"/>
        <v>18.1</v>
      </c>
      <c r="K47" s="16">
        <f t="shared" si="6"/>
        <v>25.6</v>
      </c>
      <c r="L47" s="16">
        <f t="shared" si="6"/>
        <v>26.3</v>
      </c>
      <c r="M47" s="16">
        <f t="shared" si="6"/>
        <v>19.1</v>
      </c>
      <c r="N47" s="16">
        <f t="shared" si="6"/>
        <v>8.7</v>
      </c>
      <c r="O47" s="16">
        <f t="shared" si="7"/>
        <v>97.8</v>
      </c>
      <c r="P47" s="17">
        <f t="shared" si="8"/>
        <v>5857</v>
      </c>
      <c r="Q47" s="16">
        <f t="shared" si="9"/>
        <v>14.8</v>
      </c>
      <c r="R47" s="16">
        <f t="shared" si="10"/>
        <v>21.8</v>
      </c>
      <c r="S47" s="16">
        <f t="shared" si="10"/>
        <v>25.5</v>
      </c>
      <c r="T47" s="16">
        <f t="shared" si="10"/>
        <v>22</v>
      </c>
      <c r="U47" s="16">
        <f t="shared" si="10"/>
        <v>12.2</v>
      </c>
      <c r="V47" s="16">
        <f t="shared" si="14"/>
        <v>96.3</v>
      </c>
      <c r="W47" s="17">
        <f t="shared" si="15"/>
        <v>15374</v>
      </c>
      <c r="X47" s="18"/>
      <c r="Y47" s="18"/>
      <c r="Z47" s="18"/>
    </row>
    <row r="48" spans="2:26" ht="12.75">
      <c r="B48" s="15" t="s">
        <v>7</v>
      </c>
      <c r="C48" s="16">
        <f t="shared" si="11"/>
        <v>12.7</v>
      </c>
      <c r="D48" s="16">
        <f t="shared" si="11"/>
        <v>17.2</v>
      </c>
      <c r="E48" s="16">
        <f t="shared" si="11"/>
        <v>22.3</v>
      </c>
      <c r="F48" s="16">
        <f t="shared" si="11"/>
        <v>22</v>
      </c>
      <c r="G48" s="16">
        <f t="shared" si="11"/>
        <v>17.4</v>
      </c>
      <c r="H48" s="16">
        <f t="shared" si="12"/>
        <v>91.7</v>
      </c>
      <c r="I48" s="17">
        <f t="shared" si="13"/>
        <v>7319</v>
      </c>
      <c r="J48" s="16">
        <f t="shared" si="6"/>
        <v>11.1</v>
      </c>
      <c r="K48" s="16">
        <f t="shared" si="6"/>
        <v>19.2</v>
      </c>
      <c r="L48" s="16">
        <f t="shared" si="6"/>
        <v>20.8</v>
      </c>
      <c r="M48" s="16">
        <f t="shared" si="6"/>
        <v>22.9</v>
      </c>
      <c r="N48" s="16">
        <f t="shared" si="6"/>
        <v>17.7</v>
      </c>
      <c r="O48" s="16">
        <f t="shared" si="7"/>
        <v>91.8</v>
      </c>
      <c r="P48" s="17">
        <f t="shared" si="8"/>
        <v>937</v>
      </c>
      <c r="Q48" s="16">
        <f t="shared" si="9"/>
        <v>12.5</v>
      </c>
      <c r="R48" s="16">
        <f t="shared" si="10"/>
        <v>17.5</v>
      </c>
      <c r="S48" s="16">
        <f t="shared" si="10"/>
        <v>22.2</v>
      </c>
      <c r="T48" s="16">
        <f t="shared" si="10"/>
        <v>22.1</v>
      </c>
      <c r="U48" s="16">
        <f t="shared" si="10"/>
        <v>17.5</v>
      </c>
      <c r="V48" s="16">
        <f t="shared" si="14"/>
        <v>91.7</v>
      </c>
      <c r="W48" s="17">
        <f t="shared" si="15"/>
        <v>8256</v>
      </c>
      <c r="X48" s="18"/>
      <c r="Y48" s="18"/>
      <c r="Z48" s="18"/>
    </row>
    <row r="49" spans="2:26" ht="12.75">
      <c r="B49" s="15" t="s">
        <v>8</v>
      </c>
      <c r="C49" s="16">
        <f t="shared" si="11"/>
        <v>5.1</v>
      </c>
      <c r="D49" s="16">
        <f t="shared" si="11"/>
        <v>13.4</v>
      </c>
      <c r="E49" s="16">
        <f t="shared" si="11"/>
        <v>23.5</v>
      </c>
      <c r="F49" s="16">
        <f t="shared" si="11"/>
        <v>27</v>
      </c>
      <c r="G49" s="16">
        <f t="shared" si="11"/>
        <v>21.7</v>
      </c>
      <c r="H49" s="16">
        <f t="shared" si="12"/>
        <v>90.7</v>
      </c>
      <c r="I49" s="17">
        <f t="shared" si="13"/>
        <v>10734</v>
      </c>
      <c r="J49" s="16">
        <f t="shared" si="6"/>
        <v>7.4</v>
      </c>
      <c r="K49" s="16">
        <f t="shared" si="6"/>
        <v>17.8</v>
      </c>
      <c r="L49" s="16">
        <f t="shared" si="6"/>
        <v>24.6</v>
      </c>
      <c r="M49" s="16">
        <f t="shared" si="6"/>
        <v>26.2</v>
      </c>
      <c r="N49" s="16">
        <f t="shared" si="6"/>
        <v>17.8</v>
      </c>
      <c r="O49" s="16">
        <f t="shared" si="7"/>
        <v>93.8</v>
      </c>
      <c r="P49" s="17">
        <f t="shared" si="8"/>
        <v>5575</v>
      </c>
      <c r="Q49" s="16">
        <f t="shared" si="9"/>
        <v>5.9</v>
      </c>
      <c r="R49" s="16">
        <f t="shared" si="10"/>
        <v>14.9</v>
      </c>
      <c r="S49" s="16">
        <f t="shared" si="10"/>
        <v>23.9</v>
      </c>
      <c r="T49" s="16">
        <f t="shared" si="10"/>
        <v>26.7</v>
      </c>
      <c r="U49" s="16">
        <f t="shared" si="10"/>
        <v>20.4</v>
      </c>
      <c r="V49" s="16">
        <f t="shared" si="14"/>
        <v>91.7</v>
      </c>
      <c r="W49" s="17">
        <f t="shared" si="15"/>
        <v>16309</v>
      </c>
      <c r="X49" s="18"/>
      <c r="Y49" s="18"/>
      <c r="Z49" s="18"/>
    </row>
    <row r="50" spans="2:26" ht="12.75">
      <c r="B50" s="15" t="s">
        <v>9</v>
      </c>
      <c r="C50" s="16" t="s">
        <v>55</v>
      </c>
      <c r="D50" s="16">
        <f t="shared" si="11"/>
        <v>15.7</v>
      </c>
      <c r="E50" s="16">
        <f t="shared" si="11"/>
        <v>17.6</v>
      </c>
      <c r="F50" s="16">
        <f t="shared" si="11"/>
        <v>33.3</v>
      </c>
      <c r="G50" s="16">
        <f t="shared" si="11"/>
        <v>23.5</v>
      </c>
      <c r="H50" s="16" t="s">
        <v>55</v>
      </c>
      <c r="I50" s="17">
        <f t="shared" si="13"/>
        <v>51</v>
      </c>
      <c r="J50" s="16">
        <f t="shared" si="6"/>
        <v>16.6</v>
      </c>
      <c r="K50" s="16">
        <f t="shared" si="6"/>
        <v>22.8</v>
      </c>
      <c r="L50" s="16">
        <f t="shared" si="6"/>
        <v>24</v>
      </c>
      <c r="M50" s="16">
        <f t="shared" si="6"/>
        <v>21.9</v>
      </c>
      <c r="N50" s="16">
        <f t="shared" si="6"/>
        <v>11.8</v>
      </c>
      <c r="O50" s="16">
        <f t="shared" si="7"/>
        <v>97.1</v>
      </c>
      <c r="P50" s="17">
        <f t="shared" si="8"/>
        <v>549</v>
      </c>
      <c r="Q50" s="16">
        <f t="shared" si="9"/>
        <v>15.3</v>
      </c>
      <c r="R50" s="16">
        <f t="shared" si="10"/>
        <v>22.2</v>
      </c>
      <c r="S50" s="16">
        <f t="shared" si="10"/>
        <v>23.5</v>
      </c>
      <c r="T50" s="16">
        <f t="shared" si="10"/>
        <v>22.8</v>
      </c>
      <c r="U50" s="16">
        <f t="shared" si="10"/>
        <v>12.8</v>
      </c>
      <c r="V50" s="16">
        <f t="shared" si="14"/>
        <v>96.7</v>
      </c>
      <c r="W50" s="17">
        <f t="shared" si="15"/>
        <v>600</v>
      </c>
      <c r="X50" s="18"/>
      <c r="Y50" s="18"/>
      <c r="Z50" s="18"/>
    </row>
    <row r="51" spans="2:26" ht="12.75">
      <c r="B51" s="15" t="s">
        <v>10</v>
      </c>
      <c r="C51" s="16" t="s">
        <v>55</v>
      </c>
      <c r="D51" s="16">
        <f t="shared" si="11"/>
        <v>15.5</v>
      </c>
      <c r="E51" s="16">
        <f t="shared" si="11"/>
        <v>20.5</v>
      </c>
      <c r="F51" s="16">
        <f t="shared" si="11"/>
        <v>20.9</v>
      </c>
      <c r="G51" s="16">
        <f t="shared" si="11"/>
        <v>21.2</v>
      </c>
      <c r="H51" s="16" t="s">
        <v>55</v>
      </c>
      <c r="I51" s="17">
        <f t="shared" si="13"/>
        <v>1442</v>
      </c>
      <c r="J51" s="16">
        <f t="shared" si="6"/>
        <v>14.2</v>
      </c>
      <c r="K51" s="16">
        <f t="shared" si="6"/>
        <v>16</v>
      </c>
      <c r="L51" s="16">
        <f t="shared" si="6"/>
        <v>18.3</v>
      </c>
      <c r="M51" s="16">
        <f t="shared" si="6"/>
        <v>22.4</v>
      </c>
      <c r="N51" s="16">
        <f t="shared" si="6"/>
        <v>18.4</v>
      </c>
      <c r="O51" s="16">
        <f t="shared" si="7"/>
        <v>89.3</v>
      </c>
      <c r="P51" s="17">
        <f t="shared" si="8"/>
        <v>929</v>
      </c>
      <c r="Q51" s="16">
        <f t="shared" si="9"/>
        <v>11.9</v>
      </c>
      <c r="R51" s="16">
        <f t="shared" si="10"/>
        <v>15.7</v>
      </c>
      <c r="S51" s="16">
        <f t="shared" si="10"/>
        <v>19.7</v>
      </c>
      <c r="T51" s="16">
        <f t="shared" si="10"/>
        <v>21.5</v>
      </c>
      <c r="U51" s="16">
        <f t="shared" si="10"/>
        <v>20.1</v>
      </c>
      <c r="V51" s="16">
        <f t="shared" si="14"/>
        <v>88.8</v>
      </c>
      <c r="W51" s="17">
        <f t="shared" si="15"/>
        <v>2371</v>
      </c>
      <c r="X51" s="18"/>
      <c r="Y51" s="18"/>
      <c r="Z51" s="18"/>
    </row>
    <row r="52" spans="2:26" ht="12.75">
      <c r="B52" s="15" t="s">
        <v>11</v>
      </c>
      <c r="C52" s="16">
        <f t="shared" si="11"/>
        <v>11.6</v>
      </c>
      <c r="D52" s="16">
        <f t="shared" si="11"/>
        <v>22.9</v>
      </c>
      <c r="E52" s="16">
        <f t="shared" si="11"/>
        <v>27.9</v>
      </c>
      <c r="F52" s="16">
        <f t="shared" si="11"/>
        <v>23.2</v>
      </c>
      <c r="G52" s="16">
        <f t="shared" si="11"/>
        <v>11.5</v>
      </c>
      <c r="H52" s="16">
        <f t="shared" si="12"/>
        <v>97.1</v>
      </c>
      <c r="I52" s="17">
        <f t="shared" si="13"/>
        <v>19279</v>
      </c>
      <c r="J52" s="16">
        <f t="shared" si="6"/>
        <v>15.1</v>
      </c>
      <c r="K52" s="16">
        <f t="shared" si="6"/>
        <v>24</v>
      </c>
      <c r="L52" s="16">
        <f t="shared" si="6"/>
        <v>27.2</v>
      </c>
      <c r="M52" s="16">
        <f t="shared" si="6"/>
        <v>20.9</v>
      </c>
      <c r="N52" s="16">
        <f t="shared" si="6"/>
        <v>10.1</v>
      </c>
      <c r="O52" s="16">
        <f t="shared" si="7"/>
        <v>97.3</v>
      </c>
      <c r="P52" s="17">
        <f t="shared" si="8"/>
        <v>13165</v>
      </c>
      <c r="Q52" s="16">
        <f t="shared" si="9"/>
        <v>13</v>
      </c>
      <c r="R52" s="16">
        <f t="shared" si="10"/>
        <v>23.4</v>
      </c>
      <c r="S52" s="16">
        <f t="shared" si="10"/>
        <v>27.6</v>
      </c>
      <c r="T52" s="16">
        <f t="shared" si="10"/>
        <v>22.2</v>
      </c>
      <c r="U52" s="16">
        <f t="shared" si="10"/>
        <v>10.9</v>
      </c>
      <c r="V52" s="16">
        <f t="shared" si="14"/>
        <v>97.1</v>
      </c>
      <c r="W52" s="17">
        <f t="shared" si="15"/>
        <v>32444</v>
      </c>
      <c r="X52" s="18"/>
      <c r="Y52" s="18"/>
      <c r="Z52" s="18"/>
    </row>
    <row r="53" spans="2:26" ht="12.75">
      <c r="B53" s="15" t="s">
        <v>12</v>
      </c>
      <c r="C53" s="16">
        <f t="shared" si="11"/>
        <v>30.3</v>
      </c>
      <c r="D53" s="16">
        <f t="shared" si="11"/>
        <v>25.9</v>
      </c>
      <c r="E53" s="16">
        <f t="shared" si="11"/>
        <v>21.1</v>
      </c>
      <c r="F53" s="16">
        <f t="shared" si="11"/>
        <v>13.9</v>
      </c>
      <c r="G53" s="16">
        <f t="shared" si="11"/>
        <v>6.6</v>
      </c>
      <c r="H53" s="16">
        <f t="shared" si="12"/>
        <v>97.8</v>
      </c>
      <c r="I53" s="17">
        <f t="shared" si="13"/>
        <v>9382</v>
      </c>
      <c r="J53" s="16">
        <f t="shared" si="6"/>
        <v>35.6</v>
      </c>
      <c r="K53" s="16">
        <f t="shared" si="6"/>
        <v>25.9</v>
      </c>
      <c r="L53" s="16">
        <f t="shared" si="6"/>
        <v>19.4</v>
      </c>
      <c r="M53" s="16">
        <f t="shared" si="6"/>
        <v>11.9</v>
      </c>
      <c r="N53" s="16">
        <f t="shared" si="6"/>
        <v>5.6</v>
      </c>
      <c r="O53" s="16">
        <f t="shared" si="7"/>
        <v>98.4</v>
      </c>
      <c r="P53" s="17">
        <f t="shared" si="8"/>
        <v>3935</v>
      </c>
      <c r="Q53" s="16">
        <f t="shared" si="9"/>
        <v>31.9</v>
      </c>
      <c r="R53" s="16">
        <f t="shared" si="10"/>
        <v>25.9</v>
      </c>
      <c r="S53" s="16">
        <f t="shared" si="10"/>
        <v>20.6</v>
      </c>
      <c r="T53" s="16">
        <f t="shared" si="10"/>
        <v>13.3</v>
      </c>
      <c r="U53" s="16">
        <f t="shared" si="10"/>
        <v>6.3</v>
      </c>
      <c r="V53" s="16">
        <f t="shared" si="14"/>
        <v>98</v>
      </c>
      <c r="W53" s="17">
        <f t="shared" si="15"/>
        <v>13317</v>
      </c>
      <c r="X53" s="18"/>
      <c r="Y53" s="18"/>
      <c r="Z53" s="18"/>
    </row>
    <row r="54" spans="2:26" ht="12.75">
      <c r="B54" s="15" t="s">
        <v>13</v>
      </c>
      <c r="C54" s="16">
        <f t="shared" si="11"/>
        <v>18.9</v>
      </c>
      <c r="D54" s="16">
        <f t="shared" si="11"/>
        <v>25.2</v>
      </c>
      <c r="E54" s="16">
        <f t="shared" si="11"/>
        <v>24.7</v>
      </c>
      <c r="F54" s="16">
        <f t="shared" si="11"/>
        <v>19</v>
      </c>
      <c r="G54" s="16">
        <f t="shared" si="11"/>
        <v>9.9</v>
      </c>
      <c r="H54" s="16">
        <f t="shared" si="12"/>
        <v>97.8</v>
      </c>
      <c r="I54" s="17">
        <f t="shared" si="13"/>
        <v>16846</v>
      </c>
      <c r="J54" s="16">
        <f t="shared" si="6"/>
        <v>27.8</v>
      </c>
      <c r="K54" s="16">
        <f t="shared" si="6"/>
        <v>26.8</v>
      </c>
      <c r="L54" s="16">
        <f t="shared" si="6"/>
        <v>23.2</v>
      </c>
      <c r="M54" s="16">
        <f t="shared" si="6"/>
        <v>14.6</v>
      </c>
      <c r="N54" s="16">
        <f t="shared" si="6"/>
        <v>6.2</v>
      </c>
      <c r="O54" s="16">
        <f t="shared" si="7"/>
        <v>98.5</v>
      </c>
      <c r="P54" s="17">
        <f t="shared" si="8"/>
        <v>14333</v>
      </c>
      <c r="Q54" s="16">
        <f t="shared" si="9"/>
        <v>23</v>
      </c>
      <c r="R54" s="16">
        <f t="shared" si="10"/>
        <v>26</v>
      </c>
      <c r="S54" s="16">
        <f t="shared" si="10"/>
        <v>24</v>
      </c>
      <c r="T54" s="16">
        <f t="shared" si="10"/>
        <v>17</v>
      </c>
      <c r="U54" s="16">
        <f t="shared" si="10"/>
        <v>8.2</v>
      </c>
      <c r="V54" s="16">
        <f t="shared" si="14"/>
        <v>98.1</v>
      </c>
      <c r="W54" s="17">
        <f t="shared" si="15"/>
        <v>31179</v>
      </c>
      <c r="X54" s="18"/>
      <c r="Y54" s="18"/>
      <c r="Z54" s="18"/>
    </row>
    <row r="55" spans="2:26" ht="12.75">
      <c r="B55" s="15" t="s">
        <v>14</v>
      </c>
      <c r="C55" s="16">
        <f t="shared" si="11"/>
        <v>26</v>
      </c>
      <c r="D55" s="16">
        <f t="shared" si="11"/>
        <v>26.6</v>
      </c>
      <c r="E55" s="16">
        <f t="shared" si="11"/>
        <v>21.4</v>
      </c>
      <c r="F55" s="16">
        <f t="shared" si="11"/>
        <v>14.8</v>
      </c>
      <c r="G55" s="16">
        <f t="shared" si="11"/>
        <v>8.2</v>
      </c>
      <c r="H55" s="16">
        <f t="shared" si="12"/>
        <v>96.9</v>
      </c>
      <c r="I55" s="17">
        <f t="shared" si="13"/>
        <v>4881</v>
      </c>
      <c r="J55" s="16">
        <f t="shared" si="6"/>
        <v>32.6</v>
      </c>
      <c r="K55" s="16">
        <f t="shared" si="6"/>
        <v>26.8</v>
      </c>
      <c r="L55" s="16">
        <f t="shared" si="6"/>
        <v>20.4</v>
      </c>
      <c r="M55" s="16">
        <f t="shared" si="6"/>
        <v>11.7</v>
      </c>
      <c r="N55" s="16">
        <f t="shared" si="6"/>
        <v>6</v>
      </c>
      <c r="O55" s="16">
        <f t="shared" si="7"/>
        <v>97.6</v>
      </c>
      <c r="P55" s="17">
        <f t="shared" si="8"/>
        <v>3253</v>
      </c>
      <c r="Q55" s="16">
        <f t="shared" si="9"/>
        <v>28.6</v>
      </c>
      <c r="R55" s="16">
        <f t="shared" si="10"/>
        <v>26.7</v>
      </c>
      <c r="S55" s="16">
        <f t="shared" si="10"/>
        <v>21</v>
      </c>
      <c r="T55" s="16">
        <f t="shared" si="10"/>
        <v>13.6</v>
      </c>
      <c r="U55" s="16">
        <f t="shared" si="10"/>
        <v>7.3</v>
      </c>
      <c r="V55" s="16">
        <f t="shared" si="14"/>
        <v>97.2</v>
      </c>
      <c r="W55" s="17">
        <f t="shared" si="15"/>
        <v>8134</v>
      </c>
      <c r="X55" s="18"/>
      <c r="Y55" s="18"/>
      <c r="Z55" s="18"/>
    </row>
    <row r="56" spans="2:26" ht="12.75">
      <c r="B56" s="15" t="s">
        <v>15</v>
      </c>
      <c r="C56" s="16">
        <f t="shared" si="11"/>
        <v>22.1</v>
      </c>
      <c r="D56" s="16">
        <f t="shared" si="11"/>
        <v>24.7</v>
      </c>
      <c r="E56" s="16">
        <f t="shared" si="11"/>
        <v>24.7</v>
      </c>
      <c r="F56" s="16">
        <f t="shared" si="11"/>
        <v>18.1</v>
      </c>
      <c r="G56" s="16">
        <f t="shared" si="11"/>
        <v>8.2</v>
      </c>
      <c r="H56" s="16">
        <f t="shared" si="12"/>
        <v>97.9</v>
      </c>
      <c r="I56" s="17">
        <f t="shared" si="13"/>
        <v>17865</v>
      </c>
      <c r="J56" s="16">
        <f t="shared" si="6"/>
        <v>24.5</v>
      </c>
      <c r="K56" s="16">
        <f t="shared" si="6"/>
        <v>26.5</v>
      </c>
      <c r="L56" s="16">
        <f t="shared" si="6"/>
        <v>23</v>
      </c>
      <c r="M56" s="16">
        <f t="shared" si="6"/>
        <v>17</v>
      </c>
      <c r="N56" s="16">
        <f t="shared" si="6"/>
        <v>7.1</v>
      </c>
      <c r="O56" s="16">
        <f t="shared" si="7"/>
        <v>98.1</v>
      </c>
      <c r="P56" s="17">
        <f t="shared" si="8"/>
        <v>18648</v>
      </c>
      <c r="Q56" s="16">
        <f t="shared" si="9"/>
        <v>23.3</v>
      </c>
      <c r="R56" s="16">
        <f t="shared" si="10"/>
        <v>25.6</v>
      </c>
      <c r="S56" s="16">
        <f t="shared" si="10"/>
        <v>23.8</v>
      </c>
      <c r="T56" s="16">
        <f t="shared" si="10"/>
        <v>17.5</v>
      </c>
      <c r="U56" s="16">
        <f t="shared" si="10"/>
        <v>7.7</v>
      </c>
      <c r="V56" s="16">
        <f t="shared" si="14"/>
        <v>98</v>
      </c>
      <c r="W56" s="17">
        <f t="shared" si="15"/>
        <v>36513</v>
      </c>
      <c r="X56" s="18"/>
      <c r="Y56" s="18"/>
      <c r="Z56" s="18"/>
    </row>
    <row r="57" spans="2:26" ht="12.75">
      <c r="B57" s="15" t="s">
        <v>16</v>
      </c>
      <c r="C57" s="16">
        <f t="shared" si="11"/>
        <v>13.8</v>
      </c>
      <c r="D57" s="16">
        <f t="shared" si="11"/>
        <v>19</v>
      </c>
      <c r="E57" s="16">
        <f t="shared" si="11"/>
        <v>22.4</v>
      </c>
      <c r="F57" s="16">
        <f t="shared" si="11"/>
        <v>21.7</v>
      </c>
      <c r="G57" s="16">
        <f t="shared" si="11"/>
        <v>15.4</v>
      </c>
      <c r="H57" s="16">
        <f t="shared" si="12"/>
        <v>92.3</v>
      </c>
      <c r="I57" s="17">
        <f t="shared" si="13"/>
        <v>3973</v>
      </c>
      <c r="J57" s="16">
        <f aca="true" t="shared" si="16" ref="J57:N72">ROUND(100*I21/$V21,1)</f>
        <v>19.7</v>
      </c>
      <c r="K57" s="16">
        <f t="shared" si="16"/>
        <v>21.7</v>
      </c>
      <c r="L57" s="16">
        <f t="shared" si="16"/>
        <v>23.1</v>
      </c>
      <c r="M57" s="16">
        <f t="shared" si="16"/>
        <v>18.8</v>
      </c>
      <c r="N57" s="16">
        <f t="shared" si="16"/>
        <v>11.4</v>
      </c>
      <c r="O57" s="16">
        <f t="shared" si="7"/>
        <v>94.7</v>
      </c>
      <c r="P57" s="17">
        <f t="shared" si="8"/>
        <v>6124</v>
      </c>
      <c r="Q57" s="16">
        <f t="shared" si="9"/>
        <v>17.4</v>
      </c>
      <c r="R57" s="16">
        <f>ROUND(100*P21/$W21,1)</f>
        <v>20.7</v>
      </c>
      <c r="S57" s="16">
        <f>ROUND(100*Q21/$W21,1)</f>
        <v>22.8</v>
      </c>
      <c r="T57" s="16">
        <f>ROUND(100*R21/$W21,1)</f>
        <v>20</v>
      </c>
      <c r="U57" s="16">
        <f>ROUND(100*S21/$W21,1)</f>
        <v>13</v>
      </c>
      <c r="V57" s="16">
        <f t="shared" si="14"/>
        <v>93.8</v>
      </c>
      <c r="W57" s="17">
        <f t="shared" si="15"/>
        <v>10097</v>
      </c>
      <c r="X57" s="18"/>
      <c r="Y57" s="18"/>
      <c r="Z57" s="18"/>
    </row>
    <row r="58" spans="2:26" ht="12.75">
      <c r="B58" s="15" t="s">
        <v>17</v>
      </c>
      <c r="C58" s="16">
        <f aca="true" t="shared" si="17" ref="C58:G73">ROUND(100*C22/$U22,1)</f>
        <v>10.7</v>
      </c>
      <c r="D58" s="16">
        <f t="shared" si="17"/>
        <v>18.2</v>
      </c>
      <c r="E58" s="16">
        <f t="shared" si="17"/>
        <v>23</v>
      </c>
      <c r="F58" s="16">
        <f t="shared" si="17"/>
        <v>23.2</v>
      </c>
      <c r="G58" s="16">
        <f t="shared" si="17"/>
        <v>16.4</v>
      </c>
      <c r="H58" s="16">
        <f t="shared" si="12"/>
        <v>91.5</v>
      </c>
      <c r="I58" s="17">
        <f t="shared" si="13"/>
        <v>9089</v>
      </c>
      <c r="J58" s="16">
        <f t="shared" si="16"/>
        <v>19.7</v>
      </c>
      <c r="K58" s="16">
        <f t="shared" si="16"/>
        <v>24.1</v>
      </c>
      <c r="L58" s="16">
        <f t="shared" si="16"/>
        <v>23.9</v>
      </c>
      <c r="M58" s="16">
        <f t="shared" si="16"/>
        <v>18.4</v>
      </c>
      <c r="N58" s="16">
        <f t="shared" si="16"/>
        <v>10.3</v>
      </c>
      <c r="O58" s="16">
        <f t="shared" si="7"/>
        <v>96.4</v>
      </c>
      <c r="P58" s="17">
        <f t="shared" si="8"/>
        <v>28808</v>
      </c>
      <c r="Q58" s="16">
        <f aca="true" t="shared" si="18" ref="Q58:U73">ROUND(100*O22/$W22,1)</f>
        <v>17.5</v>
      </c>
      <c r="R58" s="16">
        <f t="shared" si="18"/>
        <v>22.7</v>
      </c>
      <c r="S58" s="16">
        <f t="shared" si="18"/>
        <v>23.7</v>
      </c>
      <c r="T58" s="16">
        <f t="shared" si="18"/>
        <v>19.5</v>
      </c>
      <c r="U58" s="16">
        <f t="shared" si="18"/>
        <v>11.8</v>
      </c>
      <c r="V58" s="16">
        <f t="shared" si="14"/>
        <v>95.2</v>
      </c>
      <c r="W58" s="17">
        <f t="shared" si="15"/>
        <v>37897</v>
      </c>
      <c r="X58" s="18"/>
      <c r="Y58" s="18"/>
      <c r="Z58" s="18"/>
    </row>
    <row r="59" spans="2:26" ht="12.75">
      <c r="B59" s="15" t="s">
        <v>18</v>
      </c>
      <c r="C59" s="16">
        <f t="shared" si="17"/>
        <v>13.6</v>
      </c>
      <c r="D59" s="16">
        <f t="shared" si="17"/>
        <v>22.3</v>
      </c>
      <c r="E59" s="16">
        <f t="shared" si="17"/>
        <v>25</v>
      </c>
      <c r="F59" s="16">
        <f t="shared" si="17"/>
        <v>21.3</v>
      </c>
      <c r="G59" s="16">
        <f t="shared" si="17"/>
        <v>12.1</v>
      </c>
      <c r="H59" s="16">
        <f t="shared" si="12"/>
        <v>94.4</v>
      </c>
      <c r="I59" s="17">
        <f t="shared" si="13"/>
        <v>4991</v>
      </c>
      <c r="J59" s="16">
        <f t="shared" si="16"/>
        <v>19.9</v>
      </c>
      <c r="K59" s="16">
        <f t="shared" si="16"/>
        <v>25.9</v>
      </c>
      <c r="L59" s="16">
        <f t="shared" si="16"/>
        <v>25.1</v>
      </c>
      <c r="M59" s="16">
        <f t="shared" si="16"/>
        <v>17.3</v>
      </c>
      <c r="N59" s="16">
        <f t="shared" si="16"/>
        <v>8.9</v>
      </c>
      <c r="O59" s="16">
        <f t="shared" si="7"/>
        <v>97.1</v>
      </c>
      <c r="P59" s="17">
        <f t="shared" si="8"/>
        <v>16077</v>
      </c>
      <c r="Q59" s="16">
        <f t="shared" si="18"/>
        <v>18.4</v>
      </c>
      <c r="R59" s="16">
        <f t="shared" si="18"/>
        <v>25.1</v>
      </c>
      <c r="S59" s="16">
        <f t="shared" si="18"/>
        <v>25.1</v>
      </c>
      <c r="T59" s="16">
        <f t="shared" si="18"/>
        <v>18.2</v>
      </c>
      <c r="U59" s="16">
        <f t="shared" si="18"/>
        <v>9.7</v>
      </c>
      <c r="V59" s="16">
        <f t="shared" si="14"/>
        <v>96.4</v>
      </c>
      <c r="W59" s="17">
        <f t="shared" si="15"/>
        <v>21068</v>
      </c>
      <c r="X59" s="18"/>
      <c r="Y59" s="18"/>
      <c r="Z59" s="18"/>
    </row>
    <row r="60" spans="2:26" ht="12.75">
      <c r="B60" s="15" t="s">
        <v>19</v>
      </c>
      <c r="C60" s="16">
        <f t="shared" si="17"/>
        <v>14.6</v>
      </c>
      <c r="D60" s="16">
        <f t="shared" si="17"/>
        <v>24.5</v>
      </c>
      <c r="E60" s="16">
        <f t="shared" si="17"/>
        <v>25</v>
      </c>
      <c r="F60" s="16">
        <f t="shared" si="17"/>
        <v>18.1</v>
      </c>
      <c r="G60" s="16">
        <f t="shared" si="17"/>
        <v>12.9</v>
      </c>
      <c r="H60" s="16">
        <f t="shared" si="12"/>
        <v>95.1</v>
      </c>
      <c r="I60" s="17">
        <f t="shared" si="13"/>
        <v>975</v>
      </c>
      <c r="J60" s="16">
        <f t="shared" si="16"/>
        <v>22.1</v>
      </c>
      <c r="K60" s="16">
        <f t="shared" si="16"/>
        <v>25.6</v>
      </c>
      <c r="L60" s="16">
        <f t="shared" si="16"/>
        <v>22.9</v>
      </c>
      <c r="M60" s="16">
        <f t="shared" si="16"/>
        <v>17.1</v>
      </c>
      <c r="N60" s="16">
        <f t="shared" si="16"/>
        <v>8.7</v>
      </c>
      <c r="O60" s="16">
        <f t="shared" si="7"/>
        <v>96.3</v>
      </c>
      <c r="P60" s="17">
        <f t="shared" si="8"/>
        <v>958</v>
      </c>
      <c r="Q60" s="16">
        <f t="shared" si="18"/>
        <v>18.3</v>
      </c>
      <c r="R60" s="16">
        <f t="shared" si="18"/>
        <v>25</v>
      </c>
      <c r="S60" s="16">
        <f t="shared" si="18"/>
        <v>24</v>
      </c>
      <c r="T60" s="16">
        <f t="shared" si="18"/>
        <v>17.6</v>
      </c>
      <c r="U60" s="16">
        <f t="shared" si="18"/>
        <v>10.8</v>
      </c>
      <c r="V60" s="16">
        <f t="shared" si="14"/>
        <v>95.7</v>
      </c>
      <c r="W60" s="17">
        <f t="shared" si="15"/>
        <v>1933</v>
      </c>
      <c r="X60" s="18"/>
      <c r="Y60" s="18"/>
      <c r="Z60" s="18"/>
    </row>
    <row r="61" spans="2:26" ht="12.75">
      <c r="B61" s="15" t="s">
        <v>20</v>
      </c>
      <c r="C61" s="16">
        <f t="shared" si="17"/>
        <v>21.4</v>
      </c>
      <c r="D61" s="16">
        <f t="shared" si="17"/>
        <v>20.6</v>
      </c>
      <c r="E61" s="16">
        <f t="shared" si="17"/>
        <v>22.8</v>
      </c>
      <c r="F61" s="16">
        <f t="shared" si="17"/>
        <v>19.7</v>
      </c>
      <c r="G61" s="16">
        <f t="shared" si="17"/>
        <v>10.7</v>
      </c>
      <c r="H61" s="16">
        <f t="shared" si="12"/>
        <v>95.1</v>
      </c>
      <c r="I61" s="17">
        <f t="shared" si="13"/>
        <v>10468</v>
      </c>
      <c r="J61" s="16">
        <f t="shared" si="16"/>
        <v>29.5</v>
      </c>
      <c r="K61" s="16">
        <f t="shared" si="16"/>
        <v>24.3</v>
      </c>
      <c r="L61" s="16">
        <f t="shared" si="16"/>
        <v>22.8</v>
      </c>
      <c r="M61" s="16">
        <f t="shared" si="16"/>
        <v>14.5</v>
      </c>
      <c r="N61" s="16">
        <f t="shared" si="16"/>
        <v>6.5</v>
      </c>
      <c r="O61" s="16">
        <f t="shared" si="7"/>
        <v>97.5</v>
      </c>
      <c r="P61" s="17">
        <f t="shared" si="8"/>
        <v>23524</v>
      </c>
      <c r="Q61" s="16">
        <f t="shared" si="18"/>
        <v>27</v>
      </c>
      <c r="R61" s="16">
        <f t="shared" si="18"/>
        <v>23.2</v>
      </c>
      <c r="S61" s="16">
        <f t="shared" si="18"/>
        <v>22.8</v>
      </c>
      <c r="T61" s="16">
        <f t="shared" si="18"/>
        <v>16.1</v>
      </c>
      <c r="U61" s="16">
        <f t="shared" si="18"/>
        <v>7.8</v>
      </c>
      <c r="V61" s="16">
        <f t="shared" si="14"/>
        <v>96.7</v>
      </c>
      <c r="W61" s="17">
        <f t="shared" si="15"/>
        <v>33992</v>
      </c>
      <c r="X61" s="18"/>
      <c r="Y61" s="18"/>
      <c r="Z61" s="18"/>
    </row>
    <row r="62" spans="2:26" ht="12.75">
      <c r="B62" s="15" t="s">
        <v>21</v>
      </c>
      <c r="C62" s="16">
        <f t="shared" si="17"/>
        <v>10.6</v>
      </c>
      <c r="D62" s="16">
        <f t="shared" si="17"/>
        <v>23.2</v>
      </c>
      <c r="E62" s="16">
        <f t="shared" si="17"/>
        <v>33.7</v>
      </c>
      <c r="F62" s="16">
        <f t="shared" si="17"/>
        <v>21.1</v>
      </c>
      <c r="G62" s="16">
        <f t="shared" si="17"/>
        <v>9.2</v>
      </c>
      <c r="H62" s="16">
        <f t="shared" si="12"/>
        <v>97.9</v>
      </c>
      <c r="I62" s="17">
        <f t="shared" si="13"/>
        <v>3726</v>
      </c>
      <c r="J62" s="16">
        <f t="shared" si="16"/>
        <v>15.9</v>
      </c>
      <c r="K62" s="16">
        <f t="shared" si="16"/>
        <v>29.2</v>
      </c>
      <c r="L62" s="16">
        <f t="shared" si="16"/>
        <v>30.8</v>
      </c>
      <c r="M62" s="16">
        <f t="shared" si="16"/>
        <v>17.4</v>
      </c>
      <c r="N62" s="16">
        <f t="shared" si="16"/>
        <v>5.7</v>
      </c>
      <c r="O62" s="16">
        <f t="shared" si="7"/>
        <v>99</v>
      </c>
      <c r="P62" s="17">
        <f t="shared" si="8"/>
        <v>9830</v>
      </c>
      <c r="Q62" s="16">
        <f t="shared" si="18"/>
        <v>14.4</v>
      </c>
      <c r="R62" s="16">
        <f t="shared" si="18"/>
        <v>27.5</v>
      </c>
      <c r="S62" s="16">
        <f t="shared" si="18"/>
        <v>31.6</v>
      </c>
      <c r="T62" s="16">
        <f t="shared" si="18"/>
        <v>18.4</v>
      </c>
      <c r="U62" s="16">
        <f t="shared" si="18"/>
        <v>6.7</v>
      </c>
      <c r="V62" s="16">
        <f t="shared" si="14"/>
        <v>98.7</v>
      </c>
      <c r="W62" s="17">
        <f t="shared" si="15"/>
        <v>13556</v>
      </c>
      <c r="X62" s="18"/>
      <c r="Y62" s="18"/>
      <c r="Z62" s="18"/>
    </row>
    <row r="63" spans="2:26" ht="12.75">
      <c r="B63" s="15" t="s">
        <v>22</v>
      </c>
      <c r="C63" s="16">
        <f t="shared" si="17"/>
        <v>20.2</v>
      </c>
      <c r="D63" s="16">
        <f t="shared" si="17"/>
        <v>23.2</v>
      </c>
      <c r="E63" s="16">
        <f t="shared" si="17"/>
        <v>26.4</v>
      </c>
      <c r="F63" s="16">
        <f t="shared" si="17"/>
        <v>19.9</v>
      </c>
      <c r="G63" s="16">
        <f t="shared" si="17"/>
        <v>8.4</v>
      </c>
      <c r="H63" s="16">
        <f t="shared" si="12"/>
        <v>98.1</v>
      </c>
      <c r="I63" s="17">
        <f t="shared" si="13"/>
        <v>21516</v>
      </c>
      <c r="J63" s="16">
        <f t="shared" si="16"/>
        <v>19.6</v>
      </c>
      <c r="K63" s="16">
        <f t="shared" si="16"/>
        <v>25</v>
      </c>
      <c r="L63" s="16">
        <f t="shared" si="16"/>
        <v>27.4</v>
      </c>
      <c r="M63" s="16">
        <f t="shared" si="16"/>
        <v>19.9</v>
      </c>
      <c r="N63" s="16">
        <f t="shared" si="16"/>
        <v>6.9</v>
      </c>
      <c r="O63" s="16">
        <f t="shared" si="7"/>
        <v>98.8</v>
      </c>
      <c r="P63" s="17">
        <f t="shared" si="8"/>
        <v>50495</v>
      </c>
      <c r="Q63" s="16">
        <f t="shared" si="18"/>
        <v>19.7</v>
      </c>
      <c r="R63" s="16">
        <f t="shared" si="18"/>
        <v>24.4</v>
      </c>
      <c r="S63" s="16">
        <f t="shared" si="18"/>
        <v>27.1</v>
      </c>
      <c r="T63" s="16">
        <f t="shared" si="18"/>
        <v>19.9</v>
      </c>
      <c r="U63" s="16">
        <f t="shared" si="18"/>
        <v>7.4</v>
      </c>
      <c r="V63" s="16">
        <f t="shared" si="14"/>
        <v>98.6</v>
      </c>
      <c r="W63" s="17">
        <f t="shared" si="15"/>
        <v>72011</v>
      </c>
      <c r="X63" s="18"/>
      <c r="Y63" s="18"/>
      <c r="Z63" s="18"/>
    </row>
    <row r="64" spans="2:26" ht="12.75">
      <c r="B64" s="15" t="s">
        <v>53</v>
      </c>
      <c r="C64" s="16">
        <f t="shared" si="17"/>
        <v>9.1</v>
      </c>
      <c r="D64" s="16">
        <f t="shared" si="17"/>
        <v>21.3</v>
      </c>
      <c r="E64" s="16">
        <f t="shared" si="17"/>
        <v>31.2</v>
      </c>
      <c r="F64" s="16">
        <f t="shared" si="17"/>
        <v>26.2</v>
      </c>
      <c r="G64" s="16">
        <f t="shared" si="17"/>
        <v>9.8</v>
      </c>
      <c r="H64" s="16">
        <f t="shared" si="12"/>
        <v>97.5</v>
      </c>
      <c r="I64" s="17">
        <f t="shared" si="13"/>
        <v>8110</v>
      </c>
      <c r="J64" s="16">
        <f t="shared" si="16"/>
        <v>13.6</v>
      </c>
      <c r="K64" s="16">
        <f t="shared" si="16"/>
        <v>26.5</v>
      </c>
      <c r="L64" s="16">
        <f t="shared" si="16"/>
        <v>31.5</v>
      </c>
      <c r="M64" s="16">
        <f t="shared" si="16"/>
        <v>20.5</v>
      </c>
      <c r="N64" s="16">
        <f t="shared" si="16"/>
        <v>6.7</v>
      </c>
      <c r="O64" s="16">
        <f t="shared" si="7"/>
        <v>98.8</v>
      </c>
      <c r="P64" s="17">
        <f t="shared" si="8"/>
        <v>11160</v>
      </c>
      <c r="Q64" s="16">
        <f t="shared" si="18"/>
        <v>11.7</v>
      </c>
      <c r="R64" s="16">
        <f t="shared" si="18"/>
        <v>24.3</v>
      </c>
      <c r="S64" s="16">
        <f t="shared" si="18"/>
        <v>31.4</v>
      </c>
      <c r="T64" s="16">
        <f t="shared" si="18"/>
        <v>22.9</v>
      </c>
      <c r="U64" s="16">
        <f t="shared" si="18"/>
        <v>8</v>
      </c>
      <c r="V64" s="16">
        <f t="shared" si="14"/>
        <v>98.2</v>
      </c>
      <c r="W64" s="17">
        <f t="shared" si="15"/>
        <v>19270</v>
      </c>
      <c r="X64" s="18"/>
      <c r="Y64" s="18"/>
      <c r="Z64" s="18"/>
    </row>
    <row r="65" spans="2:26" ht="12.75">
      <c r="B65" s="15" t="s">
        <v>23</v>
      </c>
      <c r="C65" s="16">
        <f t="shared" si="17"/>
        <v>11.9</v>
      </c>
      <c r="D65" s="16">
        <f t="shared" si="17"/>
        <v>28.4</v>
      </c>
      <c r="E65" s="16">
        <f t="shared" si="17"/>
        <v>30.6</v>
      </c>
      <c r="F65" s="16">
        <f t="shared" si="17"/>
        <v>18.7</v>
      </c>
      <c r="G65" s="16">
        <f t="shared" si="17"/>
        <v>7.3</v>
      </c>
      <c r="H65" s="16">
        <f t="shared" si="12"/>
        <v>97</v>
      </c>
      <c r="I65" s="17">
        <f t="shared" si="13"/>
        <v>2725</v>
      </c>
      <c r="J65" s="16">
        <f t="shared" si="16"/>
        <v>14.1</v>
      </c>
      <c r="K65" s="16">
        <f t="shared" si="16"/>
        <v>30.2</v>
      </c>
      <c r="L65" s="16">
        <f t="shared" si="16"/>
        <v>33.1</v>
      </c>
      <c r="M65" s="16">
        <f t="shared" si="16"/>
        <v>16.7</v>
      </c>
      <c r="N65" s="16">
        <f t="shared" si="16"/>
        <v>4.8</v>
      </c>
      <c r="O65" s="16">
        <f t="shared" si="7"/>
        <v>98.9</v>
      </c>
      <c r="P65" s="17">
        <f t="shared" si="8"/>
        <v>4900</v>
      </c>
      <c r="Q65" s="16">
        <f t="shared" si="18"/>
        <v>13.3</v>
      </c>
      <c r="R65" s="16">
        <f t="shared" si="18"/>
        <v>29.5</v>
      </c>
      <c r="S65" s="16">
        <f t="shared" si="18"/>
        <v>32.2</v>
      </c>
      <c r="T65" s="16">
        <f t="shared" si="18"/>
        <v>17.4</v>
      </c>
      <c r="U65" s="16">
        <f t="shared" si="18"/>
        <v>5.7</v>
      </c>
      <c r="V65" s="16">
        <f t="shared" si="14"/>
        <v>98.2</v>
      </c>
      <c r="W65" s="17">
        <f t="shared" si="15"/>
        <v>7625</v>
      </c>
      <c r="X65" s="18"/>
      <c r="Y65" s="18"/>
      <c r="Z65" s="18"/>
    </row>
    <row r="66" spans="2:26" ht="12.75">
      <c r="B66" s="15" t="s">
        <v>24</v>
      </c>
      <c r="C66" s="16">
        <f t="shared" si="17"/>
        <v>33.9</v>
      </c>
      <c r="D66" s="16">
        <f t="shared" si="17"/>
        <v>25.7</v>
      </c>
      <c r="E66" s="16">
        <f t="shared" si="17"/>
        <v>19.1</v>
      </c>
      <c r="F66" s="16">
        <f t="shared" si="17"/>
        <v>12.3</v>
      </c>
      <c r="G66" s="16">
        <f t="shared" si="17"/>
        <v>6.8</v>
      </c>
      <c r="H66" s="16">
        <f t="shared" si="12"/>
        <v>97.9</v>
      </c>
      <c r="I66" s="17">
        <f t="shared" si="13"/>
        <v>4195</v>
      </c>
      <c r="J66" s="16">
        <f t="shared" si="16"/>
        <v>30.2</v>
      </c>
      <c r="K66" s="16">
        <f t="shared" si="16"/>
        <v>26.3</v>
      </c>
      <c r="L66" s="16">
        <f t="shared" si="16"/>
        <v>20.5</v>
      </c>
      <c r="M66" s="16">
        <f t="shared" si="16"/>
        <v>13.9</v>
      </c>
      <c r="N66" s="16">
        <f t="shared" si="16"/>
        <v>7.1</v>
      </c>
      <c r="O66" s="16">
        <f t="shared" si="7"/>
        <v>98</v>
      </c>
      <c r="P66" s="17">
        <f t="shared" si="8"/>
        <v>8709</v>
      </c>
      <c r="Q66" s="16">
        <f t="shared" si="18"/>
        <v>31.4</v>
      </c>
      <c r="R66" s="16">
        <f t="shared" si="18"/>
        <v>26.1</v>
      </c>
      <c r="S66" s="16">
        <f t="shared" si="18"/>
        <v>20</v>
      </c>
      <c r="T66" s="16">
        <f t="shared" si="18"/>
        <v>13.4</v>
      </c>
      <c r="U66" s="16">
        <f t="shared" si="18"/>
        <v>7</v>
      </c>
      <c r="V66" s="16">
        <f t="shared" si="14"/>
        <v>97.9</v>
      </c>
      <c r="W66" s="17">
        <f t="shared" si="15"/>
        <v>12904</v>
      </c>
      <c r="X66" s="18"/>
      <c r="Y66" s="18"/>
      <c r="Z66" s="18"/>
    </row>
    <row r="67" spans="2:26" ht="12.75">
      <c r="B67" s="15" t="s">
        <v>25</v>
      </c>
      <c r="C67" s="16">
        <f t="shared" si="17"/>
        <v>33.9</v>
      </c>
      <c r="D67" s="16">
        <f t="shared" si="17"/>
        <v>23.2</v>
      </c>
      <c r="E67" s="16">
        <f t="shared" si="17"/>
        <v>18.3</v>
      </c>
      <c r="F67" s="16">
        <f t="shared" si="17"/>
        <v>14.5</v>
      </c>
      <c r="G67" s="16">
        <f t="shared" si="17"/>
        <v>7.9</v>
      </c>
      <c r="H67" s="16">
        <f t="shared" si="12"/>
        <v>97.8</v>
      </c>
      <c r="I67" s="17">
        <f t="shared" si="13"/>
        <v>2140</v>
      </c>
      <c r="J67" s="16">
        <f t="shared" si="16"/>
        <v>28.7</v>
      </c>
      <c r="K67" s="16">
        <f t="shared" si="16"/>
        <v>24.5</v>
      </c>
      <c r="L67" s="16">
        <f t="shared" si="16"/>
        <v>20.4</v>
      </c>
      <c r="M67" s="16">
        <f t="shared" si="16"/>
        <v>15.9</v>
      </c>
      <c r="N67" s="16">
        <f t="shared" si="16"/>
        <v>7.8</v>
      </c>
      <c r="O67" s="16">
        <f t="shared" si="7"/>
        <v>97.3</v>
      </c>
      <c r="P67" s="17">
        <f t="shared" si="8"/>
        <v>3928</v>
      </c>
      <c r="Q67" s="16">
        <f t="shared" si="18"/>
        <v>30.5</v>
      </c>
      <c r="R67" s="16">
        <f t="shared" si="18"/>
        <v>24</v>
      </c>
      <c r="S67" s="16">
        <f t="shared" si="18"/>
        <v>19.7</v>
      </c>
      <c r="T67" s="16">
        <f t="shared" si="18"/>
        <v>15.4</v>
      </c>
      <c r="U67" s="16">
        <f t="shared" si="18"/>
        <v>7.9</v>
      </c>
      <c r="V67" s="16">
        <f t="shared" si="14"/>
        <v>97.5</v>
      </c>
      <c r="W67" s="17">
        <f t="shared" si="15"/>
        <v>6068</v>
      </c>
      <c r="X67" s="18"/>
      <c r="Y67" s="18"/>
      <c r="Z67" s="18"/>
    </row>
    <row r="68" spans="2:26" ht="12.75">
      <c r="B68" s="15" t="s">
        <v>26</v>
      </c>
      <c r="C68" s="16">
        <f t="shared" si="17"/>
        <v>36.4</v>
      </c>
      <c r="D68" s="16">
        <f t="shared" si="17"/>
        <v>27.6</v>
      </c>
      <c r="E68" s="16">
        <f t="shared" si="17"/>
        <v>18.3</v>
      </c>
      <c r="F68" s="16">
        <f t="shared" si="17"/>
        <v>10.7</v>
      </c>
      <c r="G68" s="16">
        <f t="shared" si="17"/>
        <v>5.9</v>
      </c>
      <c r="H68" s="16">
        <f t="shared" si="12"/>
        <v>99</v>
      </c>
      <c r="I68" s="17">
        <f t="shared" si="13"/>
        <v>1433</v>
      </c>
      <c r="J68" s="16">
        <f t="shared" si="16"/>
        <v>32.5</v>
      </c>
      <c r="K68" s="16">
        <f t="shared" si="16"/>
        <v>26.5</v>
      </c>
      <c r="L68" s="16">
        <f t="shared" si="16"/>
        <v>19.7</v>
      </c>
      <c r="M68" s="16">
        <f t="shared" si="16"/>
        <v>13.2</v>
      </c>
      <c r="N68" s="16">
        <f t="shared" si="16"/>
        <v>6.3</v>
      </c>
      <c r="O68" s="16">
        <f t="shared" si="7"/>
        <v>98.2</v>
      </c>
      <c r="P68" s="17">
        <f t="shared" si="8"/>
        <v>3071</v>
      </c>
      <c r="Q68" s="16">
        <f t="shared" si="18"/>
        <v>33.8</v>
      </c>
      <c r="R68" s="16">
        <f t="shared" si="18"/>
        <v>26.9</v>
      </c>
      <c r="S68" s="16">
        <f t="shared" si="18"/>
        <v>19.2</v>
      </c>
      <c r="T68" s="16">
        <f t="shared" si="18"/>
        <v>12.4</v>
      </c>
      <c r="U68" s="16">
        <f t="shared" si="18"/>
        <v>6.2</v>
      </c>
      <c r="V68" s="16">
        <f t="shared" si="14"/>
        <v>98.4</v>
      </c>
      <c r="W68" s="17">
        <f t="shared" si="15"/>
        <v>4504</v>
      </c>
      <c r="X68" s="18"/>
      <c r="Y68" s="18"/>
      <c r="Z68" s="18"/>
    </row>
    <row r="69" spans="2:26" ht="12.75">
      <c r="B69" s="15" t="s">
        <v>27</v>
      </c>
      <c r="C69" s="16">
        <f t="shared" si="17"/>
        <v>44.8</v>
      </c>
      <c r="D69" s="16">
        <f t="shared" si="17"/>
        <v>27.8</v>
      </c>
      <c r="E69" s="16">
        <f t="shared" si="17"/>
        <v>14.6</v>
      </c>
      <c r="F69" s="16">
        <f t="shared" si="17"/>
        <v>5.4</v>
      </c>
      <c r="G69" s="16">
        <f t="shared" si="17"/>
        <v>3.4</v>
      </c>
      <c r="H69" s="16">
        <f t="shared" si="12"/>
        <v>95.9</v>
      </c>
      <c r="I69" s="17">
        <f t="shared" si="13"/>
        <v>1718</v>
      </c>
      <c r="J69" s="16">
        <f t="shared" si="16"/>
        <v>52.2</v>
      </c>
      <c r="K69" s="16">
        <f t="shared" si="16"/>
        <v>25.4</v>
      </c>
      <c r="L69" s="16">
        <f t="shared" si="16"/>
        <v>12.8</v>
      </c>
      <c r="M69" s="16">
        <f t="shared" si="16"/>
        <v>4.7</v>
      </c>
      <c r="N69" s="16">
        <f t="shared" si="16"/>
        <v>1.9</v>
      </c>
      <c r="O69" s="16">
        <f t="shared" si="7"/>
        <v>97</v>
      </c>
      <c r="P69" s="17">
        <f t="shared" si="8"/>
        <v>2281</v>
      </c>
      <c r="Q69" s="16">
        <f t="shared" si="18"/>
        <v>49</v>
      </c>
      <c r="R69" s="16">
        <f t="shared" si="18"/>
        <v>26.4</v>
      </c>
      <c r="S69" s="16">
        <f t="shared" si="18"/>
        <v>13.6</v>
      </c>
      <c r="T69" s="16">
        <f t="shared" si="18"/>
        <v>5</v>
      </c>
      <c r="U69" s="16">
        <f t="shared" si="18"/>
        <v>2.6</v>
      </c>
      <c r="V69" s="16">
        <f t="shared" si="14"/>
        <v>96.5</v>
      </c>
      <c r="W69" s="17">
        <f t="shared" si="15"/>
        <v>3999</v>
      </c>
      <c r="X69" s="18"/>
      <c r="Y69" s="18"/>
      <c r="Z69" s="18"/>
    </row>
    <row r="70" spans="2:26" ht="12.75">
      <c r="B70" s="15" t="s">
        <v>28</v>
      </c>
      <c r="C70" s="16">
        <f t="shared" si="17"/>
        <v>33.5</v>
      </c>
      <c r="D70" s="16">
        <f t="shared" si="17"/>
        <v>25.5</v>
      </c>
      <c r="E70" s="16">
        <f t="shared" si="17"/>
        <v>20</v>
      </c>
      <c r="F70" s="16">
        <f t="shared" si="17"/>
        <v>14.5</v>
      </c>
      <c r="G70" s="16">
        <f t="shared" si="17"/>
        <v>5.1</v>
      </c>
      <c r="H70" s="16">
        <f t="shared" si="12"/>
        <v>98.6</v>
      </c>
      <c r="I70" s="17">
        <f t="shared" si="13"/>
        <v>2220</v>
      </c>
      <c r="J70" s="16">
        <f t="shared" si="16"/>
        <v>33.7</v>
      </c>
      <c r="K70" s="16">
        <f t="shared" si="16"/>
        <v>29.7</v>
      </c>
      <c r="L70" s="16">
        <f t="shared" si="16"/>
        <v>21.6</v>
      </c>
      <c r="M70" s="16">
        <f t="shared" si="16"/>
        <v>11</v>
      </c>
      <c r="N70" s="16">
        <f t="shared" si="16"/>
        <v>3.4</v>
      </c>
      <c r="O70" s="16">
        <f t="shared" si="7"/>
        <v>99.4</v>
      </c>
      <c r="P70" s="17">
        <f t="shared" si="8"/>
        <v>3096</v>
      </c>
      <c r="Q70" s="16">
        <f t="shared" si="18"/>
        <v>33.6</v>
      </c>
      <c r="R70" s="16">
        <f t="shared" si="18"/>
        <v>27.9</v>
      </c>
      <c r="S70" s="16">
        <f t="shared" si="18"/>
        <v>21</v>
      </c>
      <c r="T70" s="16">
        <f t="shared" si="18"/>
        <v>12.5</v>
      </c>
      <c r="U70" s="16">
        <f t="shared" si="18"/>
        <v>4.1</v>
      </c>
      <c r="V70" s="16">
        <f t="shared" si="14"/>
        <v>99.1</v>
      </c>
      <c r="W70" s="17">
        <f t="shared" si="15"/>
        <v>5316</v>
      </c>
      <c r="X70" s="18"/>
      <c r="Y70" s="18"/>
      <c r="Z70" s="18"/>
    </row>
    <row r="71" spans="2:26" ht="12.75">
      <c r="B71" s="15" t="s">
        <v>29</v>
      </c>
      <c r="C71" s="16">
        <f t="shared" si="17"/>
        <v>25.7</v>
      </c>
      <c r="D71" s="16">
        <f t="shared" si="17"/>
        <v>26.6</v>
      </c>
      <c r="E71" s="16">
        <f t="shared" si="17"/>
        <v>23.7</v>
      </c>
      <c r="F71" s="16">
        <f t="shared" si="17"/>
        <v>14.4</v>
      </c>
      <c r="G71" s="16">
        <f t="shared" si="17"/>
        <v>7.3</v>
      </c>
      <c r="H71" s="16">
        <f t="shared" si="12"/>
        <v>97.7</v>
      </c>
      <c r="I71" s="17">
        <f t="shared" si="13"/>
        <v>3033</v>
      </c>
      <c r="J71" s="16">
        <f t="shared" si="16"/>
        <v>23.4</v>
      </c>
      <c r="K71" s="16">
        <f t="shared" si="16"/>
        <v>29</v>
      </c>
      <c r="L71" s="16">
        <f t="shared" si="16"/>
        <v>24.6</v>
      </c>
      <c r="M71" s="16">
        <f t="shared" si="16"/>
        <v>15.6</v>
      </c>
      <c r="N71" s="16">
        <f t="shared" si="16"/>
        <v>5.6</v>
      </c>
      <c r="O71" s="16">
        <f t="shared" si="7"/>
        <v>98.2</v>
      </c>
      <c r="P71" s="17">
        <f t="shared" si="8"/>
        <v>7140</v>
      </c>
      <c r="Q71" s="16">
        <f t="shared" si="18"/>
        <v>24.1</v>
      </c>
      <c r="R71" s="16">
        <f t="shared" si="18"/>
        <v>28.3</v>
      </c>
      <c r="S71" s="16">
        <f t="shared" si="18"/>
        <v>24.3</v>
      </c>
      <c r="T71" s="16">
        <f t="shared" si="18"/>
        <v>15.2</v>
      </c>
      <c r="U71" s="16">
        <f t="shared" si="18"/>
        <v>6.1</v>
      </c>
      <c r="V71" s="16">
        <f t="shared" si="14"/>
        <v>98.1</v>
      </c>
      <c r="W71" s="17">
        <f t="shared" si="15"/>
        <v>10173</v>
      </c>
      <c r="X71" s="18"/>
      <c r="Y71" s="18"/>
      <c r="Z71" s="18"/>
    </row>
    <row r="72" spans="2:26" ht="12.75">
      <c r="B72" s="15" t="s">
        <v>30</v>
      </c>
      <c r="C72" s="16">
        <f t="shared" si="17"/>
        <v>19.8</v>
      </c>
      <c r="D72" s="16">
        <f t="shared" si="17"/>
        <v>20.9</v>
      </c>
      <c r="E72" s="16">
        <f t="shared" si="17"/>
        <v>24.6</v>
      </c>
      <c r="F72" s="16">
        <f t="shared" si="17"/>
        <v>19.6</v>
      </c>
      <c r="G72" s="16">
        <f t="shared" si="17"/>
        <v>10.9</v>
      </c>
      <c r="H72" s="16">
        <f t="shared" si="12"/>
        <v>95.8</v>
      </c>
      <c r="I72" s="17">
        <f t="shared" si="13"/>
        <v>3794</v>
      </c>
      <c r="J72" s="16">
        <f t="shared" si="16"/>
        <v>22.6</v>
      </c>
      <c r="K72" s="16">
        <f t="shared" si="16"/>
        <v>23.5</v>
      </c>
      <c r="L72" s="16">
        <f t="shared" si="16"/>
        <v>25.3</v>
      </c>
      <c r="M72" s="16">
        <f t="shared" si="16"/>
        <v>17.8</v>
      </c>
      <c r="N72" s="16">
        <f t="shared" si="16"/>
        <v>8.6</v>
      </c>
      <c r="O72" s="16">
        <f t="shared" si="7"/>
        <v>97.8</v>
      </c>
      <c r="P72" s="17">
        <f t="shared" si="8"/>
        <v>3849</v>
      </c>
      <c r="Q72" s="16">
        <f t="shared" si="18"/>
        <v>21.2</v>
      </c>
      <c r="R72" s="16">
        <f t="shared" si="18"/>
        <v>22.2</v>
      </c>
      <c r="S72" s="16">
        <f t="shared" si="18"/>
        <v>24.9</v>
      </c>
      <c r="T72" s="16">
        <f t="shared" si="18"/>
        <v>18.7</v>
      </c>
      <c r="U72" s="16">
        <f t="shared" si="18"/>
        <v>9.7</v>
      </c>
      <c r="V72" s="16">
        <f t="shared" si="14"/>
        <v>96.8</v>
      </c>
      <c r="W72" s="17">
        <f t="shared" si="15"/>
        <v>7643</v>
      </c>
      <c r="X72" s="18"/>
      <c r="Y72" s="18"/>
      <c r="Z72" s="18"/>
    </row>
    <row r="73" spans="2:26" ht="12.75">
      <c r="B73" s="15" t="s">
        <v>31</v>
      </c>
      <c r="C73" s="16">
        <f t="shared" si="17"/>
        <v>8</v>
      </c>
      <c r="D73" s="16">
        <f t="shared" si="17"/>
        <v>17.3</v>
      </c>
      <c r="E73" s="16">
        <f t="shared" si="17"/>
        <v>25.1</v>
      </c>
      <c r="F73" s="16">
        <f t="shared" si="17"/>
        <v>26</v>
      </c>
      <c r="G73" s="16">
        <f t="shared" si="17"/>
        <v>18.3</v>
      </c>
      <c r="H73" s="16">
        <f t="shared" si="12"/>
        <v>94.7</v>
      </c>
      <c r="I73" s="17">
        <f t="shared" si="13"/>
        <v>11336</v>
      </c>
      <c r="J73" s="16">
        <f aca="true" t="shared" si="19" ref="J73:N75">ROUND(100*I37/$V37,1)</f>
        <v>18.8</v>
      </c>
      <c r="K73" s="16">
        <f t="shared" si="19"/>
        <v>22.9</v>
      </c>
      <c r="L73" s="16">
        <f t="shared" si="19"/>
        <v>24.9</v>
      </c>
      <c r="M73" s="16">
        <f t="shared" si="19"/>
        <v>19.6</v>
      </c>
      <c r="N73" s="16">
        <f t="shared" si="19"/>
        <v>10.7</v>
      </c>
      <c r="O73" s="16">
        <f t="shared" si="7"/>
        <v>96.8</v>
      </c>
      <c r="P73" s="17">
        <f t="shared" si="8"/>
        <v>7427</v>
      </c>
      <c r="Q73" s="16">
        <f t="shared" si="18"/>
        <v>12.3</v>
      </c>
      <c r="R73" s="16">
        <f t="shared" si="18"/>
        <v>19.5</v>
      </c>
      <c r="S73" s="16">
        <f t="shared" si="18"/>
        <v>25</v>
      </c>
      <c r="T73" s="16">
        <f t="shared" si="18"/>
        <v>23.5</v>
      </c>
      <c r="U73" s="16">
        <f t="shared" si="18"/>
        <v>15.3</v>
      </c>
      <c r="V73" s="16">
        <f t="shared" si="14"/>
        <v>95.5</v>
      </c>
      <c r="W73" s="17">
        <f t="shared" si="15"/>
        <v>18763</v>
      </c>
      <c r="X73" s="18"/>
      <c r="Y73" s="18"/>
      <c r="Z73" s="18"/>
    </row>
    <row r="74" spans="2:26" ht="12.75">
      <c r="B74" s="15" t="s">
        <v>32</v>
      </c>
      <c r="C74" s="16">
        <f aca="true" t="shared" si="20" ref="C74:G75">ROUND(100*C38/$U38,1)</f>
        <v>11.7</v>
      </c>
      <c r="D74" s="16">
        <f t="shared" si="20"/>
        <v>16.4</v>
      </c>
      <c r="E74" s="16">
        <f t="shared" si="20"/>
        <v>21.9</v>
      </c>
      <c r="F74" s="16">
        <f t="shared" si="20"/>
        <v>22.9</v>
      </c>
      <c r="G74" s="16">
        <f t="shared" si="20"/>
        <v>17.8</v>
      </c>
      <c r="H74" s="16">
        <f t="shared" si="12"/>
        <v>90.7</v>
      </c>
      <c r="I74" s="17">
        <f t="shared" si="13"/>
        <v>26836</v>
      </c>
      <c r="J74" s="16">
        <f t="shared" si="19"/>
        <v>13.1</v>
      </c>
      <c r="K74" s="16">
        <f t="shared" si="19"/>
        <v>18.2</v>
      </c>
      <c r="L74" s="16">
        <f t="shared" si="19"/>
        <v>23.2</v>
      </c>
      <c r="M74" s="16">
        <f t="shared" si="19"/>
        <v>22.3</v>
      </c>
      <c r="N74" s="16">
        <f t="shared" si="19"/>
        <v>16.1</v>
      </c>
      <c r="O74" s="16">
        <f t="shared" si="7"/>
        <v>93</v>
      </c>
      <c r="P74" s="17">
        <f t="shared" si="8"/>
        <v>30061</v>
      </c>
      <c r="Q74" s="16">
        <f aca="true" t="shared" si="21" ref="Q74:U75">ROUND(100*O38/$W38,1)</f>
        <v>12.5</v>
      </c>
      <c r="R74" s="16">
        <f t="shared" si="21"/>
        <v>17.3</v>
      </c>
      <c r="S74" s="16">
        <f t="shared" si="21"/>
        <v>22.6</v>
      </c>
      <c r="T74" s="16">
        <f t="shared" si="21"/>
        <v>22.6</v>
      </c>
      <c r="U74" s="16">
        <f t="shared" si="21"/>
        <v>16.9</v>
      </c>
      <c r="V74" s="16">
        <f t="shared" si="14"/>
        <v>91.9</v>
      </c>
      <c r="W74" s="17">
        <f t="shared" si="15"/>
        <v>56897</v>
      </c>
      <c r="X74" s="18"/>
      <c r="Y74" s="18"/>
      <c r="Z74" s="18"/>
    </row>
    <row r="75" spans="2:26" ht="12.75">
      <c r="B75" s="15" t="s">
        <v>47</v>
      </c>
      <c r="C75" s="16">
        <f t="shared" si="20"/>
        <v>20.1</v>
      </c>
      <c r="D75" s="16">
        <f t="shared" si="20"/>
        <v>21</v>
      </c>
      <c r="E75" s="16">
        <f t="shared" si="20"/>
        <v>22.7</v>
      </c>
      <c r="F75" s="16">
        <f t="shared" si="20"/>
        <v>19.2</v>
      </c>
      <c r="G75" s="16">
        <f t="shared" si="20"/>
        <v>12</v>
      </c>
      <c r="H75" s="16">
        <f t="shared" si="12"/>
        <v>95.1</v>
      </c>
      <c r="I75" s="17">
        <f t="shared" si="13"/>
        <v>306050</v>
      </c>
      <c r="J75" s="16">
        <f t="shared" si="19"/>
        <v>22.8</v>
      </c>
      <c r="K75" s="16">
        <f t="shared" si="19"/>
        <v>24.2</v>
      </c>
      <c r="L75" s="16">
        <f t="shared" si="19"/>
        <v>23.7</v>
      </c>
      <c r="M75" s="16">
        <f t="shared" si="19"/>
        <v>17.4</v>
      </c>
      <c r="N75" s="16">
        <f t="shared" si="19"/>
        <v>8.9</v>
      </c>
      <c r="O75" s="16">
        <f t="shared" si="7"/>
        <v>97</v>
      </c>
      <c r="P75" s="17">
        <f t="shared" si="8"/>
        <v>356620</v>
      </c>
      <c r="Q75" s="16">
        <f t="shared" si="21"/>
        <v>21.5</v>
      </c>
      <c r="R75" s="16">
        <f t="shared" si="21"/>
        <v>22.7</v>
      </c>
      <c r="S75" s="16">
        <f t="shared" si="21"/>
        <v>23.2</v>
      </c>
      <c r="T75" s="16">
        <f t="shared" si="21"/>
        <v>18.3</v>
      </c>
      <c r="U75" s="16">
        <f t="shared" si="21"/>
        <v>10.4</v>
      </c>
      <c r="V75" s="16">
        <f t="shared" si="14"/>
        <v>96.1</v>
      </c>
      <c r="W75" s="17">
        <f t="shared" si="15"/>
        <v>662670</v>
      </c>
      <c r="X75" s="18"/>
      <c r="Y75" s="18"/>
      <c r="Z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B3:Z75"/>
  <sheetViews>
    <sheetView workbookViewId="0" topLeftCell="A10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3583</v>
      </c>
      <c r="D5" s="15">
        <v>3621</v>
      </c>
      <c r="E5" s="15">
        <v>3619</v>
      </c>
      <c r="F5" s="15">
        <v>3184</v>
      </c>
      <c r="G5" s="15">
        <v>2504</v>
      </c>
      <c r="H5" s="15">
        <v>1109</v>
      </c>
      <c r="I5" s="15">
        <v>6377</v>
      </c>
      <c r="J5" s="15">
        <v>5858</v>
      </c>
      <c r="K5" s="15">
        <v>5572</v>
      </c>
      <c r="L5" s="15">
        <v>4502</v>
      </c>
      <c r="M5" s="15">
        <v>3075</v>
      </c>
      <c r="N5" s="15">
        <v>1231</v>
      </c>
      <c r="O5" s="15">
        <v>9960</v>
      </c>
      <c r="P5" s="15">
        <v>9479</v>
      </c>
      <c r="Q5" s="15">
        <v>9191</v>
      </c>
      <c r="R5" s="15">
        <v>7686</v>
      </c>
      <c r="S5" s="15">
        <v>5579</v>
      </c>
      <c r="T5" s="15">
        <v>2340</v>
      </c>
      <c r="U5" s="14">
        <f>SUM(C5:H5)</f>
        <v>17620</v>
      </c>
      <c r="V5" s="14">
        <f>SUM(I5:N5)</f>
        <v>26615</v>
      </c>
      <c r="W5" s="14">
        <f>SUM(O5:T5)</f>
        <v>44235</v>
      </c>
      <c r="X5" s="14">
        <f>SUM(C5:G5)</f>
        <v>16511</v>
      </c>
      <c r="Y5" s="14">
        <f>SUM(I5:M5)</f>
        <v>25384</v>
      </c>
      <c r="Z5" s="14">
        <f>SUM(O5:S5)</f>
        <v>41895</v>
      </c>
    </row>
    <row r="6" spans="2:26" ht="12.75">
      <c r="B6" s="15" t="s">
        <v>1</v>
      </c>
      <c r="C6" s="15">
        <v>4683</v>
      </c>
      <c r="D6" s="15">
        <v>3692</v>
      </c>
      <c r="E6" s="15">
        <v>3023</v>
      </c>
      <c r="F6" s="15">
        <v>2256</v>
      </c>
      <c r="G6" s="15">
        <v>1568</v>
      </c>
      <c r="H6" s="15">
        <v>619</v>
      </c>
      <c r="I6" s="15">
        <v>5074</v>
      </c>
      <c r="J6" s="15">
        <v>4156</v>
      </c>
      <c r="K6" s="15">
        <v>3109</v>
      </c>
      <c r="L6" s="15">
        <v>2169</v>
      </c>
      <c r="M6" s="15">
        <v>1342</v>
      </c>
      <c r="N6" s="15">
        <v>439</v>
      </c>
      <c r="O6" s="15">
        <v>9757</v>
      </c>
      <c r="P6" s="15">
        <v>7848</v>
      </c>
      <c r="Q6" s="15">
        <v>6132</v>
      </c>
      <c r="R6" s="15">
        <v>4425</v>
      </c>
      <c r="S6" s="15">
        <v>2910</v>
      </c>
      <c r="T6" s="15">
        <v>1058</v>
      </c>
      <c r="U6" s="14">
        <f aca="true" t="shared" si="0" ref="U6:U39">SUM(C6:H6)</f>
        <v>15841</v>
      </c>
      <c r="V6" s="14">
        <f aca="true" t="shared" si="1" ref="V6:V39">SUM(I6:N6)</f>
        <v>16289</v>
      </c>
      <c r="W6" s="14">
        <f aca="true" t="shared" si="2" ref="W6:W39">SUM(O6:T6)</f>
        <v>32130</v>
      </c>
      <c r="X6" s="14">
        <f aca="true" t="shared" si="3" ref="X6:X39">SUM(C6:G6)</f>
        <v>15222</v>
      </c>
      <c r="Y6" s="14">
        <f aca="true" t="shared" si="4" ref="Y6:Y39">SUM(I6:M6)</f>
        <v>15850</v>
      </c>
      <c r="Z6" s="14">
        <f aca="true" t="shared" si="5" ref="Z6:Z39">SUM(O6:S6)</f>
        <v>31072</v>
      </c>
    </row>
    <row r="7" spans="2:26" ht="12.75">
      <c r="B7" s="15" t="s">
        <v>2</v>
      </c>
      <c r="C7" s="15">
        <v>5256</v>
      </c>
      <c r="D7" s="15">
        <v>3871</v>
      </c>
      <c r="E7" s="15">
        <v>3724</v>
      </c>
      <c r="F7" s="15">
        <v>3056</v>
      </c>
      <c r="G7" s="15">
        <v>2286</v>
      </c>
      <c r="H7" s="15">
        <v>1030</v>
      </c>
      <c r="I7" s="15">
        <v>1843</v>
      </c>
      <c r="J7" s="15">
        <v>1245</v>
      </c>
      <c r="K7" s="15">
        <v>989</v>
      </c>
      <c r="L7" s="15">
        <v>725</v>
      </c>
      <c r="M7" s="15">
        <v>431</v>
      </c>
      <c r="N7" s="15">
        <v>150</v>
      </c>
      <c r="O7" s="15">
        <v>7099</v>
      </c>
      <c r="P7" s="15">
        <v>5116</v>
      </c>
      <c r="Q7" s="15">
        <v>4713</v>
      </c>
      <c r="R7" s="15">
        <v>3781</v>
      </c>
      <c r="S7" s="15">
        <v>2717</v>
      </c>
      <c r="T7" s="15">
        <v>1180</v>
      </c>
      <c r="U7" s="14">
        <f t="shared" si="0"/>
        <v>19223</v>
      </c>
      <c r="V7" s="14">
        <f t="shared" si="1"/>
        <v>5383</v>
      </c>
      <c r="W7" s="14">
        <f t="shared" si="2"/>
        <v>24606</v>
      </c>
      <c r="X7" s="14">
        <f t="shared" si="3"/>
        <v>18193</v>
      </c>
      <c r="Y7" s="14">
        <f t="shared" si="4"/>
        <v>5233</v>
      </c>
      <c r="Z7" s="14">
        <f t="shared" si="5"/>
        <v>23426</v>
      </c>
    </row>
    <row r="8" spans="2:26" ht="12.75">
      <c r="B8" s="15" t="s">
        <v>3</v>
      </c>
      <c r="C8" s="15">
        <v>626</v>
      </c>
      <c r="D8" s="15">
        <v>516</v>
      </c>
      <c r="E8" s="15">
        <v>604</v>
      </c>
      <c r="F8" s="15">
        <v>499</v>
      </c>
      <c r="G8" s="15">
        <v>373</v>
      </c>
      <c r="H8" s="15">
        <v>119</v>
      </c>
      <c r="I8" s="15">
        <v>201</v>
      </c>
      <c r="J8" s="15">
        <v>234</v>
      </c>
      <c r="K8" s="15">
        <v>231</v>
      </c>
      <c r="L8" s="15">
        <v>215</v>
      </c>
      <c r="M8" s="15">
        <v>118</v>
      </c>
      <c r="N8" s="15">
        <v>37</v>
      </c>
      <c r="O8" s="15">
        <v>827</v>
      </c>
      <c r="P8" s="15">
        <v>750</v>
      </c>
      <c r="Q8" s="15">
        <v>835</v>
      </c>
      <c r="R8" s="15">
        <v>714</v>
      </c>
      <c r="S8" s="15">
        <v>491</v>
      </c>
      <c r="T8" s="15">
        <v>156</v>
      </c>
      <c r="U8" s="14">
        <f t="shared" si="0"/>
        <v>2737</v>
      </c>
      <c r="V8" s="14">
        <f t="shared" si="1"/>
        <v>1036</v>
      </c>
      <c r="W8" s="14">
        <f t="shared" si="2"/>
        <v>3773</v>
      </c>
      <c r="X8" s="14">
        <f t="shared" si="3"/>
        <v>2618</v>
      </c>
      <c r="Y8" s="14">
        <f t="shared" si="4"/>
        <v>999</v>
      </c>
      <c r="Z8" s="14">
        <f t="shared" si="5"/>
        <v>3617</v>
      </c>
    </row>
    <row r="9" spans="2:26" ht="12.75">
      <c r="B9" s="15" t="s">
        <v>4</v>
      </c>
      <c r="C9" s="15">
        <v>10461</v>
      </c>
      <c r="D9" s="15">
        <v>5863</v>
      </c>
      <c r="E9" s="15">
        <v>4773</v>
      </c>
      <c r="F9" s="15">
        <v>3617</v>
      </c>
      <c r="G9" s="15">
        <v>2453</v>
      </c>
      <c r="H9" s="15">
        <v>1212</v>
      </c>
      <c r="I9" s="15">
        <v>6929</v>
      </c>
      <c r="J9" s="15">
        <v>4046</v>
      </c>
      <c r="K9" s="15">
        <v>2998</v>
      </c>
      <c r="L9" s="15">
        <v>1949</v>
      </c>
      <c r="M9" s="15">
        <v>1208</v>
      </c>
      <c r="N9" s="15">
        <v>508</v>
      </c>
      <c r="O9" s="15">
        <v>17390</v>
      </c>
      <c r="P9" s="15">
        <v>9909</v>
      </c>
      <c r="Q9" s="15">
        <v>7771</v>
      </c>
      <c r="R9" s="15">
        <v>5566</v>
      </c>
      <c r="S9" s="15">
        <v>3661</v>
      </c>
      <c r="T9" s="15">
        <v>1720</v>
      </c>
      <c r="U9" s="14">
        <f t="shared" si="0"/>
        <v>28379</v>
      </c>
      <c r="V9" s="14">
        <f t="shared" si="1"/>
        <v>17638</v>
      </c>
      <c r="W9" s="14">
        <f t="shared" si="2"/>
        <v>46017</v>
      </c>
      <c r="X9" s="14">
        <f t="shared" si="3"/>
        <v>27167</v>
      </c>
      <c r="Y9" s="14">
        <f t="shared" si="4"/>
        <v>17130</v>
      </c>
      <c r="Z9" s="14">
        <f t="shared" si="5"/>
        <v>44297</v>
      </c>
    </row>
    <row r="10" spans="2:26" ht="12.75">
      <c r="B10" s="15" t="s">
        <v>5</v>
      </c>
      <c r="C10" s="15">
        <v>2177</v>
      </c>
      <c r="D10" s="15">
        <v>626</v>
      </c>
      <c r="E10" s="15">
        <v>402</v>
      </c>
      <c r="F10" s="15">
        <v>251</v>
      </c>
      <c r="G10" s="15">
        <v>159</v>
      </c>
      <c r="H10" s="15">
        <v>84</v>
      </c>
      <c r="I10" s="15">
        <v>861</v>
      </c>
      <c r="J10" s="15">
        <v>234</v>
      </c>
      <c r="K10" s="15">
        <v>142</v>
      </c>
      <c r="L10" s="15">
        <v>91</v>
      </c>
      <c r="M10" s="15">
        <v>62</v>
      </c>
      <c r="N10" s="15">
        <v>22</v>
      </c>
      <c r="O10" s="15">
        <v>3038</v>
      </c>
      <c r="P10" s="15">
        <v>860</v>
      </c>
      <c r="Q10" s="15">
        <v>544</v>
      </c>
      <c r="R10" s="15">
        <v>342</v>
      </c>
      <c r="S10" s="15">
        <v>221</v>
      </c>
      <c r="T10" s="15">
        <v>106</v>
      </c>
      <c r="U10" s="14">
        <f t="shared" si="0"/>
        <v>3699</v>
      </c>
      <c r="V10" s="14">
        <f t="shared" si="1"/>
        <v>1412</v>
      </c>
      <c r="W10" s="14">
        <f t="shared" si="2"/>
        <v>5111</v>
      </c>
      <c r="X10" s="14">
        <f t="shared" si="3"/>
        <v>3615</v>
      </c>
      <c r="Y10" s="14">
        <f t="shared" si="4"/>
        <v>1390</v>
      </c>
      <c r="Z10" s="14">
        <f t="shared" si="5"/>
        <v>5005</v>
      </c>
    </row>
    <row r="11" spans="2:26" ht="12.75">
      <c r="B11" s="15" t="s">
        <v>6</v>
      </c>
      <c r="C11" s="15">
        <v>1173</v>
      </c>
      <c r="D11" s="15">
        <v>1898</v>
      </c>
      <c r="E11" s="15">
        <v>2452</v>
      </c>
      <c r="F11" s="15">
        <v>2191</v>
      </c>
      <c r="G11" s="15">
        <v>1375</v>
      </c>
      <c r="H11" s="15">
        <v>415</v>
      </c>
      <c r="I11" s="15">
        <v>1179</v>
      </c>
      <c r="J11" s="15">
        <v>1473</v>
      </c>
      <c r="K11" s="15">
        <v>1523</v>
      </c>
      <c r="L11" s="15">
        <v>1107</v>
      </c>
      <c r="M11" s="15">
        <v>573</v>
      </c>
      <c r="N11" s="15">
        <v>123</v>
      </c>
      <c r="O11" s="15">
        <v>2352</v>
      </c>
      <c r="P11" s="15">
        <v>3371</v>
      </c>
      <c r="Q11" s="15">
        <v>3975</v>
      </c>
      <c r="R11" s="15">
        <v>3298</v>
      </c>
      <c r="S11" s="15">
        <v>1948</v>
      </c>
      <c r="T11" s="15">
        <v>538</v>
      </c>
      <c r="U11" s="14">
        <f t="shared" si="0"/>
        <v>9504</v>
      </c>
      <c r="V11" s="14">
        <f t="shared" si="1"/>
        <v>5978</v>
      </c>
      <c r="W11" s="14">
        <f t="shared" si="2"/>
        <v>15482</v>
      </c>
      <c r="X11" s="14">
        <f t="shared" si="3"/>
        <v>9089</v>
      </c>
      <c r="Y11" s="14">
        <f t="shared" si="4"/>
        <v>5855</v>
      </c>
      <c r="Z11" s="14">
        <f t="shared" si="5"/>
        <v>14944</v>
      </c>
    </row>
    <row r="12" spans="2:26" ht="12.75">
      <c r="B12" s="15" t="s">
        <v>7</v>
      </c>
      <c r="C12" s="15">
        <v>834</v>
      </c>
      <c r="D12" s="15">
        <v>1156</v>
      </c>
      <c r="E12" s="15">
        <v>1351</v>
      </c>
      <c r="F12" s="15">
        <v>1351</v>
      </c>
      <c r="G12" s="15">
        <v>1021</v>
      </c>
      <c r="H12" s="15">
        <v>444</v>
      </c>
      <c r="I12" s="15">
        <v>123</v>
      </c>
      <c r="J12" s="15">
        <v>134</v>
      </c>
      <c r="K12" s="15">
        <v>136</v>
      </c>
      <c r="L12" s="15">
        <v>160</v>
      </c>
      <c r="M12" s="15">
        <v>102</v>
      </c>
      <c r="N12" s="15">
        <v>41</v>
      </c>
      <c r="O12" s="15">
        <v>957</v>
      </c>
      <c r="P12" s="15">
        <v>1290</v>
      </c>
      <c r="Q12" s="15">
        <v>1487</v>
      </c>
      <c r="R12" s="15">
        <v>1511</v>
      </c>
      <c r="S12" s="15">
        <v>1123</v>
      </c>
      <c r="T12" s="15">
        <v>485</v>
      </c>
      <c r="U12" s="14">
        <f t="shared" si="0"/>
        <v>6157</v>
      </c>
      <c r="V12" s="14">
        <f t="shared" si="1"/>
        <v>696</v>
      </c>
      <c r="W12" s="14">
        <f t="shared" si="2"/>
        <v>6853</v>
      </c>
      <c r="X12" s="14">
        <f t="shared" si="3"/>
        <v>5713</v>
      </c>
      <c r="Y12" s="14">
        <f t="shared" si="4"/>
        <v>655</v>
      </c>
      <c r="Z12" s="14">
        <f t="shared" si="5"/>
        <v>6368</v>
      </c>
    </row>
    <row r="13" spans="2:26" ht="12.75">
      <c r="B13" s="15" t="s">
        <v>8</v>
      </c>
      <c r="C13" s="15">
        <v>560</v>
      </c>
      <c r="D13" s="15">
        <v>1388</v>
      </c>
      <c r="E13" s="15">
        <v>2312</v>
      </c>
      <c r="F13" s="15">
        <v>2640</v>
      </c>
      <c r="G13" s="15">
        <v>1829</v>
      </c>
      <c r="H13" s="15">
        <v>689</v>
      </c>
      <c r="I13" s="15">
        <v>421</v>
      </c>
      <c r="J13" s="15">
        <v>966</v>
      </c>
      <c r="K13" s="15">
        <v>1386</v>
      </c>
      <c r="L13" s="15">
        <v>1281</v>
      </c>
      <c r="M13" s="15">
        <v>744</v>
      </c>
      <c r="N13" s="15">
        <v>233</v>
      </c>
      <c r="O13" s="15">
        <v>981</v>
      </c>
      <c r="P13" s="15">
        <v>2354</v>
      </c>
      <c r="Q13" s="15">
        <v>3698</v>
      </c>
      <c r="R13" s="15">
        <v>3921</v>
      </c>
      <c r="S13" s="15">
        <v>2573</v>
      </c>
      <c r="T13" s="15">
        <v>922</v>
      </c>
      <c r="U13" s="14">
        <f t="shared" si="0"/>
        <v>9418</v>
      </c>
      <c r="V13" s="14">
        <f t="shared" si="1"/>
        <v>5031</v>
      </c>
      <c r="W13" s="14">
        <f t="shared" si="2"/>
        <v>14449</v>
      </c>
      <c r="X13" s="14">
        <f t="shared" si="3"/>
        <v>8729</v>
      </c>
      <c r="Y13" s="14">
        <f t="shared" si="4"/>
        <v>4798</v>
      </c>
      <c r="Z13" s="14">
        <f t="shared" si="5"/>
        <v>13527</v>
      </c>
    </row>
    <row r="14" spans="2:26" ht="12.75">
      <c r="B14" s="15" t="s">
        <v>9</v>
      </c>
      <c r="C14" s="15">
        <v>2</v>
      </c>
      <c r="D14" s="15">
        <v>5</v>
      </c>
      <c r="E14" s="15">
        <v>9</v>
      </c>
      <c r="F14" s="15">
        <v>9</v>
      </c>
      <c r="G14" s="15">
        <v>12</v>
      </c>
      <c r="H14" s="15">
        <v>4</v>
      </c>
      <c r="I14" s="15">
        <v>81</v>
      </c>
      <c r="J14" s="15">
        <v>137</v>
      </c>
      <c r="K14" s="15">
        <v>104</v>
      </c>
      <c r="L14" s="15">
        <v>107</v>
      </c>
      <c r="M14" s="15">
        <v>55</v>
      </c>
      <c r="N14" s="15">
        <v>14</v>
      </c>
      <c r="O14" s="15">
        <v>83</v>
      </c>
      <c r="P14" s="15">
        <v>142</v>
      </c>
      <c r="Q14" s="15">
        <v>113</v>
      </c>
      <c r="R14" s="15">
        <v>116</v>
      </c>
      <c r="S14" s="15">
        <v>67</v>
      </c>
      <c r="T14" s="15">
        <v>18</v>
      </c>
      <c r="U14" s="14">
        <f t="shared" si="0"/>
        <v>41</v>
      </c>
      <c r="V14" s="14">
        <f t="shared" si="1"/>
        <v>498</v>
      </c>
      <c r="W14" s="14">
        <f t="shared" si="2"/>
        <v>539</v>
      </c>
      <c r="X14" s="14">
        <f t="shared" si="3"/>
        <v>37</v>
      </c>
      <c r="Y14" s="14">
        <f t="shared" si="4"/>
        <v>484</v>
      </c>
      <c r="Z14" s="14">
        <f t="shared" si="5"/>
        <v>521</v>
      </c>
    </row>
    <row r="15" spans="2:26" ht="12.75">
      <c r="B15" s="15" t="s">
        <v>10</v>
      </c>
      <c r="C15" s="15">
        <v>176</v>
      </c>
      <c r="D15" s="15">
        <v>241</v>
      </c>
      <c r="E15" s="15">
        <v>351</v>
      </c>
      <c r="F15" s="15">
        <v>399</v>
      </c>
      <c r="G15" s="15">
        <v>328</v>
      </c>
      <c r="H15" s="15">
        <v>165</v>
      </c>
      <c r="I15" s="15">
        <v>147</v>
      </c>
      <c r="J15" s="15">
        <v>183</v>
      </c>
      <c r="K15" s="15">
        <v>209</v>
      </c>
      <c r="L15" s="15">
        <v>184</v>
      </c>
      <c r="M15" s="15">
        <v>174</v>
      </c>
      <c r="N15" s="15">
        <v>103</v>
      </c>
      <c r="O15" s="15">
        <v>323</v>
      </c>
      <c r="P15" s="15">
        <v>424</v>
      </c>
      <c r="Q15" s="15">
        <v>560</v>
      </c>
      <c r="R15" s="15">
        <v>583</v>
      </c>
      <c r="S15" s="15">
        <v>502</v>
      </c>
      <c r="T15" s="15">
        <v>268</v>
      </c>
      <c r="U15" s="14">
        <f t="shared" si="0"/>
        <v>1660</v>
      </c>
      <c r="V15" s="14">
        <f t="shared" si="1"/>
        <v>1000</v>
      </c>
      <c r="W15" s="14">
        <f t="shared" si="2"/>
        <v>2660</v>
      </c>
      <c r="X15" s="14">
        <f t="shared" si="3"/>
        <v>1495</v>
      </c>
      <c r="Y15" s="14">
        <f t="shared" si="4"/>
        <v>897</v>
      </c>
      <c r="Z15" s="14">
        <f t="shared" si="5"/>
        <v>2392</v>
      </c>
    </row>
    <row r="16" spans="2:26" ht="12.75">
      <c r="B16" s="15" t="s">
        <v>11</v>
      </c>
      <c r="C16" s="15">
        <v>2542</v>
      </c>
      <c r="D16" s="15">
        <v>4441</v>
      </c>
      <c r="E16" s="15">
        <v>5196</v>
      </c>
      <c r="F16" s="15">
        <v>4091</v>
      </c>
      <c r="G16" s="15">
        <v>1870</v>
      </c>
      <c r="H16" s="15">
        <v>483</v>
      </c>
      <c r="I16" s="15">
        <v>2060</v>
      </c>
      <c r="J16" s="15">
        <v>3178</v>
      </c>
      <c r="K16" s="15">
        <v>3429</v>
      </c>
      <c r="L16" s="15">
        <v>2609</v>
      </c>
      <c r="M16" s="15">
        <v>1159</v>
      </c>
      <c r="N16" s="15">
        <v>229</v>
      </c>
      <c r="O16" s="15">
        <v>4602</v>
      </c>
      <c r="P16" s="15">
        <v>7619</v>
      </c>
      <c r="Q16" s="15">
        <v>8625</v>
      </c>
      <c r="R16" s="15">
        <v>6700</v>
      </c>
      <c r="S16" s="15">
        <v>3029</v>
      </c>
      <c r="T16" s="15">
        <v>712</v>
      </c>
      <c r="U16" s="14">
        <f t="shared" si="0"/>
        <v>18623</v>
      </c>
      <c r="V16" s="14">
        <f t="shared" si="1"/>
        <v>12664</v>
      </c>
      <c r="W16" s="14">
        <f t="shared" si="2"/>
        <v>31287</v>
      </c>
      <c r="X16" s="14">
        <f t="shared" si="3"/>
        <v>18140</v>
      </c>
      <c r="Y16" s="14">
        <f t="shared" si="4"/>
        <v>12435</v>
      </c>
      <c r="Z16" s="14">
        <f t="shared" si="5"/>
        <v>30575</v>
      </c>
    </row>
    <row r="17" spans="2:26" ht="12.75">
      <c r="B17" s="15" t="s">
        <v>12</v>
      </c>
      <c r="C17" s="15">
        <v>2961</v>
      </c>
      <c r="D17" s="15">
        <v>2534</v>
      </c>
      <c r="E17" s="15">
        <v>1973</v>
      </c>
      <c r="F17" s="15">
        <v>1249</v>
      </c>
      <c r="G17" s="15">
        <v>603</v>
      </c>
      <c r="H17" s="15">
        <v>192</v>
      </c>
      <c r="I17" s="15">
        <v>1445</v>
      </c>
      <c r="J17" s="15">
        <v>1046</v>
      </c>
      <c r="K17" s="15">
        <v>749</v>
      </c>
      <c r="L17" s="15">
        <v>424</v>
      </c>
      <c r="M17" s="15">
        <v>174</v>
      </c>
      <c r="N17" s="15">
        <v>58</v>
      </c>
      <c r="O17" s="15">
        <v>4406</v>
      </c>
      <c r="P17" s="15">
        <v>3580</v>
      </c>
      <c r="Q17" s="15">
        <v>2722</v>
      </c>
      <c r="R17" s="15">
        <v>1673</v>
      </c>
      <c r="S17" s="15">
        <v>777</v>
      </c>
      <c r="T17" s="15">
        <v>250</v>
      </c>
      <c r="U17" s="14">
        <f t="shared" si="0"/>
        <v>9512</v>
      </c>
      <c r="V17" s="14">
        <f t="shared" si="1"/>
        <v>3896</v>
      </c>
      <c r="W17" s="14">
        <f t="shared" si="2"/>
        <v>13408</v>
      </c>
      <c r="X17" s="14">
        <f t="shared" si="3"/>
        <v>9320</v>
      </c>
      <c r="Y17" s="14">
        <f t="shared" si="4"/>
        <v>3838</v>
      </c>
      <c r="Z17" s="14">
        <f t="shared" si="5"/>
        <v>13158</v>
      </c>
    </row>
    <row r="18" spans="2:26" ht="12.75">
      <c r="B18" s="15" t="s">
        <v>13</v>
      </c>
      <c r="C18" s="15">
        <v>3336</v>
      </c>
      <c r="D18" s="15">
        <v>4135</v>
      </c>
      <c r="E18" s="15">
        <v>4088</v>
      </c>
      <c r="F18" s="15">
        <v>3054</v>
      </c>
      <c r="G18" s="15">
        <v>1522</v>
      </c>
      <c r="H18" s="15">
        <v>336</v>
      </c>
      <c r="I18" s="15">
        <v>3916</v>
      </c>
      <c r="J18" s="15">
        <v>3714</v>
      </c>
      <c r="K18" s="15">
        <v>2997</v>
      </c>
      <c r="L18" s="15">
        <v>1841</v>
      </c>
      <c r="M18" s="15">
        <v>802</v>
      </c>
      <c r="N18" s="15">
        <v>165</v>
      </c>
      <c r="O18" s="15">
        <v>7252</v>
      </c>
      <c r="P18" s="15">
        <v>7849</v>
      </c>
      <c r="Q18" s="15">
        <v>7085</v>
      </c>
      <c r="R18" s="15">
        <v>4895</v>
      </c>
      <c r="S18" s="15">
        <v>2324</v>
      </c>
      <c r="T18" s="15">
        <v>501</v>
      </c>
      <c r="U18" s="14">
        <f t="shared" si="0"/>
        <v>16471</v>
      </c>
      <c r="V18" s="14">
        <f t="shared" si="1"/>
        <v>13435</v>
      </c>
      <c r="W18" s="14">
        <f t="shared" si="2"/>
        <v>29906</v>
      </c>
      <c r="X18" s="14">
        <f t="shared" si="3"/>
        <v>16135</v>
      </c>
      <c r="Y18" s="14">
        <f t="shared" si="4"/>
        <v>13270</v>
      </c>
      <c r="Z18" s="14">
        <f t="shared" si="5"/>
        <v>29405</v>
      </c>
    </row>
    <row r="19" spans="2:26" ht="12.75">
      <c r="B19" s="15" t="s">
        <v>14</v>
      </c>
      <c r="C19" s="15">
        <v>1357</v>
      </c>
      <c r="D19" s="15">
        <v>1410</v>
      </c>
      <c r="E19" s="15">
        <v>1137</v>
      </c>
      <c r="F19" s="15">
        <v>740</v>
      </c>
      <c r="G19" s="15">
        <v>329</v>
      </c>
      <c r="H19" s="15">
        <v>144</v>
      </c>
      <c r="I19" s="15">
        <v>1101</v>
      </c>
      <c r="J19" s="15">
        <v>925</v>
      </c>
      <c r="K19" s="15">
        <v>657</v>
      </c>
      <c r="L19" s="15">
        <v>420</v>
      </c>
      <c r="M19" s="15">
        <v>200</v>
      </c>
      <c r="N19" s="15">
        <v>74</v>
      </c>
      <c r="O19" s="15">
        <v>2458</v>
      </c>
      <c r="P19" s="15">
        <v>2335</v>
      </c>
      <c r="Q19" s="15">
        <v>1794</v>
      </c>
      <c r="R19" s="15">
        <v>1160</v>
      </c>
      <c r="S19" s="15">
        <v>529</v>
      </c>
      <c r="T19" s="15">
        <v>218</v>
      </c>
      <c r="U19" s="14">
        <f t="shared" si="0"/>
        <v>5117</v>
      </c>
      <c r="V19" s="14">
        <f t="shared" si="1"/>
        <v>3377</v>
      </c>
      <c r="W19" s="14">
        <f t="shared" si="2"/>
        <v>8494</v>
      </c>
      <c r="X19" s="14">
        <f t="shared" si="3"/>
        <v>4973</v>
      </c>
      <c r="Y19" s="14">
        <f t="shared" si="4"/>
        <v>3303</v>
      </c>
      <c r="Z19" s="14">
        <f t="shared" si="5"/>
        <v>8276</v>
      </c>
    </row>
    <row r="20" spans="2:26" ht="12.75">
      <c r="B20" s="15" t="s">
        <v>15</v>
      </c>
      <c r="C20" s="15">
        <v>4229</v>
      </c>
      <c r="D20" s="15">
        <v>4727</v>
      </c>
      <c r="E20" s="15">
        <v>4803</v>
      </c>
      <c r="F20" s="15">
        <v>3311</v>
      </c>
      <c r="G20" s="15">
        <v>1603</v>
      </c>
      <c r="H20" s="15">
        <v>392</v>
      </c>
      <c r="I20" s="15">
        <v>4789</v>
      </c>
      <c r="J20" s="15">
        <v>5188</v>
      </c>
      <c r="K20" s="15">
        <v>4509</v>
      </c>
      <c r="L20" s="15">
        <v>3011</v>
      </c>
      <c r="M20" s="15">
        <v>1296</v>
      </c>
      <c r="N20" s="15">
        <v>292</v>
      </c>
      <c r="O20" s="15">
        <v>9018</v>
      </c>
      <c r="P20" s="15">
        <v>9915</v>
      </c>
      <c r="Q20" s="15">
        <v>9312</v>
      </c>
      <c r="R20" s="15">
        <v>6322</v>
      </c>
      <c r="S20" s="15">
        <v>2899</v>
      </c>
      <c r="T20" s="15">
        <v>684</v>
      </c>
      <c r="U20" s="14">
        <f t="shared" si="0"/>
        <v>19065</v>
      </c>
      <c r="V20" s="14">
        <f t="shared" si="1"/>
        <v>19085</v>
      </c>
      <c r="W20" s="14">
        <f t="shared" si="2"/>
        <v>38150</v>
      </c>
      <c r="X20" s="14">
        <f t="shared" si="3"/>
        <v>18673</v>
      </c>
      <c r="Y20" s="14">
        <f t="shared" si="4"/>
        <v>18793</v>
      </c>
      <c r="Z20" s="14">
        <f t="shared" si="5"/>
        <v>37466</v>
      </c>
    </row>
    <row r="21" spans="2:26" ht="12.75">
      <c r="B21" s="15" t="s">
        <v>16</v>
      </c>
      <c r="C21" s="15">
        <v>685</v>
      </c>
      <c r="D21" s="15">
        <v>965</v>
      </c>
      <c r="E21" s="15">
        <v>1091</v>
      </c>
      <c r="F21" s="15">
        <v>1032</v>
      </c>
      <c r="G21" s="15">
        <v>689</v>
      </c>
      <c r="H21" s="15">
        <v>328</v>
      </c>
      <c r="I21" s="15">
        <v>1388</v>
      </c>
      <c r="J21" s="15">
        <v>1549</v>
      </c>
      <c r="K21" s="15">
        <v>1668</v>
      </c>
      <c r="L21" s="15">
        <v>1302</v>
      </c>
      <c r="M21" s="15">
        <v>777</v>
      </c>
      <c r="N21" s="15">
        <v>367</v>
      </c>
      <c r="O21" s="15">
        <v>2073</v>
      </c>
      <c r="P21" s="15">
        <v>2514</v>
      </c>
      <c r="Q21" s="15">
        <v>2759</v>
      </c>
      <c r="R21" s="15">
        <v>2334</v>
      </c>
      <c r="S21" s="15">
        <v>1466</v>
      </c>
      <c r="T21" s="15">
        <v>695</v>
      </c>
      <c r="U21" s="14">
        <f t="shared" si="0"/>
        <v>4790</v>
      </c>
      <c r="V21" s="14">
        <f t="shared" si="1"/>
        <v>7051</v>
      </c>
      <c r="W21" s="14">
        <f t="shared" si="2"/>
        <v>11841</v>
      </c>
      <c r="X21" s="14">
        <f t="shared" si="3"/>
        <v>4462</v>
      </c>
      <c r="Y21" s="14">
        <f t="shared" si="4"/>
        <v>6684</v>
      </c>
      <c r="Z21" s="14">
        <f t="shared" si="5"/>
        <v>11146</v>
      </c>
    </row>
    <row r="22" spans="2:26" ht="12.75">
      <c r="B22" s="15" t="s">
        <v>17</v>
      </c>
      <c r="C22" s="15">
        <v>1214</v>
      </c>
      <c r="D22" s="15">
        <v>2074</v>
      </c>
      <c r="E22" s="15">
        <v>2632</v>
      </c>
      <c r="F22" s="15">
        <v>2397</v>
      </c>
      <c r="G22" s="15">
        <v>1770</v>
      </c>
      <c r="H22" s="15">
        <v>699</v>
      </c>
      <c r="I22" s="15">
        <v>6606</v>
      </c>
      <c r="J22" s="15">
        <v>7823</v>
      </c>
      <c r="K22" s="15">
        <v>7685</v>
      </c>
      <c r="L22" s="15">
        <v>5661</v>
      </c>
      <c r="M22" s="15">
        <v>3137</v>
      </c>
      <c r="N22" s="15">
        <v>1109</v>
      </c>
      <c r="O22" s="15">
        <v>7820</v>
      </c>
      <c r="P22" s="15">
        <v>9897</v>
      </c>
      <c r="Q22" s="15">
        <v>10317</v>
      </c>
      <c r="R22" s="15">
        <v>8058</v>
      </c>
      <c r="S22" s="15">
        <v>4907</v>
      </c>
      <c r="T22" s="15">
        <v>1808</v>
      </c>
      <c r="U22" s="14">
        <f t="shared" si="0"/>
        <v>10786</v>
      </c>
      <c r="V22" s="14">
        <f t="shared" si="1"/>
        <v>32021</v>
      </c>
      <c r="W22" s="14">
        <f t="shared" si="2"/>
        <v>42807</v>
      </c>
      <c r="X22" s="14">
        <f t="shared" si="3"/>
        <v>10087</v>
      </c>
      <c r="Y22" s="14">
        <f t="shared" si="4"/>
        <v>30912</v>
      </c>
      <c r="Z22" s="14">
        <f t="shared" si="5"/>
        <v>40999</v>
      </c>
    </row>
    <row r="23" spans="2:26" ht="12.75">
      <c r="B23" s="15" t="s">
        <v>18</v>
      </c>
      <c r="C23" s="15">
        <v>754</v>
      </c>
      <c r="D23" s="15">
        <v>1257</v>
      </c>
      <c r="E23" s="15">
        <v>1423</v>
      </c>
      <c r="F23" s="15">
        <v>1171</v>
      </c>
      <c r="G23" s="15">
        <v>534</v>
      </c>
      <c r="H23" s="15">
        <v>211</v>
      </c>
      <c r="I23" s="15">
        <v>3424</v>
      </c>
      <c r="J23" s="15">
        <v>4359</v>
      </c>
      <c r="K23" s="15">
        <v>4459</v>
      </c>
      <c r="L23" s="15">
        <v>3053</v>
      </c>
      <c r="M23" s="15">
        <v>1320</v>
      </c>
      <c r="N23" s="15">
        <v>395</v>
      </c>
      <c r="O23" s="15">
        <v>4178</v>
      </c>
      <c r="P23" s="15">
        <v>5616</v>
      </c>
      <c r="Q23" s="15">
        <v>5882</v>
      </c>
      <c r="R23" s="15">
        <v>4224</v>
      </c>
      <c r="S23" s="15">
        <v>1854</v>
      </c>
      <c r="T23" s="15">
        <v>606</v>
      </c>
      <c r="U23" s="14">
        <f t="shared" si="0"/>
        <v>5350</v>
      </c>
      <c r="V23" s="14">
        <f t="shared" si="1"/>
        <v>17010</v>
      </c>
      <c r="W23" s="14">
        <f t="shared" si="2"/>
        <v>22360</v>
      </c>
      <c r="X23" s="14">
        <f t="shared" si="3"/>
        <v>5139</v>
      </c>
      <c r="Y23" s="14">
        <f t="shared" si="4"/>
        <v>16615</v>
      </c>
      <c r="Z23" s="14">
        <f t="shared" si="5"/>
        <v>21754</v>
      </c>
    </row>
    <row r="24" spans="2:26" ht="12.75">
      <c r="B24" s="15" t="s">
        <v>19</v>
      </c>
      <c r="C24" s="15">
        <v>218</v>
      </c>
      <c r="D24" s="15">
        <v>270</v>
      </c>
      <c r="E24" s="15">
        <v>312</v>
      </c>
      <c r="F24" s="15">
        <v>236</v>
      </c>
      <c r="G24" s="15">
        <v>121</v>
      </c>
      <c r="H24" s="15">
        <v>49</v>
      </c>
      <c r="I24" s="15">
        <v>217</v>
      </c>
      <c r="J24" s="15">
        <v>304</v>
      </c>
      <c r="K24" s="15">
        <v>250</v>
      </c>
      <c r="L24" s="15">
        <v>201</v>
      </c>
      <c r="M24" s="15">
        <v>116</v>
      </c>
      <c r="N24" s="15">
        <v>44</v>
      </c>
      <c r="O24" s="15">
        <v>435</v>
      </c>
      <c r="P24" s="15">
        <v>574</v>
      </c>
      <c r="Q24" s="15">
        <v>562</v>
      </c>
      <c r="R24" s="15">
        <v>437</v>
      </c>
      <c r="S24" s="15">
        <v>237</v>
      </c>
      <c r="T24" s="15">
        <v>93</v>
      </c>
      <c r="U24" s="14">
        <f t="shared" si="0"/>
        <v>1206</v>
      </c>
      <c r="V24" s="14">
        <f t="shared" si="1"/>
        <v>1132</v>
      </c>
      <c r="W24" s="14">
        <f t="shared" si="2"/>
        <v>2338</v>
      </c>
      <c r="X24" s="14">
        <f t="shared" si="3"/>
        <v>1157</v>
      </c>
      <c r="Y24" s="14">
        <f t="shared" si="4"/>
        <v>1088</v>
      </c>
      <c r="Z24" s="14">
        <f t="shared" si="5"/>
        <v>2245</v>
      </c>
    </row>
    <row r="25" spans="2:26" ht="12.75">
      <c r="B25" s="15" t="s">
        <v>20</v>
      </c>
      <c r="C25" s="15">
        <v>2411</v>
      </c>
      <c r="D25" s="15">
        <v>2378</v>
      </c>
      <c r="E25" s="15">
        <v>2503</v>
      </c>
      <c r="F25" s="15">
        <v>1998</v>
      </c>
      <c r="G25" s="15">
        <v>1150</v>
      </c>
      <c r="H25" s="15">
        <v>500</v>
      </c>
      <c r="I25" s="15">
        <v>6917</v>
      </c>
      <c r="J25" s="15">
        <v>5930</v>
      </c>
      <c r="K25" s="15">
        <v>5232</v>
      </c>
      <c r="L25" s="15">
        <v>3400</v>
      </c>
      <c r="M25" s="15">
        <v>1561</v>
      </c>
      <c r="N25" s="15">
        <v>585</v>
      </c>
      <c r="O25" s="15">
        <v>9328</v>
      </c>
      <c r="P25" s="15">
        <v>8308</v>
      </c>
      <c r="Q25" s="15">
        <v>7735</v>
      </c>
      <c r="R25" s="15">
        <v>5398</v>
      </c>
      <c r="S25" s="15">
        <v>2711</v>
      </c>
      <c r="T25" s="15">
        <v>1085</v>
      </c>
      <c r="U25" s="14">
        <f t="shared" si="0"/>
        <v>10940</v>
      </c>
      <c r="V25" s="14">
        <f t="shared" si="1"/>
        <v>23625</v>
      </c>
      <c r="W25" s="14">
        <f t="shared" si="2"/>
        <v>34565</v>
      </c>
      <c r="X25" s="14">
        <f t="shared" si="3"/>
        <v>10440</v>
      </c>
      <c r="Y25" s="14">
        <f t="shared" si="4"/>
        <v>23040</v>
      </c>
      <c r="Z25" s="14">
        <f t="shared" si="5"/>
        <v>33480</v>
      </c>
    </row>
    <row r="26" spans="2:26" ht="12.75">
      <c r="B26" s="15" t="s">
        <v>21</v>
      </c>
      <c r="C26" s="15">
        <v>488</v>
      </c>
      <c r="D26" s="15">
        <v>1031</v>
      </c>
      <c r="E26" s="15">
        <v>1256</v>
      </c>
      <c r="F26" s="15">
        <v>814</v>
      </c>
      <c r="G26" s="15">
        <v>347</v>
      </c>
      <c r="H26" s="15">
        <v>67</v>
      </c>
      <c r="I26" s="15">
        <v>1660</v>
      </c>
      <c r="J26" s="15">
        <v>2999</v>
      </c>
      <c r="K26" s="15">
        <v>3147</v>
      </c>
      <c r="L26" s="15">
        <v>1573</v>
      </c>
      <c r="M26" s="15">
        <v>475</v>
      </c>
      <c r="N26" s="15">
        <v>98</v>
      </c>
      <c r="O26" s="15">
        <v>2148</v>
      </c>
      <c r="P26" s="15">
        <v>4030</v>
      </c>
      <c r="Q26" s="15">
        <v>4403</v>
      </c>
      <c r="R26" s="15">
        <v>2387</v>
      </c>
      <c r="S26" s="15">
        <v>822</v>
      </c>
      <c r="T26" s="15">
        <v>165</v>
      </c>
      <c r="U26" s="14">
        <f t="shared" si="0"/>
        <v>4003</v>
      </c>
      <c r="V26" s="14">
        <f t="shared" si="1"/>
        <v>9952</v>
      </c>
      <c r="W26" s="14">
        <f t="shared" si="2"/>
        <v>13955</v>
      </c>
      <c r="X26" s="14">
        <f t="shared" si="3"/>
        <v>3936</v>
      </c>
      <c r="Y26" s="14">
        <f t="shared" si="4"/>
        <v>9854</v>
      </c>
      <c r="Z26" s="14">
        <f t="shared" si="5"/>
        <v>13790</v>
      </c>
    </row>
    <row r="27" spans="2:26" ht="12.75">
      <c r="B27" s="15" t="s">
        <v>22</v>
      </c>
      <c r="C27" s="15">
        <v>4680</v>
      </c>
      <c r="D27" s="15">
        <v>5057</v>
      </c>
      <c r="E27" s="15">
        <v>5828</v>
      </c>
      <c r="F27" s="15">
        <v>4508</v>
      </c>
      <c r="G27" s="15">
        <v>1854</v>
      </c>
      <c r="H27" s="15">
        <v>385</v>
      </c>
      <c r="I27" s="15">
        <v>10190</v>
      </c>
      <c r="J27" s="15">
        <v>12062</v>
      </c>
      <c r="K27" s="15">
        <v>13951</v>
      </c>
      <c r="L27" s="15">
        <v>10079</v>
      </c>
      <c r="M27" s="15">
        <v>3721</v>
      </c>
      <c r="N27" s="15">
        <v>652</v>
      </c>
      <c r="O27" s="15">
        <v>14870</v>
      </c>
      <c r="P27" s="15">
        <v>17119</v>
      </c>
      <c r="Q27" s="15">
        <v>19779</v>
      </c>
      <c r="R27" s="15">
        <v>14587</v>
      </c>
      <c r="S27" s="15">
        <v>5575</v>
      </c>
      <c r="T27" s="15">
        <v>1037</v>
      </c>
      <c r="U27" s="14">
        <f t="shared" si="0"/>
        <v>22312</v>
      </c>
      <c r="V27" s="14">
        <f t="shared" si="1"/>
        <v>50655</v>
      </c>
      <c r="W27" s="14">
        <f t="shared" si="2"/>
        <v>72967</v>
      </c>
      <c r="X27" s="14">
        <f t="shared" si="3"/>
        <v>21927</v>
      </c>
      <c r="Y27" s="14">
        <f t="shared" si="4"/>
        <v>50003</v>
      </c>
      <c r="Z27" s="14">
        <f t="shared" si="5"/>
        <v>71930</v>
      </c>
    </row>
    <row r="28" spans="2:26" ht="12.75">
      <c r="B28" s="15" t="s">
        <v>53</v>
      </c>
      <c r="C28" s="15">
        <v>909</v>
      </c>
      <c r="D28" s="15">
        <v>2030</v>
      </c>
      <c r="E28" s="15">
        <v>2952</v>
      </c>
      <c r="F28" s="15">
        <v>2227</v>
      </c>
      <c r="G28" s="15">
        <v>759</v>
      </c>
      <c r="H28" s="15">
        <v>189</v>
      </c>
      <c r="I28" s="15">
        <v>1774</v>
      </c>
      <c r="J28" s="15">
        <v>3471</v>
      </c>
      <c r="K28" s="15">
        <v>3731</v>
      </c>
      <c r="L28" s="15">
        <v>2166</v>
      </c>
      <c r="M28" s="15">
        <v>624</v>
      </c>
      <c r="N28" s="15">
        <v>158</v>
      </c>
      <c r="O28" s="15">
        <v>2683</v>
      </c>
      <c r="P28" s="15">
        <v>5501</v>
      </c>
      <c r="Q28" s="15">
        <v>6683</v>
      </c>
      <c r="R28" s="15">
        <v>4393</v>
      </c>
      <c r="S28" s="15">
        <v>1383</v>
      </c>
      <c r="T28" s="15">
        <v>347</v>
      </c>
      <c r="U28" s="14">
        <f t="shared" si="0"/>
        <v>9066</v>
      </c>
      <c r="V28" s="14">
        <f t="shared" si="1"/>
        <v>11924</v>
      </c>
      <c r="W28" s="14">
        <f t="shared" si="2"/>
        <v>20990</v>
      </c>
      <c r="X28" s="14">
        <f t="shared" si="3"/>
        <v>8877</v>
      </c>
      <c r="Y28" s="14">
        <f t="shared" si="4"/>
        <v>11766</v>
      </c>
      <c r="Z28" s="14">
        <f t="shared" si="5"/>
        <v>20643</v>
      </c>
    </row>
    <row r="29" spans="2:26" ht="12.75">
      <c r="B29" s="15" t="s">
        <v>23</v>
      </c>
      <c r="C29" s="15">
        <v>417</v>
      </c>
      <c r="D29" s="15">
        <v>869</v>
      </c>
      <c r="E29" s="15">
        <v>998</v>
      </c>
      <c r="F29" s="15">
        <v>577</v>
      </c>
      <c r="G29" s="15">
        <v>169</v>
      </c>
      <c r="H29" s="15">
        <v>65</v>
      </c>
      <c r="I29" s="15">
        <v>767</v>
      </c>
      <c r="J29" s="15">
        <v>1564</v>
      </c>
      <c r="K29" s="15">
        <v>1753</v>
      </c>
      <c r="L29" s="15">
        <v>833</v>
      </c>
      <c r="M29" s="15">
        <v>247</v>
      </c>
      <c r="N29" s="15">
        <v>50</v>
      </c>
      <c r="O29" s="15">
        <v>1184</v>
      </c>
      <c r="P29" s="15">
        <v>2433</v>
      </c>
      <c r="Q29" s="15">
        <v>2751</v>
      </c>
      <c r="R29" s="15">
        <v>1410</v>
      </c>
      <c r="S29" s="15">
        <v>416</v>
      </c>
      <c r="T29" s="15">
        <v>115</v>
      </c>
      <c r="U29" s="14">
        <f t="shared" si="0"/>
        <v>3095</v>
      </c>
      <c r="V29" s="14">
        <f t="shared" si="1"/>
        <v>5214</v>
      </c>
      <c r="W29" s="14">
        <f t="shared" si="2"/>
        <v>8309</v>
      </c>
      <c r="X29" s="14">
        <f t="shared" si="3"/>
        <v>3030</v>
      </c>
      <c r="Y29" s="14">
        <f t="shared" si="4"/>
        <v>5164</v>
      </c>
      <c r="Z29" s="14">
        <f t="shared" si="5"/>
        <v>8194</v>
      </c>
    </row>
    <row r="30" spans="2:26" ht="12.75">
      <c r="B30" s="15" t="s">
        <v>24</v>
      </c>
      <c r="C30" s="15">
        <v>1406</v>
      </c>
      <c r="D30" s="15">
        <v>1090</v>
      </c>
      <c r="E30" s="15">
        <v>770</v>
      </c>
      <c r="F30" s="15">
        <v>493</v>
      </c>
      <c r="G30" s="15">
        <v>246</v>
      </c>
      <c r="H30" s="15">
        <v>70</v>
      </c>
      <c r="I30" s="15">
        <v>2767</v>
      </c>
      <c r="J30" s="15">
        <v>2195</v>
      </c>
      <c r="K30" s="15">
        <v>1688</v>
      </c>
      <c r="L30" s="15">
        <v>1130</v>
      </c>
      <c r="M30" s="15">
        <v>513</v>
      </c>
      <c r="N30" s="15">
        <v>112</v>
      </c>
      <c r="O30" s="15">
        <v>4173</v>
      </c>
      <c r="P30" s="15">
        <v>3285</v>
      </c>
      <c r="Q30" s="15">
        <v>2458</v>
      </c>
      <c r="R30" s="15">
        <v>1623</v>
      </c>
      <c r="S30" s="15">
        <v>759</v>
      </c>
      <c r="T30" s="15">
        <v>182</v>
      </c>
      <c r="U30" s="14">
        <f t="shared" si="0"/>
        <v>4075</v>
      </c>
      <c r="V30" s="14">
        <f t="shared" si="1"/>
        <v>8405</v>
      </c>
      <c r="W30" s="14">
        <f t="shared" si="2"/>
        <v>12480</v>
      </c>
      <c r="X30" s="14">
        <f t="shared" si="3"/>
        <v>4005</v>
      </c>
      <c r="Y30" s="14">
        <f t="shared" si="4"/>
        <v>8293</v>
      </c>
      <c r="Z30" s="14">
        <f t="shared" si="5"/>
        <v>12298</v>
      </c>
    </row>
    <row r="31" spans="2:26" ht="12.75">
      <c r="B31" s="15" t="s">
        <v>25</v>
      </c>
      <c r="C31" s="15">
        <v>699</v>
      </c>
      <c r="D31" s="15">
        <v>469</v>
      </c>
      <c r="E31" s="15">
        <v>354</v>
      </c>
      <c r="F31" s="15">
        <v>299</v>
      </c>
      <c r="G31" s="15">
        <v>143</v>
      </c>
      <c r="H31" s="15">
        <v>57</v>
      </c>
      <c r="I31" s="15">
        <v>1109</v>
      </c>
      <c r="J31" s="15">
        <v>905</v>
      </c>
      <c r="K31" s="15">
        <v>752</v>
      </c>
      <c r="L31" s="15">
        <v>532</v>
      </c>
      <c r="M31" s="15">
        <v>261</v>
      </c>
      <c r="N31" s="15">
        <v>63</v>
      </c>
      <c r="O31" s="15">
        <v>1808</v>
      </c>
      <c r="P31" s="15">
        <v>1374</v>
      </c>
      <c r="Q31" s="15">
        <v>1106</v>
      </c>
      <c r="R31" s="15">
        <v>831</v>
      </c>
      <c r="S31" s="15">
        <v>404</v>
      </c>
      <c r="T31" s="15">
        <v>120</v>
      </c>
      <c r="U31" s="14">
        <f t="shared" si="0"/>
        <v>2021</v>
      </c>
      <c r="V31" s="14">
        <f t="shared" si="1"/>
        <v>3622</v>
      </c>
      <c r="W31" s="14">
        <f t="shared" si="2"/>
        <v>5643</v>
      </c>
      <c r="X31" s="14">
        <f t="shared" si="3"/>
        <v>1964</v>
      </c>
      <c r="Y31" s="14">
        <f t="shared" si="4"/>
        <v>3559</v>
      </c>
      <c r="Z31" s="14">
        <f t="shared" si="5"/>
        <v>5523</v>
      </c>
    </row>
    <row r="32" spans="2:26" ht="12.75">
      <c r="B32" s="15" t="s">
        <v>26</v>
      </c>
      <c r="C32" s="15">
        <v>559</v>
      </c>
      <c r="D32" s="15">
        <v>377</v>
      </c>
      <c r="E32" s="15">
        <v>255</v>
      </c>
      <c r="F32" s="15">
        <v>132</v>
      </c>
      <c r="G32" s="15">
        <v>65</v>
      </c>
      <c r="H32" s="15">
        <v>23</v>
      </c>
      <c r="I32" s="15">
        <v>1084</v>
      </c>
      <c r="J32" s="15">
        <v>886</v>
      </c>
      <c r="K32" s="15">
        <v>669</v>
      </c>
      <c r="L32" s="15">
        <v>379</v>
      </c>
      <c r="M32" s="15">
        <v>170</v>
      </c>
      <c r="N32" s="15">
        <v>51</v>
      </c>
      <c r="O32" s="15">
        <v>1643</v>
      </c>
      <c r="P32" s="15">
        <v>1263</v>
      </c>
      <c r="Q32" s="15">
        <v>924</v>
      </c>
      <c r="R32" s="15">
        <v>511</v>
      </c>
      <c r="S32" s="15">
        <v>235</v>
      </c>
      <c r="T32" s="15">
        <v>74</v>
      </c>
      <c r="U32" s="14">
        <f t="shared" si="0"/>
        <v>1411</v>
      </c>
      <c r="V32" s="14">
        <f t="shared" si="1"/>
        <v>3239</v>
      </c>
      <c r="W32" s="14">
        <f t="shared" si="2"/>
        <v>4650</v>
      </c>
      <c r="X32" s="14">
        <f t="shared" si="3"/>
        <v>1388</v>
      </c>
      <c r="Y32" s="14">
        <f t="shared" si="4"/>
        <v>3188</v>
      </c>
      <c r="Z32" s="14">
        <f t="shared" si="5"/>
        <v>4576</v>
      </c>
    </row>
    <row r="33" spans="2:26" ht="12.75">
      <c r="B33" s="15" t="s">
        <v>27</v>
      </c>
      <c r="C33" s="15">
        <v>734</v>
      </c>
      <c r="D33" s="15">
        <v>557</v>
      </c>
      <c r="E33" s="15">
        <v>274</v>
      </c>
      <c r="F33" s="15">
        <v>120</v>
      </c>
      <c r="G33" s="15">
        <v>56</v>
      </c>
      <c r="H33" s="15">
        <v>74</v>
      </c>
      <c r="I33" s="15">
        <v>1174</v>
      </c>
      <c r="J33" s="15">
        <v>727</v>
      </c>
      <c r="K33" s="15">
        <v>318</v>
      </c>
      <c r="L33" s="15">
        <v>135</v>
      </c>
      <c r="M33" s="15">
        <v>48</v>
      </c>
      <c r="N33" s="15">
        <v>62</v>
      </c>
      <c r="O33" s="15">
        <v>1908</v>
      </c>
      <c r="P33" s="15">
        <v>1284</v>
      </c>
      <c r="Q33" s="15">
        <v>592</v>
      </c>
      <c r="R33" s="15">
        <v>255</v>
      </c>
      <c r="S33" s="15">
        <v>104</v>
      </c>
      <c r="T33" s="15">
        <v>136</v>
      </c>
      <c r="U33" s="14">
        <f t="shared" si="0"/>
        <v>1815</v>
      </c>
      <c r="V33" s="14">
        <f t="shared" si="1"/>
        <v>2464</v>
      </c>
      <c r="W33" s="14">
        <f t="shared" si="2"/>
        <v>4279</v>
      </c>
      <c r="X33" s="14">
        <f t="shared" si="3"/>
        <v>1741</v>
      </c>
      <c r="Y33" s="14">
        <f t="shared" si="4"/>
        <v>2402</v>
      </c>
      <c r="Z33" s="14">
        <f t="shared" si="5"/>
        <v>4143</v>
      </c>
    </row>
    <row r="34" spans="2:26" ht="12.75">
      <c r="B34" s="15" t="s">
        <v>28</v>
      </c>
      <c r="C34" s="15">
        <v>768</v>
      </c>
      <c r="D34" s="15">
        <v>568</v>
      </c>
      <c r="E34" s="15">
        <v>484</v>
      </c>
      <c r="F34" s="15">
        <v>252</v>
      </c>
      <c r="G34" s="15">
        <v>103</v>
      </c>
      <c r="H34" s="15">
        <v>26</v>
      </c>
      <c r="I34" s="15">
        <v>1094</v>
      </c>
      <c r="J34" s="15">
        <v>902</v>
      </c>
      <c r="K34" s="15">
        <v>607</v>
      </c>
      <c r="L34" s="15">
        <v>331</v>
      </c>
      <c r="M34" s="15">
        <v>98</v>
      </c>
      <c r="N34" s="15">
        <v>28</v>
      </c>
      <c r="O34" s="15">
        <v>1862</v>
      </c>
      <c r="P34" s="15">
        <v>1470</v>
      </c>
      <c r="Q34" s="15">
        <v>1091</v>
      </c>
      <c r="R34" s="15">
        <v>583</v>
      </c>
      <c r="S34" s="15">
        <v>201</v>
      </c>
      <c r="T34" s="15">
        <v>54</v>
      </c>
      <c r="U34" s="14">
        <f t="shared" si="0"/>
        <v>2201</v>
      </c>
      <c r="V34" s="14">
        <f t="shared" si="1"/>
        <v>3060</v>
      </c>
      <c r="W34" s="14">
        <f t="shared" si="2"/>
        <v>5261</v>
      </c>
      <c r="X34" s="14">
        <f t="shared" si="3"/>
        <v>2175</v>
      </c>
      <c r="Y34" s="14">
        <f t="shared" si="4"/>
        <v>3032</v>
      </c>
      <c r="Z34" s="14">
        <f t="shared" si="5"/>
        <v>5207</v>
      </c>
    </row>
    <row r="35" spans="2:26" ht="12.75">
      <c r="B35" s="15" t="s">
        <v>29</v>
      </c>
      <c r="C35" s="15">
        <v>905</v>
      </c>
      <c r="D35" s="15">
        <v>984</v>
      </c>
      <c r="E35" s="15">
        <v>838</v>
      </c>
      <c r="F35" s="15">
        <v>489</v>
      </c>
      <c r="G35" s="15">
        <v>216</v>
      </c>
      <c r="H35" s="15">
        <v>67</v>
      </c>
      <c r="I35" s="15">
        <v>2100</v>
      </c>
      <c r="J35" s="15">
        <v>2487</v>
      </c>
      <c r="K35" s="15">
        <v>1952</v>
      </c>
      <c r="L35" s="15">
        <v>1149</v>
      </c>
      <c r="M35" s="15">
        <v>424</v>
      </c>
      <c r="N35" s="15">
        <v>114</v>
      </c>
      <c r="O35" s="15">
        <v>3005</v>
      </c>
      <c r="P35" s="15">
        <v>3471</v>
      </c>
      <c r="Q35" s="15">
        <v>2790</v>
      </c>
      <c r="R35" s="15">
        <v>1638</v>
      </c>
      <c r="S35" s="15">
        <v>640</v>
      </c>
      <c r="T35" s="15">
        <v>181</v>
      </c>
      <c r="U35" s="14">
        <f t="shared" si="0"/>
        <v>3499</v>
      </c>
      <c r="V35" s="14">
        <f t="shared" si="1"/>
        <v>8226</v>
      </c>
      <c r="W35" s="14">
        <f t="shared" si="2"/>
        <v>11725</v>
      </c>
      <c r="X35" s="14">
        <f t="shared" si="3"/>
        <v>3432</v>
      </c>
      <c r="Y35" s="14">
        <f t="shared" si="4"/>
        <v>8112</v>
      </c>
      <c r="Z35" s="14">
        <f t="shared" si="5"/>
        <v>11544</v>
      </c>
    </row>
    <row r="36" spans="2:26" ht="12.75">
      <c r="B36" s="15" t="s">
        <v>30</v>
      </c>
      <c r="C36" s="15">
        <v>728</v>
      </c>
      <c r="D36" s="15">
        <v>896</v>
      </c>
      <c r="E36" s="15">
        <v>1008</v>
      </c>
      <c r="F36" s="15">
        <v>902</v>
      </c>
      <c r="G36" s="15">
        <v>493</v>
      </c>
      <c r="H36" s="15">
        <v>221</v>
      </c>
      <c r="I36" s="15">
        <v>934</v>
      </c>
      <c r="J36" s="15">
        <v>912</v>
      </c>
      <c r="K36" s="15">
        <v>956</v>
      </c>
      <c r="L36" s="15">
        <v>716</v>
      </c>
      <c r="M36" s="15">
        <v>373</v>
      </c>
      <c r="N36" s="15">
        <v>91</v>
      </c>
      <c r="O36" s="15">
        <v>1662</v>
      </c>
      <c r="P36" s="15">
        <v>1808</v>
      </c>
      <c r="Q36" s="15">
        <v>1964</v>
      </c>
      <c r="R36" s="15">
        <v>1618</v>
      </c>
      <c r="S36" s="15">
        <v>866</v>
      </c>
      <c r="T36" s="15">
        <v>312</v>
      </c>
      <c r="U36" s="14">
        <f t="shared" si="0"/>
        <v>4248</v>
      </c>
      <c r="V36" s="14">
        <f t="shared" si="1"/>
        <v>3982</v>
      </c>
      <c r="W36" s="14">
        <f t="shared" si="2"/>
        <v>8230</v>
      </c>
      <c r="X36" s="14">
        <f t="shared" si="3"/>
        <v>4027</v>
      </c>
      <c r="Y36" s="14">
        <f t="shared" si="4"/>
        <v>3891</v>
      </c>
      <c r="Z36" s="14">
        <f t="shared" si="5"/>
        <v>7918</v>
      </c>
    </row>
    <row r="37" spans="2:26" ht="12.75">
      <c r="B37" s="15" t="s">
        <v>31</v>
      </c>
      <c r="C37" s="15">
        <v>940</v>
      </c>
      <c r="D37" s="15">
        <v>2035</v>
      </c>
      <c r="E37" s="15">
        <v>2943</v>
      </c>
      <c r="F37" s="15">
        <v>3031</v>
      </c>
      <c r="G37" s="15">
        <v>1900</v>
      </c>
      <c r="H37" s="15">
        <v>511</v>
      </c>
      <c r="I37" s="15">
        <v>1534</v>
      </c>
      <c r="J37" s="15">
        <v>1861</v>
      </c>
      <c r="K37" s="15">
        <v>1935</v>
      </c>
      <c r="L37" s="15">
        <v>1506</v>
      </c>
      <c r="M37" s="15">
        <v>811</v>
      </c>
      <c r="N37" s="15">
        <v>227</v>
      </c>
      <c r="O37" s="15">
        <v>2474</v>
      </c>
      <c r="P37" s="15">
        <v>3896</v>
      </c>
      <c r="Q37" s="15">
        <v>4878</v>
      </c>
      <c r="R37" s="15">
        <v>4537</v>
      </c>
      <c r="S37" s="15">
        <v>2711</v>
      </c>
      <c r="T37" s="15">
        <v>738</v>
      </c>
      <c r="U37" s="14">
        <f t="shared" si="0"/>
        <v>11360</v>
      </c>
      <c r="V37" s="14">
        <f t="shared" si="1"/>
        <v>7874</v>
      </c>
      <c r="W37" s="14">
        <f t="shared" si="2"/>
        <v>19234</v>
      </c>
      <c r="X37" s="14">
        <f t="shared" si="3"/>
        <v>10849</v>
      </c>
      <c r="Y37" s="14">
        <f t="shared" si="4"/>
        <v>7647</v>
      </c>
      <c r="Z37" s="14">
        <f t="shared" si="5"/>
        <v>18496</v>
      </c>
    </row>
    <row r="38" spans="2:26" ht="12.75">
      <c r="B38" s="15" t="s">
        <v>32</v>
      </c>
      <c r="C38" s="15">
        <v>3118</v>
      </c>
      <c r="D38" s="15">
        <v>4579</v>
      </c>
      <c r="E38" s="15">
        <v>5940</v>
      </c>
      <c r="F38" s="15">
        <v>6395</v>
      </c>
      <c r="G38" s="15">
        <v>4744</v>
      </c>
      <c r="H38" s="15">
        <v>2233</v>
      </c>
      <c r="I38" s="15">
        <v>3867</v>
      </c>
      <c r="J38" s="15">
        <v>5470</v>
      </c>
      <c r="K38" s="15">
        <v>7155</v>
      </c>
      <c r="L38" s="15">
        <v>6991</v>
      </c>
      <c r="M38" s="15">
        <v>4784</v>
      </c>
      <c r="N38" s="15">
        <v>1914</v>
      </c>
      <c r="O38" s="15">
        <v>6985</v>
      </c>
      <c r="P38" s="15">
        <v>10049</v>
      </c>
      <c r="Q38" s="15">
        <v>13095</v>
      </c>
      <c r="R38" s="15">
        <v>13386</v>
      </c>
      <c r="S38" s="15">
        <v>9528</v>
      </c>
      <c r="T38" s="15">
        <v>4147</v>
      </c>
      <c r="U38" s="14">
        <f t="shared" si="0"/>
        <v>27009</v>
      </c>
      <c r="V38" s="14">
        <f t="shared" si="1"/>
        <v>30181</v>
      </c>
      <c r="W38" s="14">
        <f t="shared" si="2"/>
        <v>57190</v>
      </c>
      <c r="X38" s="14">
        <f t="shared" si="3"/>
        <v>24776</v>
      </c>
      <c r="Y38" s="14">
        <f t="shared" si="4"/>
        <v>28267</v>
      </c>
      <c r="Z38" s="14">
        <f t="shared" si="5"/>
        <v>53043</v>
      </c>
    </row>
    <row r="39" spans="2:26" ht="12.75">
      <c r="B39" s="15" t="s">
        <v>47</v>
      </c>
      <c r="C39" s="15">
        <v>65589</v>
      </c>
      <c r="D39" s="15">
        <v>67610</v>
      </c>
      <c r="E39" s="15">
        <v>71678</v>
      </c>
      <c r="F39" s="15">
        <v>58971</v>
      </c>
      <c r="G39" s="15">
        <v>35194</v>
      </c>
      <c r="H39" s="15">
        <v>13212</v>
      </c>
      <c r="I39" s="15">
        <v>85153</v>
      </c>
      <c r="J39" s="15">
        <v>89123</v>
      </c>
      <c r="K39" s="15">
        <v>86648</v>
      </c>
      <c r="L39" s="15">
        <v>61932</v>
      </c>
      <c r="M39" s="15">
        <v>30975</v>
      </c>
      <c r="N39" s="15">
        <v>9839</v>
      </c>
      <c r="O39" s="15">
        <v>150742</v>
      </c>
      <c r="P39" s="15">
        <v>156733</v>
      </c>
      <c r="Q39" s="15">
        <v>158326</v>
      </c>
      <c r="R39" s="15">
        <v>120903</v>
      </c>
      <c r="S39" s="15">
        <v>66169</v>
      </c>
      <c r="T39" s="15">
        <v>23051</v>
      </c>
      <c r="U39" s="14">
        <f t="shared" si="0"/>
        <v>312254</v>
      </c>
      <c r="V39" s="14">
        <f t="shared" si="1"/>
        <v>363670</v>
      </c>
      <c r="W39" s="14">
        <f t="shared" si="2"/>
        <v>675924</v>
      </c>
      <c r="X39" s="14">
        <f t="shared" si="3"/>
        <v>299042</v>
      </c>
      <c r="Y39" s="14">
        <f t="shared" si="4"/>
        <v>353831</v>
      </c>
      <c r="Z39" s="14">
        <f t="shared" si="5"/>
        <v>652873</v>
      </c>
    </row>
    <row r="41" spans="2:25" ht="12.75">
      <c r="B41" s="15" t="s">
        <v>0</v>
      </c>
      <c r="C41" s="16">
        <f>ROUND(100*C5/$U5,1)</f>
        <v>20.3</v>
      </c>
      <c r="D41" s="16">
        <f>ROUND(100*D5/$U5,1)</f>
        <v>20.6</v>
      </c>
      <c r="E41" s="16">
        <f>ROUND(100*E5/$U5,1)</f>
        <v>20.5</v>
      </c>
      <c r="F41" s="16">
        <f>ROUND(100*F5/$U5,1)</f>
        <v>18.1</v>
      </c>
      <c r="G41" s="16">
        <f>ROUND(100*G5/$U5,1)</f>
        <v>14.2</v>
      </c>
      <c r="H41" s="16">
        <f>ROUND(100*$X5/$U5,1)</f>
        <v>93.7</v>
      </c>
      <c r="I41" s="17">
        <f>$U5</f>
        <v>17620</v>
      </c>
      <c r="J41" s="16">
        <f aca="true" t="shared" si="6" ref="J41:N50">ROUND(100*I5/$V5,1)</f>
        <v>24</v>
      </c>
      <c r="K41" s="16">
        <f t="shared" si="6"/>
        <v>22</v>
      </c>
      <c r="L41" s="16">
        <f t="shared" si="6"/>
        <v>20.9</v>
      </c>
      <c r="M41" s="16">
        <f t="shared" si="6"/>
        <v>16.9</v>
      </c>
      <c r="N41" s="16">
        <f t="shared" si="6"/>
        <v>11.6</v>
      </c>
      <c r="O41" s="16">
        <f aca="true" t="shared" si="7" ref="O41:O75">ROUND(100*$Y5/$V5,1)</f>
        <v>95.4</v>
      </c>
      <c r="P41" s="17">
        <f aca="true" t="shared" si="8" ref="P41:P75">$V5</f>
        <v>26615</v>
      </c>
      <c r="Q41" s="16">
        <f>ROUND(100*O5/$W5,1)</f>
        <v>22.5</v>
      </c>
      <c r="R41" s="16">
        <f aca="true" t="shared" si="9" ref="R41:U56">ROUND(100*P5/$W5,1)</f>
        <v>21.4</v>
      </c>
      <c r="S41" s="16">
        <f t="shared" si="9"/>
        <v>20.8</v>
      </c>
      <c r="T41" s="16">
        <f t="shared" si="9"/>
        <v>17.4</v>
      </c>
      <c r="U41" s="16">
        <f t="shared" si="9"/>
        <v>12.6</v>
      </c>
      <c r="V41" s="16">
        <f>ROUND(100*$Z5/$W5,1)</f>
        <v>94.7</v>
      </c>
      <c r="W41" s="17">
        <f>$W5</f>
        <v>44235</v>
      </c>
      <c r="X41" s="18"/>
      <c r="Y41" s="18"/>
    </row>
    <row r="42" spans="2:25" ht="12.75">
      <c r="B42" s="15" t="s">
        <v>1</v>
      </c>
      <c r="C42" s="16">
        <f aca="true" t="shared" si="10" ref="C42:G75">ROUND(100*C6/$U6,1)</f>
        <v>29.6</v>
      </c>
      <c r="D42" s="16">
        <f t="shared" si="10"/>
        <v>23.3</v>
      </c>
      <c r="E42" s="16">
        <f t="shared" si="10"/>
        <v>19.1</v>
      </c>
      <c r="F42" s="16">
        <f t="shared" si="10"/>
        <v>14.2</v>
      </c>
      <c r="G42" s="16">
        <f t="shared" si="10"/>
        <v>9.9</v>
      </c>
      <c r="H42" s="16">
        <f aca="true" t="shared" si="11" ref="H42:H75">ROUND(100*$X6/$U6,1)</f>
        <v>96.1</v>
      </c>
      <c r="I42" s="17">
        <f aca="true" t="shared" si="12" ref="I42:I75">$U6</f>
        <v>15841</v>
      </c>
      <c r="J42" s="16">
        <f t="shared" si="6"/>
        <v>31.1</v>
      </c>
      <c r="K42" s="16">
        <f t="shared" si="6"/>
        <v>25.5</v>
      </c>
      <c r="L42" s="16">
        <f t="shared" si="6"/>
        <v>19.1</v>
      </c>
      <c r="M42" s="16">
        <f t="shared" si="6"/>
        <v>13.3</v>
      </c>
      <c r="N42" s="16">
        <f t="shared" si="6"/>
        <v>8.2</v>
      </c>
      <c r="O42" s="16">
        <f t="shared" si="7"/>
        <v>97.3</v>
      </c>
      <c r="P42" s="17">
        <f t="shared" si="8"/>
        <v>16289</v>
      </c>
      <c r="Q42" s="16">
        <f aca="true" t="shared" si="13" ref="Q42:Q75">ROUND(100*O6/$W6,1)</f>
        <v>30.4</v>
      </c>
      <c r="R42" s="16">
        <f t="shared" si="9"/>
        <v>24.4</v>
      </c>
      <c r="S42" s="16">
        <f t="shared" si="9"/>
        <v>19.1</v>
      </c>
      <c r="T42" s="16">
        <f t="shared" si="9"/>
        <v>13.8</v>
      </c>
      <c r="U42" s="16">
        <f t="shared" si="9"/>
        <v>9.1</v>
      </c>
      <c r="V42" s="16">
        <f aca="true" t="shared" si="14" ref="V42:V75">ROUND(100*$Z6/$W6,1)</f>
        <v>96.7</v>
      </c>
      <c r="W42" s="17">
        <f aca="true" t="shared" si="15" ref="W42:W75">$W6</f>
        <v>32130</v>
      </c>
      <c r="X42" s="18"/>
      <c r="Y42" s="18"/>
    </row>
    <row r="43" spans="2:25" ht="12.75">
      <c r="B43" s="15" t="s">
        <v>2</v>
      </c>
      <c r="C43" s="16">
        <f t="shared" si="10"/>
        <v>27.3</v>
      </c>
      <c r="D43" s="16">
        <f t="shared" si="10"/>
        <v>20.1</v>
      </c>
      <c r="E43" s="16">
        <f t="shared" si="10"/>
        <v>19.4</v>
      </c>
      <c r="F43" s="16">
        <f t="shared" si="10"/>
        <v>15.9</v>
      </c>
      <c r="G43" s="16">
        <f t="shared" si="10"/>
        <v>11.9</v>
      </c>
      <c r="H43" s="16">
        <f t="shared" si="11"/>
        <v>94.6</v>
      </c>
      <c r="I43" s="17">
        <f t="shared" si="12"/>
        <v>19223</v>
      </c>
      <c r="J43" s="16">
        <f t="shared" si="6"/>
        <v>34.2</v>
      </c>
      <c r="K43" s="16">
        <f t="shared" si="6"/>
        <v>23.1</v>
      </c>
      <c r="L43" s="16">
        <f t="shared" si="6"/>
        <v>18.4</v>
      </c>
      <c r="M43" s="16">
        <f t="shared" si="6"/>
        <v>13.5</v>
      </c>
      <c r="N43" s="16">
        <f t="shared" si="6"/>
        <v>8</v>
      </c>
      <c r="O43" s="16">
        <f t="shared" si="7"/>
        <v>97.2</v>
      </c>
      <c r="P43" s="17">
        <f t="shared" si="8"/>
        <v>5383</v>
      </c>
      <c r="Q43" s="16">
        <f t="shared" si="13"/>
        <v>28.9</v>
      </c>
      <c r="R43" s="16">
        <f t="shared" si="9"/>
        <v>20.8</v>
      </c>
      <c r="S43" s="16">
        <f t="shared" si="9"/>
        <v>19.2</v>
      </c>
      <c r="T43" s="16">
        <f t="shared" si="9"/>
        <v>15.4</v>
      </c>
      <c r="U43" s="16">
        <f t="shared" si="9"/>
        <v>11</v>
      </c>
      <c r="V43" s="16">
        <f t="shared" si="14"/>
        <v>95.2</v>
      </c>
      <c r="W43" s="17">
        <f t="shared" si="15"/>
        <v>24606</v>
      </c>
      <c r="X43" s="18"/>
      <c r="Y43" s="18"/>
    </row>
    <row r="44" spans="2:25" ht="12.75">
      <c r="B44" s="15" t="s">
        <v>3</v>
      </c>
      <c r="C44" s="16">
        <f t="shared" si="10"/>
        <v>22.9</v>
      </c>
      <c r="D44" s="16">
        <f t="shared" si="10"/>
        <v>18.9</v>
      </c>
      <c r="E44" s="16">
        <f t="shared" si="10"/>
        <v>22.1</v>
      </c>
      <c r="F44" s="16">
        <f t="shared" si="10"/>
        <v>18.2</v>
      </c>
      <c r="G44" s="16">
        <f t="shared" si="10"/>
        <v>13.6</v>
      </c>
      <c r="H44" s="16">
        <f t="shared" si="11"/>
        <v>95.7</v>
      </c>
      <c r="I44" s="17">
        <f t="shared" si="12"/>
        <v>2737</v>
      </c>
      <c r="J44" s="16">
        <f t="shared" si="6"/>
        <v>19.4</v>
      </c>
      <c r="K44" s="16">
        <f t="shared" si="6"/>
        <v>22.6</v>
      </c>
      <c r="L44" s="16">
        <f t="shared" si="6"/>
        <v>22.3</v>
      </c>
      <c r="M44" s="16">
        <f t="shared" si="6"/>
        <v>20.8</v>
      </c>
      <c r="N44" s="16">
        <f t="shared" si="6"/>
        <v>11.4</v>
      </c>
      <c r="O44" s="16">
        <f t="shared" si="7"/>
        <v>96.4</v>
      </c>
      <c r="P44" s="17">
        <f t="shared" si="8"/>
        <v>1036</v>
      </c>
      <c r="Q44" s="16">
        <f t="shared" si="13"/>
        <v>21.9</v>
      </c>
      <c r="R44" s="16">
        <f t="shared" si="9"/>
        <v>19.9</v>
      </c>
      <c r="S44" s="16">
        <f t="shared" si="9"/>
        <v>22.1</v>
      </c>
      <c r="T44" s="16">
        <f t="shared" si="9"/>
        <v>18.9</v>
      </c>
      <c r="U44" s="16">
        <f t="shared" si="9"/>
        <v>13</v>
      </c>
      <c r="V44" s="16">
        <f t="shared" si="14"/>
        <v>95.9</v>
      </c>
      <c r="W44" s="17">
        <f t="shared" si="15"/>
        <v>3773</v>
      </c>
      <c r="X44" s="18"/>
      <c r="Y44" s="18"/>
    </row>
    <row r="45" spans="2:25" ht="12.75">
      <c r="B45" s="15" t="s">
        <v>4</v>
      </c>
      <c r="C45" s="16">
        <f t="shared" si="10"/>
        <v>36.9</v>
      </c>
      <c r="D45" s="16">
        <f t="shared" si="10"/>
        <v>20.7</v>
      </c>
      <c r="E45" s="16">
        <f t="shared" si="10"/>
        <v>16.8</v>
      </c>
      <c r="F45" s="16">
        <f t="shared" si="10"/>
        <v>12.7</v>
      </c>
      <c r="G45" s="16">
        <f t="shared" si="10"/>
        <v>8.6</v>
      </c>
      <c r="H45" s="16">
        <f t="shared" si="11"/>
        <v>95.7</v>
      </c>
      <c r="I45" s="17">
        <f t="shared" si="12"/>
        <v>28379</v>
      </c>
      <c r="J45" s="16">
        <f t="shared" si="6"/>
        <v>39.3</v>
      </c>
      <c r="K45" s="16">
        <f t="shared" si="6"/>
        <v>22.9</v>
      </c>
      <c r="L45" s="16">
        <f t="shared" si="6"/>
        <v>17</v>
      </c>
      <c r="M45" s="16">
        <f t="shared" si="6"/>
        <v>11.1</v>
      </c>
      <c r="N45" s="16">
        <f t="shared" si="6"/>
        <v>6.8</v>
      </c>
      <c r="O45" s="16">
        <f t="shared" si="7"/>
        <v>97.1</v>
      </c>
      <c r="P45" s="17">
        <f t="shared" si="8"/>
        <v>17638</v>
      </c>
      <c r="Q45" s="16">
        <f t="shared" si="13"/>
        <v>37.8</v>
      </c>
      <c r="R45" s="16">
        <f t="shared" si="9"/>
        <v>21.5</v>
      </c>
      <c r="S45" s="16">
        <f t="shared" si="9"/>
        <v>16.9</v>
      </c>
      <c r="T45" s="16">
        <f t="shared" si="9"/>
        <v>12.1</v>
      </c>
      <c r="U45" s="16">
        <f t="shared" si="9"/>
        <v>8</v>
      </c>
      <c r="V45" s="16">
        <f t="shared" si="14"/>
        <v>96.3</v>
      </c>
      <c r="W45" s="17">
        <f t="shared" si="15"/>
        <v>46017</v>
      </c>
      <c r="X45" s="18"/>
      <c r="Y45" s="18"/>
    </row>
    <row r="46" spans="2:25" ht="12.75">
      <c r="B46" s="15" t="s">
        <v>5</v>
      </c>
      <c r="C46" s="16">
        <f t="shared" si="10"/>
        <v>58.9</v>
      </c>
      <c r="D46" s="16">
        <f t="shared" si="10"/>
        <v>16.9</v>
      </c>
      <c r="E46" s="16">
        <f t="shared" si="10"/>
        <v>10.9</v>
      </c>
      <c r="F46" s="16">
        <f t="shared" si="10"/>
        <v>6.8</v>
      </c>
      <c r="G46" s="16">
        <f t="shared" si="10"/>
        <v>4.3</v>
      </c>
      <c r="H46" s="16">
        <f t="shared" si="11"/>
        <v>97.7</v>
      </c>
      <c r="I46" s="17">
        <f t="shared" si="12"/>
        <v>3699</v>
      </c>
      <c r="J46" s="16">
        <f t="shared" si="6"/>
        <v>61</v>
      </c>
      <c r="K46" s="16">
        <f t="shared" si="6"/>
        <v>16.6</v>
      </c>
      <c r="L46" s="16">
        <f t="shared" si="6"/>
        <v>10.1</v>
      </c>
      <c r="M46" s="16">
        <f t="shared" si="6"/>
        <v>6.4</v>
      </c>
      <c r="N46" s="16">
        <f t="shared" si="6"/>
        <v>4.4</v>
      </c>
      <c r="O46" s="16">
        <f t="shared" si="7"/>
        <v>98.4</v>
      </c>
      <c r="P46" s="17">
        <f t="shared" si="8"/>
        <v>1412</v>
      </c>
      <c r="Q46" s="16">
        <f t="shared" si="13"/>
        <v>59.4</v>
      </c>
      <c r="R46" s="16">
        <f t="shared" si="9"/>
        <v>16.8</v>
      </c>
      <c r="S46" s="16">
        <f t="shared" si="9"/>
        <v>10.6</v>
      </c>
      <c r="T46" s="16">
        <f t="shared" si="9"/>
        <v>6.7</v>
      </c>
      <c r="U46" s="16">
        <f t="shared" si="9"/>
        <v>4.3</v>
      </c>
      <c r="V46" s="16">
        <f t="shared" si="14"/>
        <v>97.9</v>
      </c>
      <c r="W46" s="17">
        <f t="shared" si="15"/>
        <v>5111</v>
      </c>
      <c r="X46" s="18"/>
      <c r="Y46" s="18"/>
    </row>
    <row r="47" spans="2:25" ht="12.75">
      <c r="B47" s="15" t="s">
        <v>6</v>
      </c>
      <c r="C47" s="16">
        <f t="shared" si="10"/>
        <v>12.3</v>
      </c>
      <c r="D47" s="16">
        <f t="shared" si="10"/>
        <v>20</v>
      </c>
      <c r="E47" s="16">
        <f t="shared" si="10"/>
        <v>25.8</v>
      </c>
      <c r="F47" s="16">
        <f t="shared" si="10"/>
        <v>23.1</v>
      </c>
      <c r="G47" s="16">
        <f t="shared" si="10"/>
        <v>14.5</v>
      </c>
      <c r="H47" s="16">
        <f t="shared" si="11"/>
        <v>95.6</v>
      </c>
      <c r="I47" s="17">
        <f t="shared" si="12"/>
        <v>9504</v>
      </c>
      <c r="J47" s="16">
        <f t="shared" si="6"/>
        <v>19.7</v>
      </c>
      <c r="K47" s="16">
        <f t="shared" si="6"/>
        <v>24.6</v>
      </c>
      <c r="L47" s="16">
        <f t="shared" si="6"/>
        <v>25.5</v>
      </c>
      <c r="M47" s="16">
        <f t="shared" si="6"/>
        <v>18.5</v>
      </c>
      <c r="N47" s="16">
        <f t="shared" si="6"/>
        <v>9.6</v>
      </c>
      <c r="O47" s="16">
        <f t="shared" si="7"/>
        <v>97.9</v>
      </c>
      <c r="P47" s="17">
        <f t="shared" si="8"/>
        <v>5978</v>
      </c>
      <c r="Q47" s="16">
        <f t="shared" si="13"/>
        <v>15.2</v>
      </c>
      <c r="R47" s="16">
        <f t="shared" si="9"/>
        <v>21.8</v>
      </c>
      <c r="S47" s="16">
        <f t="shared" si="9"/>
        <v>25.7</v>
      </c>
      <c r="T47" s="16">
        <f t="shared" si="9"/>
        <v>21.3</v>
      </c>
      <c r="U47" s="16">
        <f t="shared" si="9"/>
        <v>12.6</v>
      </c>
      <c r="V47" s="16">
        <f t="shared" si="14"/>
        <v>96.5</v>
      </c>
      <c r="W47" s="17">
        <f t="shared" si="15"/>
        <v>15482</v>
      </c>
      <c r="X47" s="18"/>
      <c r="Y47" s="18"/>
    </row>
    <row r="48" spans="2:25" ht="12.75">
      <c r="B48" s="15" t="s">
        <v>7</v>
      </c>
      <c r="C48" s="16">
        <f t="shared" si="10"/>
        <v>13.5</v>
      </c>
      <c r="D48" s="16">
        <f t="shared" si="10"/>
        <v>18.8</v>
      </c>
      <c r="E48" s="16">
        <f t="shared" si="10"/>
        <v>21.9</v>
      </c>
      <c r="F48" s="16">
        <f t="shared" si="10"/>
        <v>21.9</v>
      </c>
      <c r="G48" s="16">
        <f t="shared" si="10"/>
        <v>16.6</v>
      </c>
      <c r="H48" s="16">
        <f t="shared" si="11"/>
        <v>92.8</v>
      </c>
      <c r="I48" s="17">
        <f t="shared" si="12"/>
        <v>6157</v>
      </c>
      <c r="J48" s="16">
        <f t="shared" si="6"/>
        <v>17.7</v>
      </c>
      <c r="K48" s="16">
        <f t="shared" si="6"/>
        <v>19.3</v>
      </c>
      <c r="L48" s="16">
        <f t="shared" si="6"/>
        <v>19.5</v>
      </c>
      <c r="M48" s="16">
        <f t="shared" si="6"/>
        <v>23</v>
      </c>
      <c r="N48" s="16">
        <f t="shared" si="6"/>
        <v>14.7</v>
      </c>
      <c r="O48" s="16">
        <f t="shared" si="7"/>
        <v>94.1</v>
      </c>
      <c r="P48" s="17">
        <f t="shared" si="8"/>
        <v>696</v>
      </c>
      <c r="Q48" s="16">
        <f t="shared" si="13"/>
        <v>14</v>
      </c>
      <c r="R48" s="16">
        <f t="shared" si="9"/>
        <v>18.8</v>
      </c>
      <c r="S48" s="16">
        <f t="shared" si="9"/>
        <v>21.7</v>
      </c>
      <c r="T48" s="16">
        <f t="shared" si="9"/>
        <v>22</v>
      </c>
      <c r="U48" s="16">
        <f t="shared" si="9"/>
        <v>16.4</v>
      </c>
      <c r="V48" s="16">
        <f t="shared" si="14"/>
        <v>92.9</v>
      </c>
      <c r="W48" s="17">
        <f t="shared" si="15"/>
        <v>6853</v>
      </c>
      <c r="X48" s="18"/>
      <c r="Y48" s="18"/>
    </row>
    <row r="49" spans="2:25" ht="12.75">
      <c r="B49" s="15" t="s">
        <v>8</v>
      </c>
      <c r="C49" s="16">
        <f t="shared" si="10"/>
        <v>5.9</v>
      </c>
      <c r="D49" s="16">
        <f t="shared" si="10"/>
        <v>14.7</v>
      </c>
      <c r="E49" s="16">
        <f t="shared" si="10"/>
        <v>24.5</v>
      </c>
      <c r="F49" s="16">
        <f t="shared" si="10"/>
        <v>28</v>
      </c>
      <c r="G49" s="16">
        <f t="shared" si="10"/>
        <v>19.4</v>
      </c>
      <c r="H49" s="16">
        <f t="shared" si="11"/>
        <v>92.7</v>
      </c>
      <c r="I49" s="17">
        <f t="shared" si="12"/>
        <v>9418</v>
      </c>
      <c r="J49" s="16">
        <f t="shared" si="6"/>
        <v>8.4</v>
      </c>
      <c r="K49" s="16">
        <f t="shared" si="6"/>
        <v>19.2</v>
      </c>
      <c r="L49" s="16">
        <f t="shared" si="6"/>
        <v>27.5</v>
      </c>
      <c r="M49" s="16">
        <f t="shared" si="6"/>
        <v>25.5</v>
      </c>
      <c r="N49" s="16">
        <f t="shared" si="6"/>
        <v>14.8</v>
      </c>
      <c r="O49" s="16">
        <f t="shared" si="7"/>
        <v>95.4</v>
      </c>
      <c r="P49" s="17">
        <f t="shared" si="8"/>
        <v>5031</v>
      </c>
      <c r="Q49" s="16">
        <f t="shared" si="13"/>
        <v>6.8</v>
      </c>
      <c r="R49" s="16">
        <f t="shared" si="9"/>
        <v>16.3</v>
      </c>
      <c r="S49" s="16">
        <f t="shared" si="9"/>
        <v>25.6</v>
      </c>
      <c r="T49" s="16">
        <f t="shared" si="9"/>
        <v>27.1</v>
      </c>
      <c r="U49" s="16">
        <f t="shared" si="9"/>
        <v>17.8</v>
      </c>
      <c r="V49" s="16">
        <f t="shared" si="14"/>
        <v>93.6</v>
      </c>
      <c r="W49" s="17">
        <f t="shared" si="15"/>
        <v>14449</v>
      </c>
      <c r="X49" s="18"/>
      <c r="Y49" s="18"/>
    </row>
    <row r="50" spans="2:25" ht="12.75">
      <c r="B50" s="15" t="s">
        <v>9</v>
      </c>
      <c r="C50" s="16" t="s">
        <v>55</v>
      </c>
      <c r="D50" s="16" t="s">
        <v>55</v>
      </c>
      <c r="E50" s="16">
        <f t="shared" si="10"/>
        <v>22</v>
      </c>
      <c r="F50" s="16">
        <f t="shared" si="10"/>
        <v>22</v>
      </c>
      <c r="G50" s="16">
        <f t="shared" si="10"/>
        <v>29.3</v>
      </c>
      <c r="H50" s="16">
        <f t="shared" si="11"/>
        <v>90.2</v>
      </c>
      <c r="I50" s="17">
        <f t="shared" si="12"/>
        <v>41</v>
      </c>
      <c r="J50" s="16">
        <f t="shared" si="6"/>
        <v>16.3</v>
      </c>
      <c r="K50" s="16">
        <f t="shared" si="6"/>
        <v>27.5</v>
      </c>
      <c r="L50" s="16">
        <f t="shared" si="6"/>
        <v>20.9</v>
      </c>
      <c r="M50" s="16">
        <f t="shared" si="6"/>
        <v>21.5</v>
      </c>
      <c r="N50" s="16">
        <f t="shared" si="6"/>
        <v>11</v>
      </c>
      <c r="O50" s="16">
        <f t="shared" si="7"/>
        <v>97.2</v>
      </c>
      <c r="P50" s="17">
        <f t="shared" si="8"/>
        <v>498</v>
      </c>
      <c r="Q50" s="16">
        <f t="shared" si="13"/>
        <v>15.4</v>
      </c>
      <c r="R50" s="16">
        <f t="shared" si="9"/>
        <v>26.3</v>
      </c>
      <c r="S50" s="16">
        <f t="shared" si="9"/>
        <v>21</v>
      </c>
      <c r="T50" s="16">
        <f t="shared" si="9"/>
        <v>21.5</v>
      </c>
      <c r="U50" s="16">
        <f t="shared" si="9"/>
        <v>12.4</v>
      </c>
      <c r="V50" s="16">
        <f t="shared" si="14"/>
        <v>96.7</v>
      </c>
      <c r="W50" s="17">
        <f t="shared" si="15"/>
        <v>539</v>
      </c>
      <c r="X50" s="18"/>
      <c r="Y50" s="18"/>
    </row>
    <row r="51" spans="2:25" ht="12.75">
      <c r="B51" s="15" t="s">
        <v>10</v>
      </c>
      <c r="C51" s="16" t="s">
        <v>55</v>
      </c>
      <c r="D51" s="16" t="s">
        <v>55</v>
      </c>
      <c r="E51" s="16">
        <f t="shared" si="10"/>
        <v>21.1</v>
      </c>
      <c r="F51" s="16">
        <f t="shared" si="10"/>
        <v>24</v>
      </c>
      <c r="G51" s="16">
        <f t="shared" si="10"/>
        <v>19.8</v>
      </c>
      <c r="H51" s="16">
        <f t="shared" si="11"/>
        <v>90.1</v>
      </c>
      <c r="I51" s="17">
        <f t="shared" si="12"/>
        <v>1660</v>
      </c>
      <c r="J51" s="16">
        <f aca="true" t="shared" si="16" ref="J51:N60">ROUND(100*I15/$V15,1)</f>
        <v>14.7</v>
      </c>
      <c r="K51" s="16">
        <f t="shared" si="16"/>
        <v>18.3</v>
      </c>
      <c r="L51" s="16">
        <f t="shared" si="16"/>
        <v>20.9</v>
      </c>
      <c r="M51" s="16">
        <f t="shared" si="16"/>
        <v>18.4</v>
      </c>
      <c r="N51" s="16">
        <f t="shared" si="16"/>
        <v>17.4</v>
      </c>
      <c r="O51" s="16">
        <f t="shared" si="7"/>
        <v>89.7</v>
      </c>
      <c r="P51" s="17">
        <f t="shared" si="8"/>
        <v>1000</v>
      </c>
      <c r="Q51" s="16">
        <f t="shared" si="13"/>
        <v>12.1</v>
      </c>
      <c r="R51" s="16">
        <f t="shared" si="9"/>
        <v>15.9</v>
      </c>
      <c r="S51" s="16">
        <f t="shared" si="9"/>
        <v>21.1</v>
      </c>
      <c r="T51" s="16">
        <f t="shared" si="9"/>
        <v>21.9</v>
      </c>
      <c r="U51" s="16">
        <f t="shared" si="9"/>
        <v>18.9</v>
      </c>
      <c r="V51" s="16">
        <f t="shared" si="14"/>
        <v>89.9</v>
      </c>
      <c r="W51" s="17">
        <f t="shared" si="15"/>
        <v>2660</v>
      </c>
      <c r="X51" s="18"/>
      <c r="Y51" s="18"/>
    </row>
    <row r="52" spans="2:25" ht="12.75">
      <c r="B52" s="15" t="s">
        <v>11</v>
      </c>
      <c r="C52" s="16">
        <f t="shared" si="10"/>
        <v>13.6</v>
      </c>
      <c r="D52" s="16">
        <f t="shared" si="10"/>
        <v>23.8</v>
      </c>
      <c r="E52" s="16">
        <f t="shared" si="10"/>
        <v>27.9</v>
      </c>
      <c r="F52" s="16">
        <f t="shared" si="10"/>
        <v>22</v>
      </c>
      <c r="G52" s="16">
        <f t="shared" si="10"/>
        <v>10</v>
      </c>
      <c r="H52" s="16">
        <f t="shared" si="11"/>
        <v>97.4</v>
      </c>
      <c r="I52" s="17">
        <f t="shared" si="12"/>
        <v>18623</v>
      </c>
      <c r="J52" s="16">
        <f t="shared" si="16"/>
        <v>16.3</v>
      </c>
      <c r="K52" s="16">
        <f t="shared" si="16"/>
        <v>25.1</v>
      </c>
      <c r="L52" s="16">
        <f t="shared" si="16"/>
        <v>27.1</v>
      </c>
      <c r="M52" s="16">
        <f t="shared" si="16"/>
        <v>20.6</v>
      </c>
      <c r="N52" s="16">
        <f t="shared" si="16"/>
        <v>9.2</v>
      </c>
      <c r="O52" s="16">
        <f t="shared" si="7"/>
        <v>98.2</v>
      </c>
      <c r="P52" s="17">
        <f t="shared" si="8"/>
        <v>12664</v>
      </c>
      <c r="Q52" s="16">
        <f t="shared" si="13"/>
        <v>14.7</v>
      </c>
      <c r="R52" s="16">
        <f t="shared" si="9"/>
        <v>24.4</v>
      </c>
      <c r="S52" s="16">
        <f t="shared" si="9"/>
        <v>27.6</v>
      </c>
      <c r="T52" s="16">
        <f t="shared" si="9"/>
        <v>21.4</v>
      </c>
      <c r="U52" s="16">
        <f t="shared" si="9"/>
        <v>9.7</v>
      </c>
      <c r="V52" s="16">
        <f t="shared" si="14"/>
        <v>97.7</v>
      </c>
      <c r="W52" s="17">
        <f t="shared" si="15"/>
        <v>31287</v>
      </c>
      <c r="X52" s="18"/>
      <c r="Y52" s="18"/>
    </row>
    <row r="53" spans="2:25" ht="12.75">
      <c r="B53" s="15" t="s">
        <v>12</v>
      </c>
      <c r="C53" s="16">
        <f t="shared" si="10"/>
        <v>31.1</v>
      </c>
      <c r="D53" s="16">
        <f t="shared" si="10"/>
        <v>26.6</v>
      </c>
      <c r="E53" s="16">
        <f t="shared" si="10"/>
        <v>20.7</v>
      </c>
      <c r="F53" s="16">
        <f t="shared" si="10"/>
        <v>13.1</v>
      </c>
      <c r="G53" s="16">
        <f t="shared" si="10"/>
        <v>6.3</v>
      </c>
      <c r="H53" s="16">
        <f t="shared" si="11"/>
        <v>98</v>
      </c>
      <c r="I53" s="17">
        <f t="shared" si="12"/>
        <v>9512</v>
      </c>
      <c r="J53" s="16">
        <f t="shared" si="16"/>
        <v>37.1</v>
      </c>
      <c r="K53" s="16">
        <f t="shared" si="16"/>
        <v>26.8</v>
      </c>
      <c r="L53" s="16">
        <f t="shared" si="16"/>
        <v>19.2</v>
      </c>
      <c r="M53" s="16">
        <f t="shared" si="16"/>
        <v>10.9</v>
      </c>
      <c r="N53" s="16">
        <f t="shared" si="16"/>
        <v>4.5</v>
      </c>
      <c r="O53" s="16">
        <f t="shared" si="7"/>
        <v>98.5</v>
      </c>
      <c r="P53" s="17">
        <f t="shared" si="8"/>
        <v>3896</v>
      </c>
      <c r="Q53" s="16">
        <f t="shared" si="13"/>
        <v>32.9</v>
      </c>
      <c r="R53" s="16">
        <f t="shared" si="9"/>
        <v>26.7</v>
      </c>
      <c r="S53" s="16">
        <f t="shared" si="9"/>
        <v>20.3</v>
      </c>
      <c r="T53" s="16">
        <f t="shared" si="9"/>
        <v>12.5</v>
      </c>
      <c r="U53" s="16">
        <f t="shared" si="9"/>
        <v>5.8</v>
      </c>
      <c r="V53" s="16">
        <f t="shared" si="14"/>
        <v>98.1</v>
      </c>
      <c r="W53" s="17">
        <f t="shared" si="15"/>
        <v>13408</v>
      </c>
      <c r="X53" s="18"/>
      <c r="Y53" s="18"/>
    </row>
    <row r="54" spans="2:25" ht="12.75">
      <c r="B54" s="15" t="s">
        <v>13</v>
      </c>
      <c r="C54" s="16">
        <f t="shared" si="10"/>
        <v>20.3</v>
      </c>
      <c r="D54" s="16">
        <f t="shared" si="10"/>
        <v>25.1</v>
      </c>
      <c r="E54" s="16">
        <f t="shared" si="10"/>
        <v>24.8</v>
      </c>
      <c r="F54" s="16">
        <f t="shared" si="10"/>
        <v>18.5</v>
      </c>
      <c r="G54" s="16">
        <f t="shared" si="10"/>
        <v>9.2</v>
      </c>
      <c r="H54" s="16">
        <f t="shared" si="11"/>
        <v>98</v>
      </c>
      <c r="I54" s="17">
        <f t="shared" si="12"/>
        <v>16471</v>
      </c>
      <c r="J54" s="16">
        <f t="shared" si="16"/>
        <v>29.1</v>
      </c>
      <c r="K54" s="16">
        <f t="shared" si="16"/>
        <v>27.6</v>
      </c>
      <c r="L54" s="16">
        <f t="shared" si="16"/>
        <v>22.3</v>
      </c>
      <c r="M54" s="16">
        <f t="shared" si="16"/>
        <v>13.7</v>
      </c>
      <c r="N54" s="16">
        <f t="shared" si="16"/>
        <v>6</v>
      </c>
      <c r="O54" s="16">
        <f t="shared" si="7"/>
        <v>98.8</v>
      </c>
      <c r="P54" s="17">
        <f t="shared" si="8"/>
        <v>13435</v>
      </c>
      <c r="Q54" s="16">
        <f t="shared" si="13"/>
        <v>24.2</v>
      </c>
      <c r="R54" s="16">
        <f t="shared" si="9"/>
        <v>26.2</v>
      </c>
      <c r="S54" s="16">
        <f t="shared" si="9"/>
        <v>23.7</v>
      </c>
      <c r="T54" s="16">
        <f t="shared" si="9"/>
        <v>16.4</v>
      </c>
      <c r="U54" s="16">
        <f t="shared" si="9"/>
        <v>7.8</v>
      </c>
      <c r="V54" s="16">
        <f t="shared" si="14"/>
        <v>98.3</v>
      </c>
      <c r="W54" s="17">
        <f t="shared" si="15"/>
        <v>29906</v>
      </c>
      <c r="X54" s="18"/>
      <c r="Y54" s="18"/>
    </row>
    <row r="55" spans="2:25" ht="12.75">
      <c r="B55" s="15" t="s">
        <v>14</v>
      </c>
      <c r="C55" s="16">
        <f t="shared" si="10"/>
        <v>26.5</v>
      </c>
      <c r="D55" s="16">
        <f t="shared" si="10"/>
        <v>27.6</v>
      </c>
      <c r="E55" s="16">
        <f t="shared" si="10"/>
        <v>22.2</v>
      </c>
      <c r="F55" s="16">
        <f t="shared" si="10"/>
        <v>14.5</v>
      </c>
      <c r="G55" s="16">
        <f t="shared" si="10"/>
        <v>6.4</v>
      </c>
      <c r="H55" s="16">
        <f t="shared" si="11"/>
        <v>97.2</v>
      </c>
      <c r="I55" s="17">
        <f t="shared" si="12"/>
        <v>5117</v>
      </c>
      <c r="J55" s="16">
        <f t="shared" si="16"/>
        <v>32.6</v>
      </c>
      <c r="K55" s="16">
        <f t="shared" si="16"/>
        <v>27.4</v>
      </c>
      <c r="L55" s="16">
        <f t="shared" si="16"/>
        <v>19.5</v>
      </c>
      <c r="M55" s="16">
        <f t="shared" si="16"/>
        <v>12.4</v>
      </c>
      <c r="N55" s="16">
        <f t="shared" si="16"/>
        <v>5.9</v>
      </c>
      <c r="O55" s="16">
        <f t="shared" si="7"/>
        <v>97.8</v>
      </c>
      <c r="P55" s="17">
        <f t="shared" si="8"/>
        <v>3377</v>
      </c>
      <c r="Q55" s="16">
        <f t="shared" si="13"/>
        <v>28.9</v>
      </c>
      <c r="R55" s="16">
        <f t="shared" si="9"/>
        <v>27.5</v>
      </c>
      <c r="S55" s="16">
        <f t="shared" si="9"/>
        <v>21.1</v>
      </c>
      <c r="T55" s="16">
        <f t="shared" si="9"/>
        <v>13.7</v>
      </c>
      <c r="U55" s="16">
        <f t="shared" si="9"/>
        <v>6.2</v>
      </c>
      <c r="V55" s="16">
        <f t="shared" si="14"/>
        <v>97.4</v>
      </c>
      <c r="W55" s="17">
        <f t="shared" si="15"/>
        <v>8494</v>
      </c>
      <c r="X55" s="18"/>
      <c r="Y55" s="18"/>
    </row>
    <row r="56" spans="2:25" ht="12.75">
      <c r="B56" s="15" t="s">
        <v>15</v>
      </c>
      <c r="C56" s="16">
        <f t="shared" si="10"/>
        <v>22.2</v>
      </c>
      <c r="D56" s="16">
        <f t="shared" si="10"/>
        <v>24.8</v>
      </c>
      <c r="E56" s="16">
        <f t="shared" si="10"/>
        <v>25.2</v>
      </c>
      <c r="F56" s="16">
        <f t="shared" si="10"/>
        <v>17.4</v>
      </c>
      <c r="G56" s="16">
        <f t="shared" si="10"/>
        <v>8.4</v>
      </c>
      <c r="H56" s="16">
        <f t="shared" si="11"/>
        <v>97.9</v>
      </c>
      <c r="I56" s="17">
        <f t="shared" si="12"/>
        <v>19065</v>
      </c>
      <c r="J56" s="16">
        <f t="shared" si="16"/>
        <v>25.1</v>
      </c>
      <c r="K56" s="16">
        <f t="shared" si="16"/>
        <v>27.2</v>
      </c>
      <c r="L56" s="16">
        <f t="shared" si="16"/>
        <v>23.6</v>
      </c>
      <c r="M56" s="16">
        <f t="shared" si="16"/>
        <v>15.8</v>
      </c>
      <c r="N56" s="16">
        <f t="shared" si="16"/>
        <v>6.8</v>
      </c>
      <c r="O56" s="16">
        <f t="shared" si="7"/>
        <v>98.5</v>
      </c>
      <c r="P56" s="17">
        <f t="shared" si="8"/>
        <v>19085</v>
      </c>
      <c r="Q56" s="16">
        <f t="shared" si="13"/>
        <v>23.6</v>
      </c>
      <c r="R56" s="16">
        <f t="shared" si="9"/>
        <v>26</v>
      </c>
      <c r="S56" s="16">
        <f t="shared" si="9"/>
        <v>24.4</v>
      </c>
      <c r="T56" s="16">
        <f t="shared" si="9"/>
        <v>16.6</v>
      </c>
      <c r="U56" s="16">
        <f t="shared" si="9"/>
        <v>7.6</v>
      </c>
      <c r="V56" s="16">
        <f t="shared" si="14"/>
        <v>98.2</v>
      </c>
      <c r="W56" s="17">
        <f t="shared" si="15"/>
        <v>38150</v>
      </c>
      <c r="X56" s="18"/>
      <c r="Y56" s="18"/>
    </row>
    <row r="57" spans="2:25" ht="12.75">
      <c r="B57" s="15" t="s">
        <v>16</v>
      </c>
      <c r="C57" s="16">
        <f t="shared" si="10"/>
        <v>14.3</v>
      </c>
      <c r="D57" s="16">
        <f t="shared" si="10"/>
        <v>20.1</v>
      </c>
      <c r="E57" s="16">
        <f t="shared" si="10"/>
        <v>22.8</v>
      </c>
      <c r="F57" s="16">
        <f t="shared" si="10"/>
        <v>21.5</v>
      </c>
      <c r="G57" s="16">
        <f t="shared" si="10"/>
        <v>14.4</v>
      </c>
      <c r="H57" s="16">
        <f t="shared" si="11"/>
        <v>93.2</v>
      </c>
      <c r="I57" s="17">
        <f t="shared" si="12"/>
        <v>4790</v>
      </c>
      <c r="J57" s="16">
        <f t="shared" si="16"/>
        <v>19.7</v>
      </c>
      <c r="K57" s="16">
        <f t="shared" si="16"/>
        <v>22</v>
      </c>
      <c r="L57" s="16">
        <f t="shared" si="16"/>
        <v>23.7</v>
      </c>
      <c r="M57" s="16">
        <f t="shared" si="16"/>
        <v>18.5</v>
      </c>
      <c r="N57" s="16">
        <f t="shared" si="16"/>
        <v>11</v>
      </c>
      <c r="O57" s="16">
        <f t="shared" si="7"/>
        <v>94.8</v>
      </c>
      <c r="P57" s="17">
        <f t="shared" si="8"/>
        <v>7051</v>
      </c>
      <c r="Q57" s="16">
        <f t="shared" si="13"/>
        <v>17.5</v>
      </c>
      <c r="R57" s="16">
        <f aca="true" t="shared" si="17" ref="R57:R75">ROUND(100*P21/$W21,1)</f>
        <v>21.2</v>
      </c>
      <c r="S57" s="16">
        <f aca="true" t="shared" si="18" ref="S57:S75">ROUND(100*Q21/$W21,1)</f>
        <v>23.3</v>
      </c>
      <c r="T57" s="16">
        <f aca="true" t="shared" si="19" ref="T57:T75">ROUND(100*R21/$W21,1)</f>
        <v>19.7</v>
      </c>
      <c r="U57" s="16">
        <f aca="true" t="shared" si="20" ref="U57:U75">ROUND(100*S21/$W21,1)</f>
        <v>12.4</v>
      </c>
      <c r="V57" s="16">
        <f t="shared" si="14"/>
        <v>94.1</v>
      </c>
      <c r="W57" s="17">
        <f t="shared" si="15"/>
        <v>11841</v>
      </c>
      <c r="X57" s="18"/>
      <c r="Y57" s="18"/>
    </row>
    <row r="58" spans="2:25" ht="12.75">
      <c r="B58" s="15" t="s">
        <v>17</v>
      </c>
      <c r="C58" s="16">
        <f t="shared" si="10"/>
        <v>11.3</v>
      </c>
      <c r="D58" s="16">
        <f t="shared" si="10"/>
        <v>19.2</v>
      </c>
      <c r="E58" s="16">
        <f t="shared" si="10"/>
        <v>24.4</v>
      </c>
      <c r="F58" s="16">
        <f t="shared" si="10"/>
        <v>22.2</v>
      </c>
      <c r="G58" s="16">
        <f t="shared" si="10"/>
        <v>16.4</v>
      </c>
      <c r="H58" s="16">
        <f t="shared" si="11"/>
        <v>93.5</v>
      </c>
      <c r="I58" s="17">
        <f t="shared" si="12"/>
        <v>10786</v>
      </c>
      <c r="J58" s="16">
        <f t="shared" si="16"/>
        <v>20.6</v>
      </c>
      <c r="K58" s="16">
        <f t="shared" si="16"/>
        <v>24.4</v>
      </c>
      <c r="L58" s="16">
        <f t="shared" si="16"/>
        <v>24</v>
      </c>
      <c r="M58" s="16">
        <f t="shared" si="16"/>
        <v>17.7</v>
      </c>
      <c r="N58" s="16">
        <f t="shared" si="16"/>
        <v>9.8</v>
      </c>
      <c r="O58" s="16">
        <f t="shared" si="7"/>
        <v>96.5</v>
      </c>
      <c r="P58" s="17">
        <f t="shared" si="8"/>
        <v>32021</v>
      </c>
      <c r="Q58" s="16">
        <f t="shared" si="13"/>
        <v>18.3</v>
      </c>
      <c r="R58" s="16">
        <f t="shared" si="17"/>
        <v>23.1</v>
      </c>
      <c r="S58" s="16">
        <f t="shared" si="18"/>
        <v>24.1</v>
      </c>
      <c r="T58" s="16">
        <f t="shared" si="19"/>
        <v>18.8</v>
      </c>
      <c r="U58" s="16">
        <f t="shared" si="20"/>
        <v>11.5</v>
      </c>
      <c r="V58" s="16">
        <f t="shared" si="14"/>
        <v>95.8</v>
      </c>
      <c r="W58" s="17">
        <f t="shared" si="15"/>
        <v>42807</v>
      </c>
      <c r="X58" s="18"/>
      <c r="Y58" s="18"/>
    </row>
    <row r="59" spans="2:25" ht="12.75">
      <c r="B59" s="15" t="s">
        <v>18</v>
      </c>
      <c r="C59" s="16">
        <f t="shared" si="10"/>
        <v>14.1</v>
      </c>
      <c r="D59" s="16">
        <f t="shared" si="10"/>
        <v>23.5</v>
      </c>
      <c r="E59" s="16">
        <f t="shared" si="10"/>
        <v>26.6</v>
      </c>
      <c r="F59" s="16">
        <f t="shared" si="10"/>
        <v>21.9</v>
      </c>
      <c r="G59" s="16">
        <f t="shared" si="10"/>
        <v>10</v>
      </c>
      <c r="H59" s="16">
        <f t="shared" si="11"/>
        <v>96.1</v>
      </c>
      <c r="I59" s="17">
        <f t="shared" si="12"/>
        <v>5350</v>
      </c>
      <c r="J59" s="16">
        <f t="shared" si="16"/>
        <v>20.1</v>
      </c>
      <c r="K59" s="16">
        <f t="shared" si="16"/>
        <v>25.6</v>
      </c>
      <c r="L59" s="16">
        <f t="shared" si="16"/>
        <v>26.2</v>
      </c>
      <c r="M59" s="16">
        <f t="shared" si="16"/>
        <v>17.9</v>
      </c>
      <c r="N59" s="16">
        <f t="shared" si="16"/>
        <v>7.8</v>
      </c>
      <c r="O59" s="16">
        <f t="shared" si="7"/>
        <v>97.7</v>
      </c>
      <c r="P59" s="17">
        <f t="shared" si="8"/>
        <v>17010</v>
      </c>
      <c r="Q59" s="16">
        <f t="shared" si="13"/>
        <v>18.7</v>
      </c>
      <c r="R59" s="16">
        <f t="shared" si="17"/>
        <v>25.1</v>
      </c>
      <c r="S59" s="16">
        <f t="shared" si="18"/>
        <v>26.3</v>
      </c>
      <c r="T59" s="16">
        <f t="shared" si="19"/>
        <v>18.9</v>
      </c>
      <c r="U59" s="16">
        <f t="shared" si="20"/>
        <v>8.3</v>
      </c>
      <c r="V59" s="16">
        <f t="shared" si="14"/>
        <v>97.3</v>
      </c>
      <c r="W59" s="17">
        <f t="shared" si="15"/>
        <v>22360</v>
      </c>
      <c r="X59" s="18"/>
      <c r="Y59" s="18"/>
    </row>
    <row r="60" spans="2:25" ht="12.75">
      <c r="B60" s="15" t="s">
        <v>19</v>
      </c>
      <c r="C60" s="16">
        <f t="shared" si="10"/>
        <v>18.1</v>
      </c>
      <c r="D60" s="16">
        <f t="shared" si="10"/>
        <v>22.4</v>
      </c>
      <c r="E60" s="16">
        <f t="shared" si="10"/>
        <v>25.9</v>
      </c>
      <c r="F60" s="16">
        <f t="shared" si="10"/>
        <v>19.6</v>
      </c>
      <c r="G60" s="16">
        <f t="shared" si="10"/>
        <v>10</v>
      </c>
      <c r="H60" s="16">
        <f t="shared" si="11"/>
        <v>95.9</v>
      </c>
      <c r="I60" s="17">
        <f t="shared" si="12"/>
        <v>1206</v>
      </c>
      <c r="J60" s="16">
        <f t="shared" si="16"/>
        <v>19.2</v>
      </c>
      <c r="K60" s="16">
        <f t="shared" si="16"/>
        <v>26.9</v>
      </c>
      <c r="L60" s="16">
        <f t="shared" si="16"/>
        <v>22.1</v>
      </c>
      <c r="M60" s="16">
        <f t="shared" si="16"/>
        <v>17.8</v>
      </c>
      <c r="N60" s="16">
        <f t="shared" si="16"/>
        <v>10.2</v>
      </c>
      <c r="O60" s="16">
        <f t="shared" si="7"/>
        <v>96.1</v>
      </c>
      <c r="P60" s="17">
        <f t="shared" si="8"/>
        <v>1132</v>
      </c>
      <c r="Q60" s="16">
        <f t="shared" si="13"/>
        <v>18.6</v>
      </c>
      <c r="R60" s="16">
        <f t="shared" si="17"/>
        <v>24.6</v>
      </c>
      <c r="S60" s="16">
        <f t="shared" si="18"/>
        <v>24</v>
      </c>
      <c r="T60" s="16">
        <f t="shared" si="19"/>
        <v>18.7</v>
      </c>
      <c r="U60" s="16">
        <f t="shared" si="20"/>
        <v>10.1</v>
      </c>
      <c r="V60" s="16">
        <f t="shared" si="14"/>
        <v>96</v>
      </c>
      <c r="W60" s="17">
        <f t="shared" si="15"/>
        <v>2338</v>
      </c>
      <c r="X60" s="18"/>
      <c r="Y60" s="18"/>
    </row>
    <row r="61" spans="2:25" ht="12.75">
      <c r="B61" s="15" t="s">
        <v>20</v>
      </c>
      <c r="C61" s="16">
        <f t="shared" si="10"/>
        <v>22</v>
      </c>
      <c r="D61" s="16">
        <f t="shared" si="10"/>
        <v>21.7</v>
      </c>
      <c r="E61" s="16">
        <f t="shared" si="10"/>
        <v>22.9</v>
      </c>
      <c r="F61" s="16">
        <f t="shared" si="10"/>
        <v>18.3</v>
      </c>
      <c r="G61" s="16">
        <f t="shared" si="10"/>
        <v>10.5</v>
      </c>
      <c r="H61" s="16">
        <f t="shared" si="11"/>
        <v>95.4</v>
      </c>
      <c r="I61" s="17">
        <f t="shared" si="12"/>
        <v>10940</v>
      </c>
      <c r="J61" s="16">
        <f aca="true" t="shared" si="21" ref="J61:N70">ROUND(100*I25/$V25,1)</f>
        <v>29.3</v>
      </c>
      <c r="K61" s="16">
        <f t="shared" si="21"/>
        <v>25.1</v>
      </c>
      <c r="L61" s="16">
        <f t="shared" si="21"/>
        <v>22.1</v>
      </c>
      <c r="M61" s="16">
        <f t="shared" si="21"/>
        <v>14.4</v>
      </c>
      <c r="N61" s="16">
        <f t="shared" si="21"/>
        <v>6.6</v>
      </c>
      <c r="O61" s="16">
        <f t="shared" si="7"/>
        <v>97.5</v>
      </c>
      <c r="P61" s="17">
        <f t="shared" si="8"/>
        <v>23625</v>
      </c>
      <c r="Q61" s="16">
        <f t="shared" si="13"/>
        <v>27</v>
      </c>
      <c r="R61" s="16">
        <f t="shared" si="17"/>
        <v>24</v>
      </c>
      <c r="S61" s="16">
        <f t="shared" si="18"/>
        <v>22.4</v>
      </c>
      <c r="T61" s="16">
        <f t="shared" si="19"/>
        <v>15.6</v>
      </c>
      <c r="U61" s="16">
        <f t="shared" si="20"/>
        <v>7.8</v>
      </c>
      <c r="V61" s="16">
        <f t="shared" si="14"/>
        <v>96.9</v>
      </c>
      <c r="W61" s="17">
        <f t="shared" si="15"/>
        <v>34565</v>
      </c>
      <c r="X61" s="18"/>
      <c r="Y61" s="18"/>
    </row>
    <row r="62" spans="2:25" ht="12.75">
      <c r="B62" s="15" t="s">
        <v>21</v>
      </c>
      <c r="C62" s="16">
        <f t="shared" si="10"/>
        <v>12.2</v>
      </c>
      <c r="D62" s="16">
        <f t="shared" si="10"/>
        <v>25.8</v>
      </c>
      <c r="E62" s="16">
        <f t="shared" si="10"/>
        <v>31.4</v>
      </c>
      <c r="F62" s="16">
        <f t="shared" si="10"/>
        <v>20.3</v>
      </c>
      <c r="G62" s="16">
        <f t="shared" si="10"/>
        <v>8.7</v>
      </c>
      <c r="H62" s="16">
        <f t="shared" si="11"/>
        <v>98.3</v>
      </c>
      <c r="I62" s="17">
        <f t="shared" si="12"/>
        <v>4003</v>
      </c>
      <c r="J62" s="16">
        <f t="shared" si="21"/>
        <v>16.7</v>
      </c>
      <c r="K62" s="16">
        <f t="shared" si="21"/>
        <v>30.1</v>
      </c>
      <c r="L62" s="16">
        <f t="shared" si="21"/>
        <v>31.6</v>
      </c>
      <c r="M62" s="16">
        <f t="shared" si="21"/>
        <v>15.8</v>
      </c>
      <c r="N62" s="16">
        <f t="shared" si="21"/>
        <v>4.8</v>
      </c>
      <c r="O62" s="16">
        <f t="shared" si="7"/>
        <v>99</v>
      </c>
      <c r="P62" s="17">
        <f t="shared" si="8"/>
        <v>9952</v>
      </c>
      <c r="Q62" s="16">
        <f t="shared" si="13"/>
        <v>15.4</v>
      </c>
      <c r="R62" s="16">
        <f t="shared" si="17"/>
        <v>28.9</v>
      </c>
      <c r="S62" s="16">
        <f t="shared" si="18"/>
        <v>31.6</v>
      </c>
      <c r="T62" s="16">
        <f t="shared" si="19"/>
        <v>17.1</v>
      </c>
      <c r="U62" s="16">
        <f t="shared" si="20"/>
        <v>5.9</v>
      </c>
      <c r="V62" s="16">
        <f t="shared" si="14"/>
        <v>98.8</v>
      </c>
      <c r="W62" s="17">
        <f t="shared" si="15"/>
        <v>13955</v>
      </c>
      <c r="X62" s="18"/>
      <c r="Y62" s="18"/>
    </row>
    <row r="63" spans="2:25" ht="12.75">
      <c r="B63" s="15" t="s">
        <v>22</v>
      </c>
      <c r="C63" s="16">
        <f t="shared" si="10"/>
        <v>21</v>
      </c>
      <c r="D63" s="16">
        <f t="shared" si="10"/>
        <v>22.7</v>
      </c>
      <c r="E63" s="16">
        <f t="shared" si="10"/>
        <v>26.1</v>
      </c>
      <c r="F63" s="16">
        <f t="shared" si="10"/>
        <v>20.2</v>
      </c>
      <c r="G63" s="16">
        <f t="shared" si="10"/>
        <v>8.3</v>
      </c>
      <c r="H63" s="16">
        <f t="shared" si="11"/>
        <v>98.3</v>
      </c>
      <c r="I63" s="17">
        <f t="shared" si="12"/>
        <v>22312</v>
      </c>
      <c r="J63" s="16">
        <f t="shared" si="21"/>
        <v>20.1</v>
      </c>
      <c r="K63" s="16">
        <f t="shared" si="21"/>
        <v>23.8</v>
      </c>
      <c r="L63" s="16">
        <f t="shared" si="21"/>
        <v>27.5</v>
      </c>
      <c r="M63" s="16">
        <f t="shared" si="21"/>
        <v>19.9</v>
      </c>
      <c r="N63" s="16">
        <f t="shared" si="21"/>
        <v>7.3</v>
      </c>
      <c r="O63" s="16">
        <f t="shared" si="7"/>
        <v>98.7</v>
      </c>
      <c r="P63" s="17">
        <f t="shared" si="8"/>
        <v>50655</v>
      </c>
      <c r="Q63" s="16">
        <f t="shared" si="13"/>
        <v>20.4</v>
      </c>
      <c r="R63" s="16">
        <f t="shared" si="17"/>
        <v>23.5</v>
      </c>
      <c r="S63" s="16">
        <f t="shared" si="18"/>
        <v>27.1</v>
      </c>
      <c r="T63" s="16">
        <f t="shared" si="19"/>
        <v>20</v>
      </c>
      <c r="U63" s="16">
        <f t="shared" si="20"/>
        <v>7.6</v>
      </c>
      <c r="V63" s="16">
        <f t="shared" si="14"/>
        <v>98.6</v>
      </c>
      <c r="W63" s="17">
        <f t="shared" si="15"/>
        <v>72967</v>
      </c>
      <c r="X63" s="18"/>
      <c r="Y63" s="18"/>
    </row>
    <row r="64" spans="2:25" ht="12.75">
      <c r="B64" s="15" t="s">
        <v>53</v>
      </c>
      <c r="C64" s="16">
        <f t="shared" si="10"/>
        <v>10</v>
      </c>
      <c r="D64" s="16">
        <f t="shared" si="10"/>
        <v>22.4</v>
      </c>
      <c r="E64" s="16">
        <f t="shared" si="10"/>
        <v>32.6</v>
      </c>
      <c r="F64" s="16">
        <f t="shared" si="10"/>
        <v>24.6</v>
      </c>
      <c r="G64" s="16">
        <f t="shared" si="10"/>
        <v>8.4</v>
      </c>
      <c r="H64" s="16">
        <f t="shared" si="11"/>
        <v>97.9</v>
      </c>
      <c r="I64" s="17">
        <f t="shared" si="12"/>
        <v>9066</v>
      </c>
      <c r="J64" s="16">
        <f t="shared" si="21"/>
        <v>14.9</v>
      </c>
      <c r="K64" s="16">
        <f t="shared" si="21"/>
        <v>29.1</v>
      </c>
      <c r="L64" s="16">
        <f t="shared" si="21"/>
        <v>31.3</v>
      </c>
      <c r="M64" s="16">
        <f t="shared" si="21"/>
        <v>18.2</v>
      </c>
      <c r="N64" s="16">
        <f t="shared" si="21"/>
        <v>5.2</v>
      </c>
      <c r="O64" s="16">
        <f t="shared" si="7"/>
        <v>98.7</v>
      </c>
      <c r="P64" s="17">
        <f t="shared" si="8"/>
        <v>11924</v>
      </c>
      <c r="Q64" s="16">
        <f t="shared" si="13"/>
        <v>12.8</v>
      </c>
      <c r="R64" s="16">
        <f t="shared" si="17"/>
        <v>26.2</v>
      </c>
      <c r="S64" s="16">
        <f t="shared" si="18"/>
        <v>31.8</v>
      </c>
      <c r="T64" s="16">
        <f t="shared" si="19"/>
        <v>20.9</v>
      </c>
      <c r="U64" s="16">
        <f t="shared" si="20"/>
        <v>6.6</v>
      </c>
      <c r="V64" s="16">
        <f t="shared" si="14"/>
        <v>98.3</v>
      </c>
      <c r="W64" s="17">
        <f t="shared" si="15"/>
        <v>20990</v>
      </c>
      <c r="X64" s="18"/>
      <c r="Y64" s="18"/>
    </row>
    <row r="65" spans="2:25" ht="12.75">
      <c r="B65" s="15" t="s">
        <v>23</v>
      </c>
      <c r="C65" s="16">
        <f t="shared" si="10"/>
        <v>13.5</v>
      </c>
      <c r="D65" s="16">
        <f t="shared" si="10"/>
        <v>28.1</v>
      </c>
      <c r="E65" s="16">
        <f t="shared" si="10"/>
        <v>32.2</v>
      </c>
      <c r="F65" s="16">
        <f t="shared" si="10"/>
        <v>18.6</v>
      </c>
      <c r="G65" s="16">
        <f t="shared" si="10"/>
        <v>5.5</v>
      </c>
      <c r="H65" s="16">
        <f t="shared" si="11"/>
        <v>97.9</v>
      </c>
      <c r="I65" s="17">
        <f t="shared" si="12"/>
        <v>3095</v>
      </c>
      <c r="J65" s="16">
        <f t="shared" si="21"/>
        <v>14.7</v>
      </c>
      <c r="K65" s="16">
        <f t="shared" si="21"/>
        <v>30</v>
      </c>
      <c r="L65" s="16">
        <f t="shared" si="21"/>
        <v>33.6</v>
      </c>
      <c r="M65" s="16">
        <f t="shared" si="21"/>
        <v>16</v>
      </c>
      <c r="N65" s="16">
        <f t="shared" si="21"/>
        <v>4.7</v>
      </c>
      <c r="O65" s="16">
        <f t="shared" si="7"/>
        <v>99</v>
      </c>
      <c r="P65" s="17">
        <f t="shared" si="8"/>
        <v>5214</v>
      </c>
      <c r="Q65" s="16">
        <f t="shared" si="13"/>
        <v>14.2</v>
      </c>
      <c r="R65" s="16">
        <f t="shared" si="17"/>
        <v>29.3</v>
      </c>
      <c r="S65" s="16">
        <f t="shared" si="18"/>
        <v>33.1</v>
      </c>
      <c r="T65" s="16">
        <f t="shared" si="19"/>
        <v>17</v>
      </c>
      <c r="U65" s="16">
        <f t="shared" si="20"/>
        <v>5</v>
      </c>
      <c r="V65" s="16">
        <f t="shared" si="14"/>
        <v>98.6</v>
      </c>
      <c r="W65" s="17">
        <f t="shared" si="15"/>
        <v>8309</v>
      </c>
      <c r="X65" s="18"/>
      <c r="Y65" s="18"/>
    </row>
    <row r="66" spans="2:25" ht="12.75">
      <c r="B66" s="15" t="s">
        <v>24</v>
      </c>
      <c r="C66" s="16">
        <f t="shared" si="10"/>
        <v>34.5</v>
      </c>
      <c r="D66" s="16">
        <f t="shared" si="10"/>
        <v>26.7</v>
      </c>
      <c r="E66" s="16">
        <f t="shared" si="10"/>
        <v>18.9</v>
      </c>
      <c r="F66" s="16">
        <f t="shared" si="10"/>
        <v>12.1</v>
      </c>
      <c r="G66" s="16">
        <f t="shared" si="10"/>
        <v>6</v>
      </c>
      <c r="H66" s="16">
        <f t="shared" si="11"/>
        <v>98.3</v>
      </c>
      <c r="I66" s="17">
        <f t="shared" si="12"/>
        <v>4075</v>
      </c>
      <c r="J66" s="16">
        <f t="shared" si="21"/>
        <v>32.9</v>
      </c>
      <c r="K66" s="16">
        <f t="shared" si="21"/>
        <v>26.1</v>
      </c>
      <c r="L66" s="16">
        <f t="shared" si="21"/>
        <v>20.1</v>
      </c>
      <c r="M66" s="16">
        <f t="shared" si="21"/>
        <v>13.4</v>
      </c>
      <c r="N66" s="16">
        <f t="shared" si="21"/>
        <v>6.1</v>
      </c>
      <c r="O66" s="16">
        <f t="shared" si="7"/>
        <v>98.7</v>
      </c>
      <c r="P66" s="17">
        <f t="shared" si="8"/>
        <v>8405</v>
      </c>
      <c r="Q66" s="16">
        <f t="shared" si="13"/>
        <v>33.4</v>
      </c>
      <c r="R66" s="16">
        <f t="shared" si="17"/>
        <v>26.3</v>
      </c>
      <c r="S66" s="16">
        <f t="shared" si="18"/>
        <v>19.7</v>
      </c>
      <c r="T66" s="16">
        <f t="shared" si="19"/>
        <v>13</v>
      </c>
      <c r="U66" s="16">
        <f t="shared" si="20"/>
        <v>6.1</v>
      </c>
      <c r="V66" s="16">
        <f t="shared" si="14"/>
        <v>98.5</v>
      </c>
      <c r="W66" s="17">
        <f t="shared" si="15"/>
        <v>12480</v>
      </c>
      <c r="X66" s="18"/>
      <c r="Y66" s="18"/>
    </row>
    <row r="67" spans="2:25" ht="12.75">
      <c r="B67" s="15" t="s">
        <v>25</v>
      </c>
      <c r="C67" s="16">
        <f t="shared" si="10"/>
        <v>34.6</v>
      </c>
      <c r="D67" s="16">
        <f t="shared" si="10"/>
        <v>23.2</v>
      </c>
      <c r="E67" s="16">
        <f t="shared" si="10"/>
        <v>17.5</v>
      </c>
      <c r="F67" s="16">
        <f t="shared" si="10"/>
        <v>14.8</v>
      </c>
      <c r="G67" s="16">
        <f t="shared" si="10"/>
        <v>7.1</v>
      </c>
      <c r="H67" s="16">
        <f t="shared" si="11"/>
        <v>97.2</v>
      </c>
      <c r="I67" s="17">
        <f t="shared" si="12"/>
        <v>2021</v>
      </c>
      <c r="J67" s="16">
        <f t="shared" si="21"/>
        <v>30.6</v>
      </c>
      <c r="K67" s="16">
        <f t="shared" si="21"/>
        <v>25</v>
      </c>
      <c r="L67" s="16">
        <f t="shared" si="21"/>
        <v>20.8</v>
      </c>
      <c r="M67" s="16">
        <f t="shared" si="21"/>
        <v>14.7</v>
      </c>
      <c r="N67" s="16">
        <f t="shared" si="21"/>
        <v>7.2</v>
      </c>
      <c r="O67" s="16">
        <f t="shared" si="7"/>
        <v>98.3</v>
      </c>
      <c r="P67" s="17">
        <f t="shared" si="8"/>
        <v>3622</v>
      </c>
      <c r="Q67" s="16">
        <f t="shared" si="13"/>
        <v>32</v>
      </c>
      <c r="R67" s="16">
        <f t="shared" si="17"/>
        <v>24.3</v>
      </c>
      <c r="S67" s="16">
        <f t="shared" si="18"/>
        <v>19.6</v>
      </c>
      <c r="T67" s="16">
        <f t="shared" si="19"/>
        <v>14.7</v>
      </c>
      <c r="U67" s="16">
        <f t="shared" si="20"/>
        <v>7.2</v>
      </c>
      <c r="V67" s="16">
        <f t="shared" si="14"/>
        <v>97.9</v>
      </c>
      <c r="W67" s="17">
        <f t="shared" si="15"/>
        <v>5643</v>
      </c>
      <c r="X67" s="18"/>
      <c r="Y67" s="18"/>
    </row>
    <row r="68" spans="2:25" ht="12.75">
      <c r="B68" s="15" t="s">
        <v>26</v>
      </c>
      <c r="C68" s="16">
        <f t="shared" si="10"/>
        <v>39.6</v>
      </c>
      <c r="D68" s="16">
        <f t="shared" si="10"/>
        <v>26.7</v>
      </c>
      <c r="E68" s="16">
        <f t="shared" si="10"/>
        <v>18.1</v>
      </c>
      <c r="F68" s="16">
        <f t="shared" si="10"/>
        <v>9.4</v>
      </c>
      <c r="G68" s="16">
        <f t="shared" si="10"/>
        <v>4.6</v>
      </c>
      <c r="H68" s="16">
        <f t="shared" si="11"/>
        <v>98.4</v>
      </c>
      <c r="I68" s="17">
        <f t="shared" si="12"/>
        <v>1411</v>
      </c>
      <c r="J68" s="16">
        <f t="shared" si="21"/>
        <v>33.5</v>
      </c>
      <c r="K68" s="16">
        <f t="shared" si="21"/>
        <v>27.4</v>
      </c>
      <c r="L68" s="16">
        <f t="shared" si="21"/>
        <v>20.7</v>
      </c>
      <c r="M68" s="16">
        <f t="shared" si="21"/>
        <v>11.7</v>
      </c>
      <c r="N68" s="16">
        <f t="shared" si="21"/>
        <v>5.2</v>
      </c>
      <c r="O68" s="16">
        <f t="shared" si="7"/>
        <v>98.4</v>
      </c>
      <c r="P68" s="17">
        <f t="shared" si="8"/>
        <v>3239</v>
      </c>
      <c r="Q68" s="16">
        <f t="shared" si="13"/>
        <v>35.3</v>
      </c>
      <c r="R68" s="16">
        <f t="shared" si="17"/>
        <v>27.2</v>
      </c>
      <c r="S68" s="16">
        <f t="shared" si="18"/>
        <v>19.9</v>
      </c>
      <c r="T68" s="16">
        <f t="shared" si="19"/>
        <v>11</v>
      </c>
      <c r="U68" s="16">
        <f t="shared" si="20"/>
        <v>5.1</v>
      </c>
      <c r="V68" s="16">
        <f t="shared" si="14"/>
        <v>98.4</v>
      </c>
      <c r="W68" s="17">
        <f t="shared" si="15"/>
        <v>4650</v>
      </c>
      <c r="X68" s="18"/>
      <c r="Y68" s="18"/>
    </row>
    <row r="69" spans="2:25" ht="12.75">
      <c r="B69" s="15" t="s">
        <v>27</v>
      </c>
      <c r="C69" s="16">
        <f t="shared" si="10"/>
        <v>40.4</v>
      </c>
      <c r="D69" s="16">
        <f t="shared" si="10"/>
        <v>30.7</v>
      </c>
      <c r="E69" s="16">
        <f t="shared" si="10"/>
        <v>15.1</v>
      </c>
      <c r="F69" s="16">
        <f t="shared" si="10"/>
        <v>6.6</v>
      </c>
      <c r="G69" s="16">
        <f t="shared" si="10"/>
        <v>3.1</v>
      </c>
      <c r="H69" s="16">
        <f t="shared" si="11"/>
        <v>95.9</v>
      </c>
      <c r="I69" s="17">
        <f t="shared" si="12"/>
        <v>1815</v>
      </c>
      <c r="J69" s="16">
        <f t="shared" si="21"/>
        <v>47.6</v>
      </c>
      <c r="K69" s="16">
        <f t="shared" si="21"/>
        <v>29.5</v>
      </c>
      <c r="L69" s="16">
        <f t="shared" si="21"/>
        <v>12.9</v>
      </c>
      <c r="M69" s="16">
        <f t="shared" si="21"/>
        <v>5.5</v>
      </c>
      <c r="N69" s="16">
        <f t="shared" si="21"/>
        <v>1.9</v>
      </c>
      <c r="O69" s="16">
        <f t="shared" si="7"/>
        <v>97.5</v>
      </c>
      <c r="P69" s="17">
        <f t="shared" si="8"/>
        <v>2464</v>
      </c>
      <c r="Q69" s="16">
        <f t="shared" si="13"/>
        <v>44.6</v>
      </c>
      <c r="R69" s="16">
        <f t="shared" si="17"/>
        <v>30</v>
      </c>
      <c r="S69" s="16">
        <f t="shared" si="18"/>
        <v>13.8</v>
      </c>
      <c r="T69" s="16">
        <f t="shared" si="19"/>
        <v>6</v>
      </c>
      <c r="U69" s="16">
        <f t="shared" si="20"/>
        <v>2.4</v>
      </c>
      <c r="V69" s="16">
        <f t="shared" si="14"/>
        <v>96.8</v>
      </c>
      <c r="W69" s="17">
        <f t="shared" si="15"/>
        <v>4279</v>
      </c>
      <c r="X69" s="18"/>
      <c r="Y69" s="18"/>
    </row>
    <row r="70" spans="2:25" ht="12.75">
      <c r="B70" s="15" t="s">
        <v>28</v>
      </c>
      <c r="C70" s="16">
        <f t="shared" si="10"/>
        <v>34.9</v>
      </c>
      <c r="D70" s="16">
        <f t="shared" si="10"/>
        <v>25.8</v>
      </c>
      <c r="E70" s="16">
        <f t="shared" si="10"/>
        <v>22</v>
      </c>
      <c r="F70" s="16">
        <f t="shared" si="10"/>
        <v>11.4</v>
      </c>
      <c r="G70" s="16">
        <f t="shared" si="10"/>
        <v>4.7</v>
      </c>
      <c r="H70" s="16">
        <f t="shared" si="11"/>
        <v>98.8</v>
      </c>
      <c r="I70" s="17">
        <f t="shared" si="12"/>
        <v>2201</v>
      </c>
      <c r="J70" s="16">
        <f t="shared" si="21"/>
        <v>35.8</v>
      </c>
      <c r="K70" s="16">
        <f t="shared" si="21"/>
        <v>29.5</v>
      </c>
      <c r="L70" s="16">
        <f t="shared" si="21"/>
        <v>19.8</v>
      </c>
      <c r="M70" s="16">
        <f t="shared" si="21"/>
        <v>10.8</v>
      </c>
      <c r="N70" s="16">
        <f t="shared" si="21"/>
        <v>3.2</v>
      </c>
      <c r="O70" s="16">
        <f t="shared" si="7"/>
        <v>99.1</v>
      </c>
      <c r="P70" s="17">
        <f t="shared" si="8"/>
        <v>3060</v>
      </c>
      <c r="Q70" s="16">
        <f t="shared" si="13"/>
        <v>35.4</v>
      </c>
      <c r="R70" s="16">
        <f t="shared" si="17"/>
        <v>27.9</v>
      </c>
      <c r="S70" s="16">
        <f t="shared" si="18"/>
        <v>20.7</v>
      </c>
      <c r="T70" s="16">
        <f t="shared" si="19"/>
        <v>11.1</v>
      </c>
      <c r="U70" s="16">
        <f t="shared" si="20"/>
        <v>3.8</v>
      </c>
      <c r="V70" s="16">
        <f t="shared" si="14"/>
        <v>99</v>
      </c>
      <c r="W70" s="17">
        <f t="shared" si="15"/>
        <v>5261</v>
      </c>
      <c r="X70" s="18"/>
      <c r="Y70" s="18"/>
    </row>
    <row r="71" spans="2:25" ht="12.75">
      <c r="B71" s="15" t="s">
        <v>29</v>
      </c>
      <c r="C71" s="16">
        <f t="shared" si="10"/>
        <v>25.9</v>
      </c>
      <c r="D71" s="16">
        <f t="shared" si="10"/>
        <v>28.1</v>
      </c>
      <c r="E71" s="16">
        <f t="shared" si="10"/>
        <v>23.9</v>
      </c>
      <c r="F71" s="16">
        <f t="shared" si="10"/>
        <v>14</v>
      </c>
      <c r="G71" s="16">
        <f t="shared" si="10"/>
        <v>6.2</v>
      </c>
      <c r="H71" s="16">
        <f t="shared" si="11"/>
        <v>98.1</v>
      </c>
      <c r="I71" s="17">
        <f t="shared" si="12"/>
        <v>3499</v>
      </c>
      <c r="J71" s="16">
        <f aca="true" t="shared" si="22" ref="J71:N75">ROUND(100*I35/$V35,1)</f>
        <v>25.5</v>
      </c>
      <c r="K71" s="16">
        <f t="shared" si="22"/>
        <v>30.2</v>
      </c>
      <c r="L71" s="16">
        <f t="shared" si="22"/>
        <v>23.7</v>
      </c>
      <c r="M71" s="16">
        <f t="shared" si="22"/>
        <v>14</v>
      </c>
      <c r="N71" s="16">
        <f t="shared" si="22"/>
        <v>5.2</v>
      </c>
      <c r="O71" s="16">
        <f t="shared" si="7"/>
        <v>98.6</v>
      </c>
      <c r="P71" s="17">
        <f t="shared" si="8"/>
        <v>8226</v>
      </c>
      <c r="Q71" s="16">
        <f t="shared" si="13"/>
        <v>25.6</v>
      </c>
      <c r="R71" s="16">
        <f t="shared" si="17"/>
        <v>29.6</v>
      </c>
      <c r="S71" s="16">
        <f t="shared" si="18"/>
        <v>23.8</v>
      </c>
      <c r="T71" s="16">
        <f t="shared" si="19"/>
        <v>14</v>
      </c>
      <c r="U71" s="16">
        <f t="shared" si="20"/>
        <v>5.5</v>
      </c>
      <c r="V71" s="16">
        <f t="shared" si="14"/>
        <v>98.5</v>
      </c>
      <c r="W71" s="17">
        <f t="shared" si="15"/>
        <v>11725</v>
      </c>
      <c r="X71" s="18"/>
      <c r="Y71" s="18"/>
    </row>
    <row r="72" spans="2:25" ht="12.75">
      <c r="B72" s="15" t="s">
        <v>30</v>
      </c>
      <c r="C72" s="16">
        <f t="shared" si="10"/>
        <v>17.1</v>
      </c>
      <c r="D72" s="16">
        <f t="shared" si="10"/>
        <v>21.1</v>
      </c>
      <c r="E72" s="16">
        <f t="shared" si="10"/>
        <v>23.7</v>
      </c>
      <c r="F72" s="16">
        <f t="shared" si="10"/>
        <v>21.2</v>
      </c>
      <c r="G72" s="16">
        <f t="shared" si="10"/>
        <v>11.6</v>
      </c>
      <c r="H72" s="16">
        <f t="shared" si="11"/>
        <v>94.8</v>
      </c>
      <c r="I72" s="17">
        <f t="shared" si="12"/>
        <v>4248</v>
      </c>
      <c r="J72" s="16">
        <f t="shared" si="22"/>
        <v>23.5</v>
      </c>
      <c r="K72" s="16">
        <f t="shared" si="22"/>
        <v>22.9</v>
      </c>
      <c r="L72" s="16">
        <f t="shared" si="22"/>
        <v>24</v>
      </c>
      <c r="M72" s="16">
        <f t="shared" si="22"/>
        <v>18</v>
      </c>
      <c r="N72" s="16">
        <f t="shared" si="22"/>
        <v>9.4</v>
      </c>
      <c r="O72" s="16">
        <f t="shared" si="7"/>
        <v>97.7</v>
      </c>
      <c r="P72" s="17">
        <f t="shared" si="8"/>
        <v>3982</v>
      </c>
      <c r="Q72" s="16">
        <f t="shared" si="13"/>
        <v>20.2</v>
      </c>
      <c r="R72" s="16">
        <f t="shared" si="17"/>
        <v>22</v>
      </c>
      <c r="S72" s="16">
        <f t="shared" si="18"/>
        <v>23.9</v>
      </c>
      <c r="T72" s="16">
        <f t="shared" si="19"/>
        <v>19.7</v>
      </c>
      <c r="U72" s="16">
        <f t="shared" si="20"/>
        <v>10.5</v>
      </c>
      <c r="V72" s="16">
        <f t="shared" si="14"/>
        <v>96.2</v>
      </c>
      <c r="W72" s="17">
        <f t="shared" si="15"/>
        <v>8230</v>
      </c>
      <c r="X72" s="18"/>
      <c r="Y72" s="18"/>
    </row>
    <row r="73" spans="2:25" ht="12.75">
      <c r="B73" s="15" t="s">
        <v>31</v>
      </c>
      <c r="C73" s="16">
        <f t="shared" si="10"/>
        <v>8.3</v>
      </c>
      <c r="D73" s="16">
        <f t="shared" si="10"/>
        <v>17.9</v>
      </c>
      <c r="E73" s="16">
        <f t="shared" si="10"/>
        <v>25.9</v>
      </c>
      <c r="F73" s="16">
        <f t="shared" si="10"/>
        <v>26.7</v>
      </c>
      <c r="G73" s="16">
        <f t="shared" si="10"/>
        <v>16.7</v>
      </c>
      <c r="H73" s="16">
        <f t="shared" si="11"/>
        <v>95.5</v>
      </c>
      <c r="I73" s="17">
        <f t="shared" si="12"/>
        <v>11360</v>
      </c>
      <c r="J73" s="16">
        <f t="shared" si="22"/>
        <v>19.5</v>
      </c>
      <c r="K73" s="16">
        <f t="shared" si="22"/>
        <v>23.6</v>
      </c>
      <c r="L73" s="16">
        <f t="shared" si="22"/>
        <v>24.6</v>
      </c>
      <c r="M73" s="16">
        <f t="shared" si="22"/>
        <v>19.1</v>
      </c>
      <c r="N73" s="16">
        <f t="shared" si="22"/>
        <v>10.3</v>
      </c>
      <c r="O73" s="16">
        <f t="shared" si="7"/>
        <v>97.1</v>
      </c>
      <c r="P73" s="17">
        <f t="shared" si="8"/>
        <v>7874</v>
      </c>
      <c r="Q73" s="16">
        <f t="shared" si="13"/>
        <v>12.9</v>
      </c>
      <c r="R73" s="16">
        <f t="shared" si="17"/>
        <v>20.3</v>
      </c>
      <c r="S73" s="16">
        <f t="shared" si="18"/>
        <v>25.4</v>
      </c>
      <c r="T73" s="16">
        <f t="shared" si="19"/>
        <v>23.6</v>
      </c>
      <c r="U73" s="16">
        <f t="shared" si="20"/>
        <v>14.1</v>
      </c>
      <c r="V73" s="16">
        <f t="shared" si="14"/>
        <v>96.2</v>
      </c>
      <c r="W73" s="17">
        <f t="shared" si="15"/>
        <v>19234</v>
      </c>
      <c r="X73" s="18"/>
      <c r="Y73" s="18"/>
    </row>
    <row r="74" spans="2:25" ht="12.75">
      <c r="B74" s="15" t="s">
        <v>32</v>
      </c>
      <c r="C74" s="16">
        <f t="shared" si="10"/>
        <v>11.5</v>
      </c>
      <c r="D74" s="16">
        <f t="shared" si="10"/>
        <v>17</v>
      </c>
      <c r="E74" s="16">
        <f t="shared" si="10"/>
        <v>22</v>
      </c>
      <c r="F74" s="16">
        <f t="shared" si="10"/>
        <v>23.7</v>
      </c>
      <c r="G74" s="16">
        <f t="shared" si="10"/>
        <v>17.6</v>
      </c>
      <c r="H74" s="16">
        <f t="shared" si="11"/>
        <v>91.7</v>
      </c>
      <c r="I74" s="17">
        <f t="shared" si="12"/>
        <v>27009</v>
      </c>
      <c r="J74" s="16">
        <f t="shared" si="22"/>
        <v>12.8</v>
      </c>
      <c r="K74" s="16">
        <f t="shared" si="22"/>
        <v>18.1</v>
      </c>
      <c r="L74" s="16">
        <f t="shared" si="22"/>
        <v>23.7</v>
      </c>
      <c r="M74" s="16">
        <f t="shared" si="22"/>
        <v>23.2</v>
      </c>
      <c r="N74" s="16">
        <f t="shared" si="22"/>
        <v>15.9</v>
      </c>
      <c r="O74" s="16">
        <f t="shared" si="7"/>
        <v>93.7</v>
      </c>
      <c r="P74" s="17">
        <f t="shared" si="8"/>
        <v>30181</v>
      </c>
      <c r="Q74" s="16">
        <f t="shared" si="13"/>
        <v>12.2</v>
      </c>
      <c r="R74" s="16">
        <f t="shared" si="17"/>
        <v>17.6</v>
      </c>
      <c r="S74" s="16">
        <f t="shared" si="18"/>
        <v>22.9</v>
      </c>
      <c r="T74" s="16">
        <f t="shared" si="19"/>
        <v>23.4</v>
      </c>
      <c r="U74" s="16">
        <f t="shared" si="20"/>
        <v>16.7</v>
      </c>
      <c r="V74" s="16">
        <f t="shared" si="14"/>
        <v>92.7</v>
      </c>
      <c r="W74" s="17">
        <f t="shared" si="15"/>
        <v>57190</v>
      </c>
      <c r="X74" s="18"/>
      <c r="Y74" s="18"/>
    </row>
    <row r="75" spans="2:25" ht="12.75">
      <c r="B75" s="15" t="s">
        <v>47</v>
      </c>
      <c r="C75" s="16">
        <f t="shared" si="10"/>
        <v>21</v>
      </c>
      <c r="D75" s="16">
        <f t="shared" si="10"/>
        <v>21.7</v>
      </c>
      <c r="E75" s="16">
        <f t="shared" si="10"/>
        <v>23</v>
      </c>
      <c r="F75" s="16">
        <f t="shared" si="10"/>
        <v>18.9</v>
      </c>
      <c r="G75" s="16">
        <f t="shared" si="10"/>
        <v>11.3</v>
      </c>
      <c r="H75" s="16">
        <f t="shared" si="11"/>
        <v>95.8</v>
      </c>
      <c r="I75" s="17">
        <f t="shared" si="12"/>
        <v>312254</v>
      </c>
      <c r="J75" s="16">
        <f t="shared" si="22"/>
        <v>23.4</v>
      </c>
      <c r="K75" s="16">
        <f t="shared" si="22"/>
        <v>24.5</v>
      </c>
      <c r="L75" s="16">
        <f t="shared" si="22"/>
        <v>23.8</v>
      </c>
      <c r="M75" s="16">
        <f t="shared" si="22"/>
        <v>17</v>
      </c>
      <c r="N75" s="16">
        <f t="shared" si="22"/>
        <v>8.5</v>
      </c>
      <c r="O75" s="16">
        <f t="shared" si="7"/>
        <v>97.3</v>
      </c>
      <c r="P75" s="17">
        <f t="shared" si="8"/>
        <v>363670</v>
      </c>
      <c r="Q75" s="16">
        <f t="shared" si="13"/>
        <v>22.3</v>
      </c>
      <c r="R75" s="16">
        <f t="shared" si="17"/>
        <v>23.2</v>
      </c>
      <c r="S75" s="16">
        <f t="shared" si="18"/>
        <v>23.4</v>
      </c>
      <c r="T75" s="16">
        <f t="shared" si="19"/>
        <v>17.9</v>
      </c>
      <c r="U75" s="16">
        <f t="shared" si="20"/>
        <v>9.8</v>
      </c>
      <c r="V75" s="16">
        <f t="shared" si="14"/>
        <v>96.6</v>
      </c>
      <c r="W75" s="17">
        <f t="shared" si="15"/>
        <v>675924</v>
      </c>
      <c r="X75" s="18"/>
      <c r="Y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N26"/>
  <sheetViews>
    <sheetView showGridLines="0" workbookViewId="0" topLeftCell="A1">
      <selection activeCell="M1" sqref="M1"/>
    </sheetView>
  </sheetViews>
  <sheetFormatPr defaultColWidth="9.140625" defaultRowHeight="12.75"/>
  <cols>
    <col min="5" max="5" width="18.421875" style="0" customWidth="1"/>
    <col min="6" max="11" width="9.28125" style="0" customWidth="1"/>
    <col min="12" max="12" width="9.57421875" style="0" bestFit="1" customWidth="1"/>
  </cols>
  <sheetData>
    <row r="1" spans="5:12" ht="39.75" customHeight="1">
      <c r="E1" s="76" t="s">
        <v>89</v>
      </c>
      <c r="F1" s="77"/>
      <c r="G1" s="77"/>
      <c r="H1" s="77"/>
      <c r="I1" s="77"/>
      <c r="J1" s="77"/>
      <c r="K1" s="77"/>
      <c r="L1" s="77"/>
    </row>
    <row r="2" spans="1:7" s="1" customFormat="1" ht="13.5" customHeight="1" thickBot="1">
      <c r="A2"/>
      <c r="B2"/>
      <c r="C2"/>
      <c r="D2"/>
      <c r="E2" s="1" t="s">
        <v>47</v>
      </c>
      <c r="F2" s="1" t="s">
        <v>49</v>
      </c>
      <c r="G2" s="1">
        <f>IF(selectedsex="Males",2,IF(selectedsex="Females",9,16))</f>
        <v>16</v>
      </c>
    </row>
    <row r="3" spans="5:12" ht="15" customHeight="1">
      <c r="E3" s="86" t="str">
        <f>selectedsubject</f>
        <v>All subjects</v>
      </c>
      <c r="F3" s="81" t="str">
        <f>selectedsex</f>
        <v>Males and females</v>
      </c>
      <c r="G3" s="82"/>
      <c r="H3" s="82"/>
      <c r="I3" s="82"/>
      <c r="J3" s="82"/>
      <c r="K3" s="82"/>
      <c r="L3" s="83"/>
    </row>
    <row r="4" spans="5:12" ht="15" customHeight="1">
      <c r="E4" s="87"/>
      <c r="F4" s="78" t="s">
        <v>50</v>
      </c>
      <c r="G4" s="79"/>
      <c r="H4" s="79"/>
      <c r="I4" s="79"/>
      <c r="J4" s="79"/>
      <c r="K4" s="80"/>
      <c r="L4" s="84" t="s">
        <v>51</v>
      </c>
    </row>
    <row r="5" spans="5:12" ht="25.5" customHeight="1">
      <c r="E5" s="7" t="s">
        <v>57</v>
      </c>
      <c r="F5" s="6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48</v>
      </c>
      <c r="L5" s="85"/>
    </row>
    <row r="6" spans="5:12" ht="15" customHeight="1">
      <c r="E6" s="66" t="s">
        <v>104</v>
      </c>
      <c r="F6" s="43">
        <f>VLOOKUP(selectedsubject,data2010AS,$G$2+0,FALSE)</f>
        <v>15.8</v>
      </c>
      <c r="G6" s="2">
        <f>VLOOKUP(selectedsubject,data2010AS,$G$2+1,FALSE)</f>
        <v>17.8</v>
      </c>
      <c r="H6" s="2">
        <f>VLOOKUP(selectedsubject,data2010AS,$G$2+2,FALSE)</f>
        <v>20.7</v>
      </c>
      <c r="I6" s="2">
        <f>VLOOKUP(selectedsubject,data2010AS,$G$2+3,FALSE)</f>
        <v>18.3</v>
      </c>
      <c r="J6" s="2">
        <f>VLOOKUP(selectedsubject,data2010AS,$G$2+4,FALSE)</f>
        <v>13.6</v>
      </c>
      <c r="K6" s="2">
        <f>VLOOKUP(selectedsubject,data2010AS,$G$2+5,FALSE)</f>
        <v>86.2</v>
      </c>
      <c r="L6" s="8">
        <f>VLOOKUP(selectedsubject,data2010AS,$G$2+6,FALSE)</f>
        <v>971421</v>
      </c>
    </row>
    <row r="7" spans="5:12" ht="15" customHeight="1">
      <c r="E7" s="42">
        <v>2009</v>
      </c>
      <c r="F7" s="43">
        <f>VLOOKUP(selectedsubject,data2009AS,$G$2+0,FALSE)</f>
        <v>16</v>
      </c>
      <c r="G7" s="2">
        <f>VLOOKUP(selectedsubject,data2009AS,$G$2+1,FALSE)</f>
        <v>17.4</v>
      </c>
      <c r="H7" s="2">
        <f>VLOOKUP(selectedsubject,data2009AS,$G$2+2,FALSE)</f>
        <v>20.4</v>
      </c>
      <c r="I7" s="2">
        <f>VLOOKUP(selectedsubject,data2009AS,$G$2+3,FALSE)</f>
        <v>18.3</v>
      </c>
      <c r="J7" s="2">
        <f>VLOOKUP(selectedsubject,data2009AS,$G$2+4,FALSE)</f>
        <v>13.9</v>
      </c>
      <c r="K7" s="2">
        <f>VLOOKUP(selectedsubject,data2009AS,$G$2+5,FALSE)</f>
        <v>86</v>
      </c>
      <c r="L7" s="8">
        <f>VLOOKUP(selectedsubject,data2009AS,$G$2+6,FALSE)</f>
        <v>966857</v>
      </c>
    </row>
    <row r="8" spans="5:12" ht="15" customHeight="1">
      <c r="E8" s="42">
        <v>2008</v>
      </c>
      <c r="F8" s="43">
        <f>VLOOKUP(selectedsubject,data2008AS,$G$2+0,FALSE)</f>
        <v>15.7</v>
      </c>
      <c r="G8" s="2">
        <f>VLOOKUP(selectedsubject,data2008AS,$G$2+1,FALSE)</f>
        <v>17.8</v>
      </c>
      <c r="H8" s="2">
        <f>VLOOKUP(selectedsubject,data2008AS,$G$2+2,FALSE)</f>
        <v>20.6</v>
      </c>
      <c r="I8" s="2">
        <f>VLOOKUP(selectedsubject,data2008AS,$G$2+3,FALSE)</f>
        <v>18.4</v>
      </c>
      <c r="J8" s="2">
        <f>VLOOKUP(selectedsubject,data2008AS,$G$2+4,FALSE)</f>
        <v>13.8</v>
      </c>
      <c r="K8" s="2">
        <f>VLOOKUP(selectedsubject,data2008AS,$G$2+5,FALSE)</f>
        <v>86.3</v>
      </c>
      <c r="L8" s="8">
        <f>VLOOKUP(selectedsubject,data2008AS,$G$2+6,FALSE)</f>
        <v>937337</v>
      </c>
    </row>
    <row r="9" spans="5:12" ht="15" customHeight="1">
      <c r="E9" s="42">
        <v>2007</v>
      </c>
      <c r="F9" s="43">
        <f>VLOOKUP(selectedsubject,data2007AS,$G$2+0,FALSE)</f>
        <v>15.8</v>
      </c>
      <c r="G9" s="2">
        <f>VLOOKUP(selectedsubject,data2007AS,$G$2+1,FALSE)</f>
        <v>17.6</v>
      </c>
      <c r="H9" s="2">
        <f>VLOOKUP(selectedsubject,data2007AS,$G$2+2,FALSE)</f>
        <v>20.2</v>
      </c>
      <c r="I9" s="2">
        <f>VLOOKUP(selectedsubject,data2007AS,$G$2+3,FALSE)</f>
        <v>18.3</v>
      </c>
      <c r="J9" s="2">
        <f>VLOOKUP(selectedsubject,data2007AS,$G$2+4,FALSE)</f>
        <v>14</v>
      </c>
      <c r="K9" s="2">
        <f>VLOOKUP(selectedsubject,data2007AS,$G$2+5,FALSE)</f>
        <v>85.9</v>
      </c>
      <c r="L9" s="8">
        <f>VLOOKUP(selectedsubject,data2007AS,$G$2+6,FALSE)</f>
        <v>943877</v>
      </c>
    </row>
    <row r="10" spans="5:12" ht="15" customHeight="1">
      <c r="E10" s="42">
        <v>2006</v>
      </c>
      <c r="F10" s="43">
        <f>VLOOKUP(selectedsubject,data2006as,$G$2+0,FALSE)</f>
        <v>15.9</v>
      </c>
      <c r="G10" s="2">
        <f>VLOOKUP(selectedsubject,data2006as,$G$2+1,FALSE)</f>
        <v>17.4</v>
      </c>
      <c r="H10" s="2">
        <f>VLOOKUP(selectedsubject,data2006as,$G$2+2,FALSE)</f>
        <v>20.2</v>
      </c>
      <c r="I10" s="2">
        <f>VLOOKUP(selectedsubject,data2006as,$G$2+3,FALSE)</f>
        <v>18.3</v>
      </c>
      <c r="J10" s="2">
        <f>VLOOKUP(selectedsubject,data2006as,$G$2+4,FALSE)</f>
        <v>14.1</v>
      </c>
      <c r="K10" s="2">
        <f>VLOOKUP(selectedsubject,data2006as,$G$2+5,FALSE)</f>
        <v>85.8</v>
      </c>
      <c r="L10" s="8">
        <f>VLOOKUP(selectedsubject,data2006as,$G$2+6,FALSE)</f>
        <v>919764</v>
      </c>
    </row>
    <row r="11" spans="5:12" ht="15" customHeight="1">
      <c r="E11" s="9">
        <v>2005</v>
      </c>
      <c r="F11" s="2">
        <f>VLOOKUP(selectedsubject,data2005as,$G$2+0,FALSE)</f>
        <v>15.300392820957212</v>
      </c>
      <c r="G11" s="2">
        <f>VLOOKUP(selectedsubject,data2005as,$G$2+1,FALSE)</f>
        <v>17.32634788964851</v>
      </c>
      <c r="H11" s="2">
        <f>VLOOKUP(selectedsubject,data2005as,$G$2+2,FALSE)</f>
        <v>20.225483418942503</v>
      </c>
      <c r="I11" s="2">
        <f>VLOOKUP(selectedsubject,data2005as,$G$2+3,FALSE)</f>
        <v>18.347483928297773</v>
      </c>
      <c r="J11" s="2">
        <f>VLOOKUP(selectedsubject,data2005as,$G$2+4,FALSE)</f>
        <v>14.111456193793142</v>
      </c>
      <c r="K11" s="2">
        <f>VLOOKUP(selectedsubject,data2005as,$G$2+5,FALSE)</f>
        <v>85.31116425163914</v>
      </c>
      <c r="L11" s="8">
        <f>VLOOKUP(selectedsubject,data2005as,$G$2+6,FALSE)</f>
        <v>907029</v>
      </c>
    </row>
    <row r="12" spans="5:14" ht="15" customHeight="1">
      <c r="E12" s="9">
        <v>2004</v>
      </c>
      <c r="F12" s="2">
        <f>VLOOKUP(selectedsubject,data2004as,$G$2+0,FALSE)</f>
        <v>15.028778075407889</v>
      </c>
      <c r="G12" s="2">
        <f>VLOOKUP(selectedsubject,data2004as,$G$2+1,FALSE)</f>
        <v>17.02424003805215</v>
      </c>
      <c r="H12" s="2">
        <f>VLOOKUP(selectedsubject,data2004as,$G$2+2,FALSE)</f>
        <v>20.023691559113967</v>
      </c>
      <c r="I12" s="2">
        <f>VLOOKUP(selectedsubject,data2004as,$G$2+3,FALSE)</f>
        <v>18.48135057817873</v>
      </c>
      <c r="J12" s="2">
        <f>VLOOKUP(selectedsubject,data2004as,$G$2+4,FALSE)</f>
        <v>14.242131830667937</v>
      </c>
      <c r="K12" s="2">
        <f>VLOOKUP(selectedsubject,data2004as,$G$2+5,FALSE)</f>
        <v>84.80019208142068</v>
      </c>
      <c r="L12" s="8">
        <f>VLOOKUP(selectedsubject,data2004as,$G$2+6,FALSE)</f>
        <v>878794</v>
      </c>
      <c r="N12" s="3"/>
    </row>
    <row r="13" spans="5:14" ht="15" customHeight="1">
      <c r="E13" s="9">
        <v>2003</v>
      </c>
      <c r="F13" s="2">
        <f>VLOOKUP(selectedsubject,data2003as,$G$2+0,FALSE)</f>
        <v>15.132782789950197</v>
      </c>
      <c r="G13" s="2">
        <f>VLOOKUP(selectedsubject,data2003as,$G$2+1,FALSE)</f>
        <v>16.680987159291615</v>
      </c>
      <c r="H13" s="2">
        <f>VLOOKUP(selectedsubject,data2003as,$G$2+2,FALSE)</f>
        <v>19.653057652484833</v>
      </c>
      <c r="I13" s="2">
        <f>VLOOKUP(selectedsubject,data2003as,$G$2+3,FALSE)</f>
        <v>18.36353138801943</v>
      </c>
      <c r="J13" s="2">
        <f>VLOOKUP(selectedsubject,data2003as,$G$2+4,FALSE)</f>
        <v>14.48290519606573</v>
      </c>
      <c r="K13" s="2">
        <f>VLOOKUP(selectedsubject,data2003as,$G$2+5,FALSE)</f>
        <v>84.3132641858118</v>
      </c>
      <c r="L13" s="8">
        <f>VLOOKUP(selectedsubject,data2003as,$G$2+6,FALSE)</f>
        <v>879858</v>
      </c>
      <c r="N13" s="3"/>
    </row>
    <row r="14" spans="5:14" ht="15" customHeight="1">
      <c r="E14" s="9">
        <v>2002</v>
      </c>
      <c r="F14" s="2">
        <f>VLOOKUP(selectedsubject,data2002as,$G$2+0,FALSE)</f>
        <v>15.971451758405323</v>
      </c>
      <c r="G14" s="2">
        <f>VLOOKUP(selectedsubject,data2002as,$G$2+1,FALSE)</f>
        <v>16.974977983437824</v>
      </c>
      <c r="H14" s="2">
        <f>VLOOKUP(selectedsubject,data2002as,$G$2+2,FALSE)</f>
        <v>19.763663079267964</v>
      </c>
      <c r="I14" s="2">
        <f>VLOOKUP(selectedsubject,data2002as,$G$2+3,FALSE)</f>
        <v>18.068357999430372</v>
      </c>
      <c r="J14" s="2">
        <f>VLOOKUP(selectedsubject,data2002as,$G$2+4,FALSE)</f>
        <v>13.733687187254585</v>
      </c>
      <c r="K14" s="2">
        <f>VLOOKUP(selectedsubject,data2002as,$G$2+5,FALSE)</f>
        <v>84.51213800779607</v>
      </c>
      <c r="L14" s="8">
        <f>VLOOKUP(selectedsubject,data2002as,$G$2+6,FALSE)</f>
        <v>839141</v>
      </c>
      <c r="N14" s="3"/>
    </row>
    <row r="15" spans="5:14" ht="15" customHeight="1" thickBot="1">
      <c r="E15" s="10">
        <v>2001</v>
      </c>
      <c r="F15" s="11">
        <f>VLOOKUP(selectedsubject,data2001as,$G$2+0,FALSE)</f>
        <v>15.919410533184697</v>
      </c>
      <c r="G15" s="11">
        <f>VLOOKUP(selectedsubject,data2001as,$G$2+1,FALSE)</f>
        <v>17.373786024374677</v>
      </c>
      <c r="H15" s="11">
        <f>VLOOKUP(selectedsubject,data2001as,$G$2+2,FALSE)</f>
        <v>20.112538340331373</v>
      </c>
      <c r="I15" s="11">
        <f>VLOOKUP(selectedsubject,data2001as,$G$2+3,FALSE)</f>
        <v>17.98269975490672</v>
      </c>
      <c r="J15" s="11">
        <f>VLOOKUP(selectedsubject,data2001as,$G$2+4,FALSE)</f>
        <v>13.274138062740255</v>
      </c>
      <c r="K15" s="11">
        <f>VLOOKUP(selectedsubject,data2001as,$G$2+5,FALSE)</f>
        <v>84.66257271553772</v>
      </c>
      <c r="L15" s="12">
        <f>VLOOKUP(selectedsubject,data2001as,$G$2+6,FALSE)</f>
        <v>772359</v>
      </c>
      <c r="N15" s="3"/>
    </row>
    <row r="16" ht="15" customHeight="1">
      <c r="N16" s="3"/>
    </row>
    <row r="17" spans="6:14" ht="15" customHeight="1">
      <c r="F17" t="s">
        <v>56</v>
      </c>
      <c r="N17" s="3"/>
    </row>
    <row r="18" spans="6:14" ht="15" customHeight="1">
      <c r="F18" s="70" t="s">
        <v>105</v>
      </c>
      <c r="N18" s="3"/>
    </row>
    <row r="19" spans="6:14" ht="15" customHeight="1">
      <c r="F19" s="70"/>
      <c r="N19" s="3"/>
    </row>
    <row r="20" spans="6:14" ht="15" customHeight="1">
      <c r="F20" s="5" t="s">
        <v>58</v>
      </c>
      <c r="N20" s="3"/>
    </row>
    <row r="21" spans="6:14" ht="15" customHeight="1">
      <c r="F21" t="s">
        <v>60</v>
      </c>
      <c r="N21" s="3"/>
    </row>
    <row r="22" spans="6:14" ht="15" customHeight="1">
      <c r="F22" t="s">
        <v>61</v>
      </c>
      <c r="N22" s="3"/>
    </row>
    <row r="23" spans="6:14" ht="15" customHeight="1">
      <c r="F23" t="s">
        <v>68</v>
      </c>
      <c r="N23" s="3"/>
    </row>
    <row r="24" ht="15" customHeight="1">
      <c r="N24" s="3"/>
    </row>
    <row r="25" ht="15" customHeight="1">
      <c r="N25" s="4"/>
    </row>
    <row r="26" ht="15" customHeight="1">
      <c r="N26" s="4"/>
    </row>
  </sheetData>
  <mergeCells count="5">
    <mergeCell ref="E1:L1"/>
    <mergeCell ref="F4:K4"/>
    <mergeCell ref="F3:L3"/>
    <mergeCell ref="L4:L5"/>
    <mergeCell ref="E3:E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/>
  <dimension ref="B3:Z75"/>
  <sheetViews>
    <sheetView workbookViewId="0" topLeftCell="F1">
      <selection activeCell="D2" sqref="D2"/>
    </sheetView>
  </sheetViews>
  <sheetFormatPr defaultColWidth="9.140625" defaultRowHeight="12.75"/>
  <cols>
    <col min="1" max="16384" width="9.140625" style="14" customWidth="1"/>
  </cols>
  <sheetData>
    <row r="3" spans="3:26" ht="12.75">
      <c r="C3" s="88" t="s">
        <v>39</v>
      </c>
      <c r="D3" s="88"/>
      <c r="E3" s="88"/>
      <c r="F3" s="88"/>
      <c r="G3" s="88"/>
      <c r="H3" s="88"/>
      <c r="I3" s="88" t="s">
        <v>40</v>
      </c>
      <c r="J3" s="88"/>
      <c r="K3" s="88"/>
      <c r="L3" s="88"/>
      <c r="M3" s="88"/>
      <c r="N3" s="88"/>
      <c r="O3" s="88" t="s">
        <v>41</v>
      </c>
      <c r="P3" s="88"/>
      <c r="Q3" s="88"/>
      <c r="R3" s="88"/>
      <c r="S3" s="88"/>
      <c r="T3" s="88"/>
      <c r="U3" s="88" t="s">
        <v>42</v>
      </c>
      <c r="V3" s="88"/>
      <c r="W3" s="88"/>
      <c r="X3" s="88" t="s">
        <v>46</v>
      </c>
      <c r="Y3" s="88"/>
      <c r="Z3" s="88"/>
    </row>
    <row r="4" spans="3:26" ht="12.75">
      <c r="C4" s="14" t="s">
        <v>33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  <c r="T4" s="14" t="s">
        <v>38</v>
      </c>
      <c r="U4" s="14" t="s">
        <v>43</v>
      </c>
      <c r="V4" s="14" t="s">
        <v>44</v>
      </c>
      <c r="W4" s="14" t="s">
        <v>45</v>
      </c>
      <c r="X4" s="14" t="s">
        <v>43</v>
      </c>
      <c r="Y4" s="14" t="s">
        <v>44</v>
      </c>
      <c r="Z4" s="14" t="s">
        <v>45</v>
      </c>
    </row>
    <row r="5" spans="2:26" ht="12.75">
      <c r="B5" s="15" t="s">
        <v>0</v>
      </c>
      <c r="C5" s="15">
        <v>4134</v>
      </c>
      <c r="D5" s="15">
        <v>3855</v>
      </c>
      <c r="E5" s="15">
        <v>3825</v>
      </c>
      <c r="F5" s="15">
        <v>3324</v>
      </c>
      <c r="G5" s="15">
        <v>2488</v>
      </c>
      <c r="H5" s="15">
        <v>1055</v>
      </c>
      <c r="I5" s="15">
        <v>6409</v>
      </c>
      <c r="J5" s="15">
        <v>6056</v>
      </c>
      <c r="K5" s="15">
        <v>5548</v>
      </c>
      <c r="L5" s="15">
        <v>4574</v>
      </c>
      <c r="M5" s="15">
        <v>3196</v>
      </c>
      <c r="N5" s="15">
        <v>1198</v>
      </c>
      <c r="O5" s="15">
        <v>10543</v>
      </c>
      <c r="P5" s="15">
        <v>9911</v>
      </c>
      <c r="Q5" s="15">
        <v>9373</v>
      </c>
      <c r="R5" s="15">
        <v>7898</v>
      </c>
      <c r="S5" s="15">
        <v>5684</v>
      </c>
      <c r="T5" s="15">
        <v>2253</v>
      </c>
      <c r="U5" s="14">
        <f aca="true" t="shared" si="0" ref="U5:U39">SUM(C5:H5)</f>
        <v>18681</v>
      </c>
      <c r="V5" s="14">
        <f aca="true" t="shared" si="1" ref="V5:V39">SUM(I5:N5)</f>
        <v>26981</v>
      </c>
      <c r="W5" s="14">
        <f aca="true" t="shared" si="2" ref="W5:W39">SUM(O5:T5)</f>
        <v>45662</v>
      </c>
      <c r="X5" s="14">
        <f aca="true" t="shared" si="3" ref="X5:X39">SUM(C5:G5)</f>
        <v>17626</v>
      </c>
      <c r="Y5" s="14">
        <f aca="true" t="shared" si="4" ref="Y5:Y39">SUM(I5:M5)</f>
        <v>25783</v>
      </c>
      <c r="Z5" s="14">
        <f aca="true" t="shared" si="5" ref="Z5:Z39">SUM(O5:S5)</f>
        <v>43409</v>
      </c>
    </row>
    <row r="6" spans="2:26" ht="12.75">
      <c r="B6" s="15" t="s">
        <v>1</v>
      </c>
      <c r="C6" s="15">
        <v>4852</v>
      </c>
      <c r="D6" s="15">
        <v>4029</v>
      </c>
      <c r="E6" s="15">
        <v>3203</v>
      </c>
      <c r="F6" s="15">
        <v>2461</v>
      </c>
      <c r="G6" s="15">
        <v>1609</v>
      </c>
      <c r="H6" s="15">
        <v>630</v>
      </c>
      <c r="I6" s="15">
        <v>5063</v>
      </c>
      <c r="J6" s="15">
        <v>4227</v>
      </c>
      <c r="K6" s="15">
        <v>3137</v>
      </c>
      <c r="L6" s="15">
        <v>2163</v>
      </c>
      <c r="M6" s="15">
        <v>1295</v>
      </c>
      <c r="N6" s="15">
        <v>495</v>
      </c>
      <c r="O6" s="15">
        <v>9915</v>
      </c>
      <c r="P6" s="15">
        <v>8256</v>
      </c>
      <c r="Q6" s="15">
        <v>6340</v>
      </c>
      <c r="R6" s="15">
        <v>4624</v>
      </c>
      <c r="S6" s="15">
        <v>2904</v>
      </c>
      <c r="T6" s="15">
        <v>1125</v>
      </c>
      <c r="U6" s="14">
        <f t="shared" si="0"/>
        <v>16784</v>
      </c>
      <c r="V6" s="14">
        <f t="shared" si="1"/>
        <v>16380</v>
      </c>
      <c r="W6" s="14">
        <f t="shared" si="2"/>
        <v>33164</v>
      </c>
      <c r="X6" s="14">
        <f t="shared" si="3"/>
        <v>16154</v>
      </c>
      <c r="Y6" s="14">
        <f t="shared" si="4"/>
        <v>15885</v>
      </c>
      <c r="Z6" s="14">
        <f t="shared" si="5"/>
        <v>32039</v>
      </c>
    </row>
    <row r="7" spans="2:26" ht="12.75">
      <c r="B7" s="15" t="s">
        <v>2</v>
      </c>
      <c r="C7" s="15">
        <v>5171</v>
      </c>
      <c r="D7" s="15">
        <v>3936</v>
      </c>
      <c r="E7" s="15">
        <v>3521</v>
      </c>
      <c r="F7" s="15">
        <v>3069</v>
      </c>
      <c r="G7" s="15">
        <v>2265</v>
      </c>
      <c r="H7" s="15">
        <v>958</v>
      </c>
      <c r="I7" s="15">
        <v>1769</v>
      </c>
      <c r="J7" s="15">
        <v>1185</v>
      </c>
      <c r="K7" s="15">
        <v>937</v>
      </c>
      <c r="L7" s="15">
        <v>659</v>
      </c>
      <c r="M7" s="15">
        <v>445</v>
      </c>
      <c r="N7" s="15">
        <v>179</v>
      </c>
      <c r="O7" s="15">
        <v>6940</v>
      </c>
      <c r="P7" s="15">
        <v>5121</v>
      </c>
      <c r="Q7" s="15">
        <v>4458</v>
      </c>
      <c r="R7" s="15">
        <v>3728</v>
      </c>
      <c r="S7" s="15">
        <v>2710</v>
      </c>
      <c r="T7" s="15">
        <v>1137</v>
      </c>
      <c r="U7" s="14">
        <f t="shared" si="0"/>
        <v>18920</v>
      </c>
      <c r="V7" s="14">
        <f t="shared" si="1"/>
        <v>5174</v>
      </c>
      <c r="W7" s="14">
        <f t="shared" si="2"/>
        <v>24094</v>
      </c>
      <c r="X7" s="14">
        <f t="shared" si="3"/>
        <v>17962</v>
      </c>
      <c r="Y7" s="14">
        <f t="shared" si="4"/>
        <v>4995</v>
      </c>
      <c r="Z7" s="14">
        <f t="shared" si="5"/>
        <v>22957</v>
      </c>
    </row>
    <row r="8" spans="2:26" ht="12.75">
      <c r="B8" s="15" t="s">
        <v>3</v>
      </c>
      <c r="C8" s="15">
        <v>582</v>
      </c>
      <c r="D8" s="15">
        <v>584</v>
      </c>
      <c r="E8" s="15">
        <v>566</v>
      </c>
      <c r="F8" s="15">
        <v>540</v>
      </c>
      <c r="G8" s="15">
        <v>352</v>
      </c>
      <c r="H8" s="15">
        <v>118</v>
      </c>
      <c r="I8" s="15">
        <v>202</v>
      </c>
      <c r="J8" s="15">
        <v>237</v>
      </c>
      <c r="K8" s="15">
        <v>225</v>
      </c>
      <c r="L8" s="15">
        <v>201</v>
      </c>
      <c r="M8" s="15">
        <v>139</v>
      </c>
      <c r="N8" s="15">
        <v>33</v>
      </c>
      <c r="O8" s="15">
        <v>784</v>
      </c>
      <c r="P8" s="15">
        <v>821</v>
      </c>
      <c r="Q8" s="15">
        <v>791</v>
      </c>
      <c r="R8" s="15">
        <v>741</v>
      </c>
      <c r="S8" s="15">
        <v>491</v>
      </c>
      <c r="T8" s="15">
        <v>151</v>
      </c>
      <c r="U8" s="14">
        <f t="shared" si="0"/>
        <v>2742</v>
      </c>
      <c r="V8" s="14">
        <f t="shared" si="1"/>
        <v>1037</v>
      </c>
      <c r="W8" s="14">
        <f t="shared" si="2"/>
        <v>3779</v>
      </c>
      <c r="X8" s="14">
        <f t="shared" si="3"/>
        <v>2624</v>
      </c>
      <c r="Y8" s="14">
        <f t="shared" si="4"/>
        <v>1004</v>
      </c>
      <c r="Z8" s="14">
        <f t="shared" si="5"/>
        <v>3628</v>
      </c>
    </row>
    <row r="9" spans="2:26" ht="12.75">
      <c r="B9" s="15" t="s">
        <v>4</v>
      </c>
      <c r="C9" s="15">
        <v>11202</v>
      </c>
      <c r="D9" s="15">
        <v>5987</v>
      </c>
      <c r="E9" s="15">
        <v>4665</v>
      </c>
      <c r="F9" s="15">
        <v>3450</v>
      </c>
      <c r="G9" s="15">
        <v>2224</v>
      </c>
      <c r="H9" s="15">
        <v>1083</v>
      </c>
      <c r="I9" s="15">
        <v>7493</v>
      </c>
      <c r="J9" s="15">
        <v>3942</v>
      </c>
      <c r="K9" s="15">
        <v>2715</v>
      </c>
      <c r="L9" s="15">
        <v>1856</v>
      </c>
      <c r="M9" s="15">
        <v>1023</v>
      </c>
      <c r="N9" s="15">
        <v>394</v>
      </c>
      <c r="O9" s="15">
        <v>18695</v>
      </c>
      <c r="P9" s="15">
        <v>9929</v>
      </c>
      <c r="Q9" s="15">
        <v>7380</v>
      </c>
      <c r="R9" s="15">
        <v>5306</v>
      </c>
      <c r="S9" s="15">
        <v>3247</v>
      </c>
      <c r="T9" s="15">
        <v>1477</v>
      </c>
      <c r="U9" s="14">
        <f t="shared" si="0"/>
        <v>28611</v>
      </c>
      <c r="V9" s="14">
        <f t="shared" si="1"/>
        <v>17423</v>
      </c>
      <c r="W9" s="14">
        <f t="shared" si="2"/>
        <v>46034</v>
      </c>
      <c r="X9" s="14">
        <f t="shared" si="3"/>
        <v>27528</v>
      </c>
      <c r="Y9" s="14">
        <f t="shared" si="4"/>
        <v>17029</v>
      </c>
      <c r="Z9" s="14">
        <f t="shared" si="5"/>
        <v>44557</v>
      </c>
    </row>
    <row r="10" spans="2:26" ht="12.75">
      <c r="B10" s="15" t="s">
        <v>5</v>
      </c>
      <c r="C10" s="15">
        <v>2164</v>
      </c>
      <c r="D10" s="15">
        <v>661</v>
      </c>
      <c r="E10" s="15">
        <v>404</v>
      </c>
      <c r="F10" s="15">
        <v>285</v>
      </c>
      <c r="G10" s="15">
        <v>141</v>
      </c>
      <c r="H10" s="15">
        <v>75</v>
      </c>
      <c r="I10" s="15">
        <v>898</v>
      </c>
      <c r="J10" s="15">
        <v>257</v>
      </c>
      <c r="K10" s="15">
        <v>167</v>
      </c>
      <c r="L10" s="15">
        <v>68</v>
      </c>
      <c r="M10" s="15">
        <v>50</v>
      </c>
      <c r="N10" s="15">
        <v>22</v>
      </c>
      <c r="O10" s="15">
        <v>3062</v>
      </c>
      <c r="P10" s="15">
        <v>918</v>
      </c>
      <c r="Q10" s="15">
        <v>571</v>
      </c>
      <c r="R10" s="15">
        <v>353</v>
      </c>
      <c r="S10" s="15">
        <v>191</v>
      </c>
      <c r="T10" s="15">
        <v>97</v>
      </c>
      <c r="U10" s="14">
        <f t="shared" si="0"/>
        <v>3730</v>
      </c>
      <c r="V10" s="14">
        <f t="shared" si="1"/>
        <v>1462</v>
      </c>
      <c r="W10" s="14">
        <f t="shared" si="2"/>
        <v>5192</v>
      </c>
      <c r="X10" s="14">
        <f t="shared" si="3"/>
        <v>3655</v>
      </c>
      <c r="Y10" s="14">
        <f t="shared" si="4"/>
        <v>1440</v>
      </c>
      <c r="Z10" s="14">
        <f t="shared" si="5"/>
        <v>5095</v>
      </c>
    </row>
    <row r="11" spans="2:26" ht="12.75">
      <c r="B11" s="15" t="s">
        <v>6</v>
      </c>
      <c r="C11" s="15">
        <v>1185</v>
      </c>
      <c r="D11" s="15">
        <v>1983</v>
      </c>
      <c r="E11" s="15">
        <v>2495</v>
      </c>
      <c r="F11" s="15">
        <v>2247</v>
      </c>
      <c r="G11" s="15">
        <v>1305</v>
      </c>
      <c r="H11" s="15">
        <v>386</v>
      </c>
      <c r="I11" s="15">
        <v>1308</v>
      </c>
      <c r="J11" s="15">
        <v>1721</v>
      </c>
      <c r="K11" s="15">
        <v>1670</v>
      </c>
      <c r="L11" s="15">
        <v>1165</v>
      </c>
      <c r="M11" s="15">
        <v>484</v>
      </c>
      <c r="N11" s="15">
        <v>128</v>
      </c>
      <c r="O11" s="15">
        <v>2493</v>
      </c>
      <c r="P11" s="15">
        <v>3704</v>
      </c>
      <c r="Q11" s="15">
        <v>4165</v>
      </c>
      <c r="R11" s="15">
        <v>3412</v>
      </c>
      <c r="S11" s="15">
        <v>1789</v>
      </c>
      <c r="T11" s="15">
        <v>514</v>
      </c>
      <c r="U11" s="14">
        <f t="shared" si="0"/>
        <v>9601</v>
      </c>
      <c r="V11" s="14">
        <f t="shared" si="1"/>
        <v>6476</v>
      </c>
      <c r="W11" s="14">
        <f t="shared" si="2"/>
        <v>16077</v>
      </c>
      <c r="X11" s="14">
        <f t="shared" si="3"/>
        <v>9215</v>
      </c>
      <c r="Y11" s="14">
        <f t="shared" si="4"/>
        <v>6348</v>
      </c>
      <c r="Z11" s="14">
        <f t="shared" si="5"/>
        <v>15563</v>
      </c>
    </row>
    <row r="12" spans="2:26" ht="12.75">
      <c r="B12" s="15" t="s">
        <v>7</v>
      </c>
      <c r="C12" s="15">
        <v>773</v>
      </c>
      <c r="D12" s="15">
        <v>972</v>
      </c>
      <c r="E12" s="15">
        <v>1192</v>
      </c>
      <c r="F12" s="15">
        <v>1175</v>
      </c>
      <c r="G12" s="15">
        <v>863</v>
      </c>
      <c r="H12" s="15">
        <v>344</v>
      </c>
      <c r="I12" s="15">
        <v>76</v>
      </c>
      <c r="J12" s="15">
        <v>108</v>
      </c>
      <c r="K12" s="15">
        <v>103</v>
      </c>
      <c r="L12" s="15">
        <v>108</v>
      </c>
      <c r="M12" s="15">
        <v>77</v>
      </c>
      <c r="N12" s="15">
        <v>19</v>
      </c>
      <c r="O12" s="15">
        <v>849</v>
      </c>
      <c r="P12" s="15">
        <v>1080</v>
      </c>
      <c r="Q12" s="15">
        <v>1295</v>
      </c>
      <c r="R12" s="15">
        <v>1283</v>
      </c>
      <c r="S12" s="15">
        <v>940</v>
      </c>
      <c r="T12" s="15">
        <v>363</v>
      </c>
      <c r="U12" s="14">
        <f t="shared" si="0"/>
        <v>5319</v>
      </c>
      <c r="V12" s="14">
        <f t="shared" si="1"/>
        <v>491</v>
      </c>
      <c r="W12" s="14">
        <f t="shared" si="2"/>
        <v>5810</v>
      </c>
      <c r="X12" s="14">
        <f t="shared" si="3"/>
        <v>4975</v>
      </c>
      <c r="Y12" s="14">
        <f t="shared" si="4"/>
        <v>472</v>
      </c>
      <c r="Z12" s="14">
        <f t="shared" si="5"/>
        <v>5447</v>
      </c>
    </row>
    <row r="13" spans="2:26" ht="12.75">
      <c r="B13" s="15" t="s">
        <v>8</v>
      </c>
      <c r="C13" s="15">
        <v>517</v>
      </c>
      <c r="D13" s="15">
        <v>1246</v>
      </c>
      <c r="E13" s="15">
        <v>1947</v>
      </c>
      <c r="F13" s="15">
        <v>2329</v>
      </c>
      <c r="G13" s="15">
        <v>1698</v>
      </c>
      <c r="H13" s="15">
        <v>612</v>
      </c>
      <c r="I13" s="15">
        <v>417</v>
      </c>
      <c r="J13" s="15">
        <v>804</v>
      </c>
      <c r="K13" s="15">
        <v>1160</v>
      </c>
      <c r="L13" s="15">
        <v>1152</v>
      </c>
      <c r="M13" s="15">
        <v>730</v>
      </c>
      <c r="N13" s="15">
        <v>241</v>
      </c>
      <c r="O13" s="15">
        <v>934</v>
      </c>
      <c r="P13" s="15">
        <v>2050</v>
      </c>
      <c r="Q13" s="15">
        <v>3107</v>
      </c>
      <c r="R13" s="15">
        <v>3481</v>
      </c>
      <c r="S13" s="15">
        <v>2428</v>
      </c>
      <c r="T13" s="15">
        <v>853</v>
      </c>
      <c r="U13" s="14">
        <f t="shared" si="0"/>
        <v>8349</v>
      </c>
      <c r="V13" s="14">
        <f t="shared" si="1"/>
        <v>4504</v>
      </c>
      <c r="W13" s="14">
        <f t="shared" si="2"/>
        <v>12853</v>
      </c>
      <c r="X13" s="14">
        <f t="shared" si="3"/>
        <v>7737</v>
      </c>
      <c r="Y13" s="14">
        <f t="shared" si="4"/>
        <v>4263</v>
      </c>
      <c r="Z13" s="14">
        <f t="shared" si="5"/>
        <v>12000</v>
      </c>
    </row>
    <row r="14" spans="2:26" ht="12.75">
      <c r="B14" s="15" t="s">
        <v>9</v>
      </c>
      <c r="C14" s="15">
        <v>1</v>
      </c>
      <c r="D14" s="15">
        <v>2</v>
      </c>
      <c r="E14" s="15">
        <v>7</v>
      </c>
      <c r="F14" s="15">
        <v>10</v>
      </c>
      <c r="G14" s="15">
        <v>10</v>
      </c>
      <c r="H14" s="15">
        <v>5</v>
      </c>
      <c r="I14" s="15">
        <v>75</v>
      </c>
      <c r="J14" s="15">
        <v>88</v>
      </c>
      <c r="K14" s="15">
        <v>112</v>
      </c>
      <c r="L14" s="15">
        <v>92</v>
      </c>
      <c r="M14" s="15">
        <v>63</v>
      </c>
      <c r="N14" s="15">
        <v>10</v>
      </c>
      <c r="O14" s="15">
        <v>76</v>
      </c>
      <c r="P14" s="15">
        <v>90</v>
      </c>
      <c r="Q14" s="15">
        <v>119</v>
      </c>
      <c r="R14" s="15">
        <v>102</v>
      </c>
      <c r="S14" s="15">
        <v>73</v>
      </c>
      <c r="T14" s="15">
        <v>15</v>
      </c>
      <c r="U14" s="14">
        <f t="shared" si="0"/>
        <v>35</v>
      </c>
      <c r="V14" s="14">
        <f t="shared" si="1"/>
        <v>440</v>
      </c>
      <c r="W14" s="14">
        <f t="shared" si="2"/>
        <v>475</v>
      </c>
      <c r="X14" s="14">
        <f t="shared" si="3"/>
        <v>30</v>
      </c>
      <c r="Y14" s="14">
        <f t="shared" si="4"/>
        <v>430</v>
      </c>
      <c r="Z14" s="14">
        <f t="shared" si="5"/>
        <v>460</v>
      </c>
    </row>
    <row r="15" spans="2:26" ht="12.75">
      <c r="B15" s="15" t="s">
        <v>10</v>
      </c>
      <c r="C15" s="15">
        <v>184</v>
      </c>
      <c r="D15" s="15">
        <v>351</v>
      </c>
      <c r="E15" s="15">
        <v>398</v>
      </c>
      <c r="F15" s="15">
        <v>382</v>
      </c>
      <c r="G15" s="15">
        <v>302</v>
      </c>
      <c r="H15" s="15">
        <v>149</v>
      </c>
      <c r="I15" s="15">
        <v>145</v>
      </c>
      <c r="J15" s="15">
        <v>229</v>
      </c>
      <c r="K15" s="15">
        <v>219</v>
      </c>
      <c r="L15" s="15">
        <v>250</v>
      </c>
      <c r="M15" s="15">
        <v>140</v>
      </c>
      <c r="N15" s="15">
        <v>73</v>
      </c>
      <c r="O15" s="15">
        <v>329</v>
      </c>
      <c r="P15" s="15">
        <v>580</v>
      </c>
      <c r="Q15" s="15">
        <v>617</v>
      </c>
      <c r="R15" s="15">
        <v>632</v>
      </c>
      <c r="S15" s="15">
        <v>442</v>
      </c>
      <c r="T15" s="15">
        <v>222</v>
      </c>
      <c r="U15" s="14">
        <f t="shared" si="0"/>
        <v>1766</v>
      </c>
      <c r="V15" s="14">
        <f t="shared" si="1"/>
        <v>1056</v>
      </c>
      <c r="W15" s="14">
        <f t="shared" si="2"/>
        <v>2822</v>
      </c>
      <c r="X15" s="14">
        <f t="shared" si="3"/>
        <v>1617</v>
      </c>
      <c r="Y15" s="14">
        <f t="shared" si="4"/>
        <v>983</v>
      </c>
      <c r="Z15" s="14">
        <f t="shared" si="5"/>
        <v>2600</v>
      </c>
    </row>
    <row r="16" spans="2:26" ht="12.75">
      <c r="B16" s="15" t="s">
        <v>11</v>
      </c>
      <c r="C16" s="15">
        <v>2626</v>
      </c>
      <c r="D16" s="15">
        <v>4428</v>
      </c>
      <c r="E16" s="15">
        <v>5046</v>
      </c>
      <c r="F16" s="15">
        <v>3787</v>
      </c>
      <c r="G16" s="15">
        <v>1626</v>
      </c>
      <c r="H16" s="15">
        <v>399</v>
      </c>
      <c r="I16" s="15">
        <v>2033</v>
      </c>
      <c r="J16" s="15">
        <v>3138</v>
      </c>
      <c r="K16" s="15">
        <v>3269</v>
      </c>
      <c r="L16" s="15">
        <v>2389</v>
      </c>
      <c r="M16" s="15">
        <v>973</v>
      </c>
      <c r="N16" s="15">
        <v>234</v>
      </c>
      <c r="O16" s="15">
        <v>4659</v>
      </c>
      <c r="P16" s="15">
        <v>7566</v>
      </c>
      <c r="Q16" s="15">
        <v>8315</v>
      </c>
      <c r="R16" s="15">
        <v>6176</v>
      </c>
      <c r="S16" s="15">
        <v>2599</v>
      </c>
      <c r="T16" s="15">
        <v>633</v>
      </c>
      <c r="U16" s="14">
        <f t="shared" si="0"/>
        <v>17912</v>
      </c>
      <c r="V16" s="14">
        <f t="shared" si="1"/>
        <v>12036</v>
      </c>
      <c r="W16" s="14">
        <f t="shared" si="2"/>
        <v>29948</v>
      </c>
      <c r="X16" s="14">
        <f t="shared" si="3"/>
        <v>17513</v>
      </c>
      <c r="Y16" s="14">
        <f t="shared" si="4"/>
        <v>11802</v>
      </c>
      <c r="Z16" s="14">
        <f t="shared" si="5"/>
        <v>29315</v>
      </c>
    </row>
    <row r="17" spans="2:26" ht="12.75">
      <c r="B17" s="15" t="s">
        <v>12</v>
      </c>
      <c r="C17" s="15">
        <v>3045</v>
      </c>
      <c r="D17" s="15">
        <v>2594</v>
      </c>
      <c r="E17" s="15">
        <v>1932</v>
      </c>
      <c r="F17" s="15">
        <v>1229</v>
      </c>
      <c r="G17" s="15">
        <v>525</v>
      </c>
      <c r="H17" s="15">
        <v>141</v>
      </c>
      <c r="I17" s="15">
        <v>1575</v>
      </c>
      <c r="J17" s="15">
        <v>1091</v>
      </c>
      <c r="K17" s="15">
        <v>698</v>
      </c>
      <c r="L17" s="15">
        <v>397</v>
      </c>
      <c r="M17" s="15">
        <v>158</v>
      </c>
      <c r="N17" s="15">
        <v>34</v>
      </c>
      <c r="O17" s="15">
        <v>4620</v>
      </c>
      <c r="P17" s="15">
        <v>3685</v>
      </c>
      <c r="Q17" s="15">
        <v>2630</v>
      </c>
      <c r="R17" s="15">
        <v>1626</v>
      </c>
      <c r="S17" s="15">
        <v>683</v>
      </c>
      <c r="T17" s="15">
        <v>175</v>
      </c>
      <c r="U17" s="14">
        <f t="shared" si="0"/>
        <v>9466</v>
      </c>
      <c r="V17" s="14">
        <f t="shared" si="1"/>
        <v>3953</v>
      </c>
      <c r="W17" s="14">
        <f t="shared" si="2"/>
        <v>13419</v>
      </c>
      <c r="X17" s="14">
        <f t="shared" si="3"/>
        <v>9325</v>
      </c>
      <c r="Y17" s="14">
        <f t="shared" si="4"/>
        <v>3919</v>
      </c>
      <c r="Z17" s="14">
        <f t="shared" si="5"/>
        <v>13244</v>
      </c>
    </row>
    <row r="18" spans="2:26" ht="12.75">
      <c r="B18" s="15" t="s">
        <v>13</v>
      </c>
      <c r="C18" s="15">
        <v>3192</v>
      </c>
      <c r="D18" s="15">
        <v>3848</v>
      </c>
      <c r="E18" s="15">
        <v>3963</v>
      </c>
      <c r="F18" s="15">
        <v>2848</v>
      </c>
      <c r="G18" s="15">
        <v>1374</v>
      </c>
      <c r="H18" s="15">
        <v>298</v>
      </c>
      <c r="I18" s="15">
        <v>3784</v>
      </c>
      <c r="J18" s="15">
        <v>3519</v>
      </c>
      <c r="K18" s="15">
        <v>2909</v>
      </c>
      <c r="L18" s="15">
        <v>1814</v>
      </c>
      <c r="M18" s="15">
        <v>698</v>
      </c>
      <c r="N18" s="15">
        <v>136</v>
      </c>
      <c r="O18" s="15">
        <v>6976</v>
      </c>
      <c r="P18" s="15">
        <v>7367</v>
      </c>
      <c r="Q18" s="15">
        <v>6872</v>
      </c>
      <c r="R18" s="15">
        <v>4662</v>
      </c>
      <c r="S18" s="15">
        <v>2072</v>
      </c>
      <c r="T18" s="15">
        <v>434</v>
      </c>
      <c r="U18" s="14">
        <f t="shared" si="0"/>
        <v>15523</v>
      </c>
      <c r="V18" s="14">
        <f t="shared" si="1"/>
        <v>12860</v>
      </c>
      <c r="W18" s="14">
        <f t="shared" si="2"/>
        <v>28383</v>
      </c>
      <c r="X18" s="14">
        <f t="shared" si="3"/>
        <v>15225</v>
      </c>
      <c r="Y18" s="14">
        <f t="shared" si="4"/>
        <v>12724</v>
      </c>
      <c r="Z18" s="14">
        <f t="shared" si="5"/>
        <v>27949</v>
      </c>
    </row>
    <row r="19" spans="2:26" ht="12.75">
      <c r="B19" s="15" t="s">
        <v>14</v>
      </c>
      <c r="C19" s="15">
        <v>1525</v>
      </c>
      <c r="D19" s="15">
        <v>1602</v>
      </c>
      <c r="E19" s="15">
        <v>1322</v>
      </c>
      <c r="F19" s="15">
        <v>751</v>
      </c>
      <c r="G19" s="15">
        <v>377</v>
      </c>
      <c r="H19" s="15">
        <v>133</v>
      </c>
      <c r="I19" s="15">
        <v>1219</v>
      </c>
      <c r="J19" s="15">
        <v>1045</v>
      </c>
      <c r="K19" s="15">
        <v>752</v>
      </c>
      <c r="L19" s="15">
        <v>440</v>
      </c>
      <c r="M19" s="15">
        <v>202</v>
      </c>
      <c r="N19" s="15">
        <v>77</v>
      </c>
      <c r="O19" s="15">
        <v>2744</v>
      </c>
      <c r="P19" s="15">
        <v>2647</v>
      </c>
      <c r="Q19" s="15">
        <v>2074</v>
      </c>
      <c r="R19" s="15">
        <v>1191</v>
      </c>
      <c r="S19" s="15">
        <v>579</v>
      </c>
      <c r="T19" s="15">
        <v>210</v>
      </c>
      <c r="U19" s="14">
        <f t="shared" si="0"/>
        <v>5710</v>
      </c>
      <c r="V19" s="14">
        <f t="shared" si="1"/>
        <v>3735</v>
      </c>
      <c r="W19" s="14">
        <f t="shared" si="2"/>
        <v>9445</v>
      </c>
      <c r="X19" s="14">
        <f t="shared" si="3"/>
        <v>5577</v>
      </c>
      <c r="Y19" s="14">
        <f t="shared" si="4"/>
        <v>3658</v>
      </c>
      <c r="Z19" s="14">
        <f t="shared" si="5"/>
        <v>9235</v>
      </c>
    </row>
    <row r="20" spans="2:26" ht="12.75">
      <c r="B20" s="15" t="s">
        <v>15</v>
      </c>
      <c r="C20" s="15">
        <v>4260</v>
      </c>
      <c r="D20" s="15">
        <v>5051</v>
      </c>
      <c r="E20" s="15">
        <v>4917</v>
      </c>
      <c r="F20" s="15">
        <v>3357</v>
      </c>
      <c r="G20" s="15">
        <v>1514</v>
      </c>
      <c r="H20" s="15">
        <v>382</v>
      </c>
      <c r="I20" s="15">
        <v>4883</v>
      </c>
      <c r="J20" s="15">
        <v>5192</v>
      </c>
      <c r="K20" s="15">
        <v>4814</v>
      </c>
      <c r="L20" s="15">
        <v>3097</v>
      </c>
      <c r="M20" s="15">
        <v>1404</v>
      </c>
      <c r="N20" s="15">
        <v>327</v>
      </c>
      <c r="O20" s="15">
        <v>9143</v>
      </c>
      <c r="P20" s="15">
        <v>10243</v>
      </c>
      <c r="Q20" s="15">
        <v>9731</v>
      </c>
      <c r="R20" s="15">
        <v>6454</v>
      </c>
      <c r="S20" s="15">
        <v>2918</v>
      </c>
      <c r="T20" s="15">
        <v>709</v>
      </c>
      <c r="U20" s="14">
        <f t="shared" si="0"/>
        <v>19481</v>
      </c>
      <c r="V20" s="14">
        <f t="shared" si="1"/>
        <v>19717</v>
      </c>
      <c r="W20" s="14">
        <f t="shared" si="2"/>
        <v>39198</v>
      </c>
      <c r="X20" s="14">
        <f t="shared" si="3"/>
        <v>19099</v>
      </c>
      <c r="Y20" s="14">
        <f t="shared" si="4"/>
        <v>19390</v>
      </c>
      <c r="Z20" s="14">
        <f t="shared" si="5"/>
        <v>38489</v>
      </c>
    </row>
    <row r="21" spans="2:26" ht="12.75">
      <c r="B21" s="15" t="s">
        <v>16</v>
      </c>
      <c r="C21" s="15">
        <v>757</v>
      </c>
      <c r="D21" s="15">
        <v>1007</v>
      </c>
      <c r="E21" s="15">
        <v>1241</v>
      </c>
      <c r="F21" s="15">
        <v>1103</v>
      </c>
      <c r="G21" s="15">
        <v>696</v>
      </c>
      <c r="H21" s="15">
        <v>321</v>
      </c>
      <c r="I21" s="15">
        <v>1428</v>
      </c>
      <c r="J21" s="15">
        <v>1750</v>
      </c>
      <c r="K21" s="15">
        <v>1839</v>
      </c>
      <c r="L21" s="15">
        <v>1393</v>
      </c>
      <c r="M21" s="15">
        <v>771</v>
      </c>
      <c r="N21" s="15">
        <v>345</v>
      </c>
      <c r="O21" s="15">
        <v>2185</v>
      </c>
      <c r="P21" s="15">
        <v>2757</v>
      </c>
      <c r="Q21" s="15">
        <v>3080</v>
      </c>
      <c r="R21" s="15">
        <v>2496</v>
      </c>
      <c r="S21" s="15">
        <v>1467</v>
      </c>
      <c r="T21" s="15">
        <v>666</v>
      </c>
      <c r="U21" s="14">
        <f t="shared" si="0"/>
        <v>5125</v>
      </c>
      <c r="V21" s="14">
        <f t="shared" si="1"/>
        <v>7526</v>
      </c>
      <c r="W21" s="14">
        <f t="shared" si="2"/>
        <v>12651</v>
      </c>
      <c r="X21" s="14">
        <f t="shared" si="3"/>
        <v>4804</v>
      </c>
      <c r="Y21" s="14">
        <f t="shared" si="4"/>
        <v>7181</v>
      </c>
      <c r="Z21" s="14">
        <f t="shared" si="5"/>
        <v>11985</v>
      </c>
    </row>
    <row r="22" spans="2:26" ht="12.75">
      <c r="B22" s="15" t="s">
        <v>17</v>
      </c>
      <c r="C22" s="15">
        <v>1391</v>
      </c>
      <c r="D22" s="15">
        <v>2230</v>
      </c>
      <c r="E22" s="15">
        <v>2744</v>
      </c>
      <c r="F22" s="15">
        <v>2747</v>
      </c>
      <c r="G22" s="15">
        <v>1872</v>
      </c>
      <c r="H22" s="15">
        <v>763</v>
      </c>
      <c r="I22" s="15">
        <v>7029</v>
      </c>
      <c r="J22" s="15">
        <v>8351</v>
      </c>
      <c r="K22" s="15">
        <v>8227</v>
      </c>
      <c r="L22" s="15">
        <v>6179</v>
      </c>
      <c r="M22" s="15">
        <v>3433</v>
      </c>
      <c r="N22" s="15">
        <v>1057</v>
      </c>
      <c r="O22" s="15">
        <v>8420</v>
      </c>
      <c r="P22" s="15">
        <v>10581</v>
      </c>
      <c r="Q22" s="15">
        <v>10971</v>
      </c>
      <c r="R22" s="15">
        <v>8926</v>
      </c>
      <c r="S22" s="15">
        <v>5305</v>
      </c>
      <c r="T22" s="15">
        <v>1820</v>
      </c>
      <c r="U22" s="14">
        <f t="shared" si="0"/>
        <v>11747</v>
      </c>
      <c r="V22" s="14">
        <f t="shared" si="1"/>
        <v>34276</v>
      </c>
      <c r="W22" s="14">
        <f t="shared" si="2"/>
        <v>46023</v>
      </c>
      <c r="X22" s="14">
        <f t="shared" si="3"/>
        <v>10984</v>
      </c>
      <c r="Y22" s="14">
        <f t="shared" si="4"/>
        <v>33219</v>
      </c>
      <c r="Z22" s="14">
        <f t="shared" si="5"/>
        <v>44203</v>
      </c>
    </row>
    <row r="23" spans="2:26" ht="12.75">
      <c r="B23" s="15" t="s">
        <v>18</v>
      </c>
      <c r="C23" s="15">
        <v>866</v>
      </c>
      <c r="D23" s="15">
        <v>1329</v>
      </c>
      <c r="E23" s="15">
        <v>1585</v>
      </c>
      <c r="F23" s="15">
        <v>1175</v>
      </c>
      <c r="G23" s="15">
        <v>637</v>
      </c>
      <c r="H23" s="15">
        <v>183</v>
      </c>
      <c r="I23" s="15">
        <v>3626</v>
      </c>
      <c r="J23" s="15">
        <v>4773</v>
      </c>
      <c r="K23" s="15">
        <v>4515</v>
      </c>
      <c r="L23" s="15">
        <v>3025</v>
      </c>
      <c r="M23" s="15">
        <v>1374</v>
      </c>
      <c r="N23" s="15">
        <v>406</v>
      </c>
      <c r="O23" s="15">
        <v>4492</v>
      </c>
      <c r="P23" s="15">
        <v>6102</v>
      </c>
      <c r="Q23" s="15">
        <v>6100</v>
      </c>
      <c r="R23" s="15">
        <v>4200</v>
      </c>
      <c r="S23" s="15">
        <v>2011</v>
      </c>
      <c r="T23" s="15">
        <v>589</v>
      </c>
      <c r="U23" s="14">
        <f t="shared" si="0"/>
        <v>5775</v>
      </c>
      <c r="V23" s="14">
        <f t="shared" si="1"/>
        <v>17719</v>
      </c>
      <c r="W23" s="14">
        <f t="shared" si="2"/>
        <v>23494</v>
      </c>
      <c r="X23" s="14">
        <f t="shared" si="3"/>
        <v>5592</v>
      </c>
      <c r="Y23" s="14">
        <f t="shared" si="4"/>
        <v>17313</v>
      </c>
      <c r="Z23" s="14">
        <f t="shared" si="5"/>
        <v>22905</v>
      </c>
    </row>
    <row r="24" spans="2:26" ht="12.75">
      <c r="B24" s="15" t="s">
        <v>19</v>
      </c>
      <c r="C24" s="15">
        <v>248</v>
      </c>
      <c r="D24" s="15">
        <v>329</v>
      </c>
      <c r="E24" s="15">
        <v>357</v>
      </c>
      <c r="F24" s="15">
        <v>267</v>
      </c>
      <c r="G24" s="15">
        <v>154</v>
      </c>
      <c r="H24" s="15">
        <v>61</v>
      </c>
      <c r="I24" s="15">
        <v>238</v>
      </c>
      <c r="J24" s="15">
        <v>331</v>
      </c>
      <c r="K24" s="15">
        <v>319</v>
      </c>
      <c r="L24" s="15">
        <v>242</v>
      </c>
      <c r="M24" s="15">
        <v>132</v>
      </c>
      <c r="N24" s="15">
        <v>56</v>
      </c>
      <c r="O24" s="15">
        <v>486</v>
      </c>
      <c r="P24" s="15">
        <v>660</v>
      </c>
      <c r="Q24" s="15">
        <v>676</v>
      </c>
      <c r="R24" s="15">
        <v>509</v>
      </c>
      <c r="S24" s="15">
        <v>286</v>
      </c>
      <c r="T24" s="15">
        <v>117</v>
      </c>
      <c r="U24" s="14">
        <f t="shared" si="0"/>
        <v>1416</v>
      </c>
      <c r="V24" s="14">
        <f t="shared" si="1"/>
        <v>1318</v>
      </c>
      <c r="W24" s="14">
        <f t="shared" si="2"/>
        <v>2734</v>
      </c>
      <c r="X24" s="14">
        <f t="shared" si="3"/>
        <v>1355</v>
      </c>
      <c r="Y24" s="14">
        <f t="shared" si="4"/>
        <v>1262</v>
      </c>
      <c r="Z24" s="14">
        <f t="shared" si="5"/>
        <v>2617</v>
      </c>
    </row>
    <row r="25" spans="2:26" ht="12.75">
      <c r="B25" s="15" t="s">
        <v>20</v>
      </c>
      <c r="C25" s="15">
        <v>2552</v>
      </c>
      <c r="D25" s="15">
        <v>2373</v>
      </c>
      <c r="E25" s="15">
        <v>2619</v>
      </c>
      <c r="F25" s="15">
        <v>2033</v>
      </c>
      <c r="G25" s="15">
        <v>1000</v>
      </c>
      <c r="H25" s="15">
        <v>347</v>
      </c>
      <c r="I25" s="15">
        <v>7342</v>
      </c>
      <c r="J25" s="15">
        <v>6171</v>
      </c>
      <c r="K25" s="15">
        <v>5777</v>
      </c>
      <c r="L25" s="15">
        <v>3512</v>
      </c>
      <c r="M25" s="15">
        <v>1355</v>
      </c>
      <c r="N25" s="15">
        <v>513</v>
      </c>
      <c r="O25" s="15">
        <v>9894</v>
      </c>
      <c r="P25" s="15">
        <v>8544</v>
      </c>
      <c r="Q25" s="15">
        <v>8396</v>
      </c>
      <c r="R25" s="15">
        <v>5545</v>
      </c>
      <c r="S25" s="15">
        <v>2355</v>
      </c>
      <c r="T25" s="15">
        <v>860</v>
      </c>
      <c r="U25" s="14">
        <f t="shared" si="0"/>
        <v>10924</v>
      </c>
      <c r="V25" s="14">
        <f t="shared" si="1"/>
        <v>24670</v>
      </c>
      <c r="W25" s="14">
        <f t="shared" si="2"/>
        <v>35594</v>
      </c>
      <c r="X25" s="14">
        <f t="shared" si="3"/>
        <v>10577</v>
      </c>
      <c r="Y25" s="14">
        <f t="shared" si="4"/>
        <v>24157</v>
      </c>
      <c r="Z25" s="14">
        <f t="shared" si="5"/>
        <v>34734</v>
      </c>
    </row>
    <row r="26" spans="2:26" ht="12.75">
      <c r="B26" s="15" t="s">
        <v>21</v>
      </c>
      <c r="C26" s="15">
        <v>614</v>
      </c>
      <c r="D26" s="15">
        <v>1131</v>
      </c>
      <c r="E26" s="15">
        <v>1298</v>
      </c>
      <c r="F26" s="15">
        <v>801</v>
      </c>
      <c r="G26" s="15">
        <v>298</v>
      </c>
      <c r="H26" s="15">
        <v>52</v>
      </c>
      <c r="I26" s="15">
        <v>1941</v>
      </c>
      <c r="J26" s="15">
        <v>3271</v>
      </c>
      <c r="K26" s="15">
        <v>3153</v>
      </c>
      <c r="L26" s="15">
        <v>1422</v>
      </c>
      <c r="M26" s="15">
        <v>419</v>
      </c>
      <c r="N26" s="15">
        <v>68</v>
      </c>
      <c r="O26" s="15">
        <v>2555</v>
      </c>
      <c r="P26" s="15">
        <v>4402</v>
      </c>
      <c r="Q26" s="15">
        <v>4451</v>
      </c>
      <c r="R26" s="15">
        <v>2223</v>
      </c>
      <c r="S26" s="15">
        <v>717</v>
      </c>
      <c r="T26" s="15">
        <v>120</v>
      </c>
      <c r="U26" s="14">
        <f t="shared" si="0"/>
        <v>4194</v>
      </c>
      <c r="V26" s="14">
        <f t="shared" si="1"/>
        <v>10274</v>
      </c>
      <c r="W26" s="14">
        <f t="shared" si="2"/>
        <v>14468</v>
      </c>
      <c r="X26" s="14">
        <f t="shared" si="3"/>
        <v>4142</v>
      </c>
      <c r="Y26" s="14">
        <f t="shared" si="4"/>
        <v>10206</v>
      </c>
      <c r="Z26" s="14">
        <f t="shared" si="5"/>
        <v>14348</v>
      </c>
    </row>
    <row r="27" spans="2:26" ht="12.75">
      <c r="B27" s="15" t="s">
        <v>22</v>
      </c>
      <c r="C27" s="15">
        <v>4853</v>
      </c>
      <c r="D27" s="15">
        <v>5592</v>
      </c>
      <c r="E27" s="15">
        <v>6261</v>
      </c>
      <c r="F27" s="15">
        <v>4787</v>
      </c>
      <c r="G27" s="15">
        <v>1893</v>
      </c>
      <c r="H27" s="15">
        <v>370</v>
      </c>
      <c r="I27" s="15">
        <v>10990</v>
      </c>
      <c r="J27" s="15">
        <v>13067</v>
      </c>
      <c r="K27" s="15">
        <v>14750</v>
      </c>
      <c r="L27" s="15">
        <v>10249</v>
      </c>
      <c r="M27" s="15">
        <v>3553</v>
      </c>
      <c r="N27" s="15">
        <v>632</v>
      </c>
      <c r="O27" s="15">
        <v>15843</v>
      </c>
      <c r="P27" s="15">
        <v>18659</v>
      </c>
      <c r="Q27" s="15">
        <v>21011</v>
      </c>
      <c r="R27" s="15">
        <v>15036</v>
      </c>
      <c r="S27" s="15">
        <v>5446</v>
      </c>
      <c r="T27" s="15">
        <v>1002</v>
      </c>
      <c r="U27" s="14">
        <f t="shared" si="0"/>
        <v>23756</v>
      </c>
      <c r="V27" s="14">
        <f t="shared" si="1"/>
        <v>53241</v>
      </c>
      <c r="W27" s="14">
        <f t="shared" si="2"/>
        <v>76997</v>
      </c>
      <c r="X27" s="14">
        <f t="shared" si="3"/>
        <v>23386</v>
      </c>
      <c r="Y27" s="14">
        <f t="shared" si="4"/>
        <v>52609</v>
      </c>
      <c r="Z27" s="14">
        <f t="shared" si="5"/>
        <v>75995</v>
      </c>
    </row>
    <row r="28" spans="2:26" ht="12.75">
      <c r="B28" s="15" t="s">
        <v>53</v>
      </c>
      <c r="C28" s="15">
        <v>911</v>
      </c>
      <c r="D28" s="15">
        <v>2254</v>
      </c>
      <c r="E28" s="15">
        <v>3045</v>
      </c>
      <c r="F28" s="15">
        <v>2113</v>
      </c>
      <c r="G28" s="15">
        <v>711</v>
      </c>
      <c r="H28" s="15">
        <v>189</v>
      </c>
      <c r="I28" s="15">
        <v>1759</v>
      </c>
      <c r="J28" s="15">
        <v>3586</v>
      </c>
      <c r="K28" s="15">
        <v>4038</v>
      </c>
      <c r="L28" s="15">
        <v>2167</v>
      </c>
      <c r="M28" s="15">
        <v>550</v>
      </c>
      <c r="N28" s="15">
        <v>144</v>
      </c>
      <c r="O28" s="15">
        <v>2670</v>
      </c>
      <c r="P28" s="15">
        <v>5840</v>
      </c>
      <c r="Q28" s="15">
        <v>7083</v>
      </c>
      <c r="R28" s="15">
        <v>4280</v>
      </c>
      <c r="S28" s="15">
        <v>1261</v>
      </c>
      <c r="T28" s="15">
        <v>333</v>
      </c>
      <c r="U28" s="14">
        <f t="shared" si="0"/>
        <v>9223</v>
      </c>
      <c r="V28" s="14">
        <f t="shared" si="1"/>
        <v>12244</v>
      </c>
      <c r="W28" s="14">
        <f t="shared" si="2"/>
        <v>21467</v>
      </c>
      <c r="X28" s="14">
        <f t="shared" si="3"/>
        <v>9034</v>
      </c>
      <c r="Y28" s="14">
        <f t="shared" si="4"/>
        <v>12100</v>
      </c>
      <c r="Z28" s="14">
        <f t="shared" si="5"/>
        <v>21134</v>
      </c>
    </row>
    <row r="29" spans="2:26" ht="12.75">
      <c r="B29" s="15" t="s">
        <v>23</v>
      </c>
      <c r="C29" s="15">
        <v>514</v>
      </c>
      <c r="D29" s="15">
        <v>1026</v>
      </c>
      <c r="E29" s="15">
        <v>1152</v>
      </c>
      <c r="F29" s="15">
        <v>499</v>
      </c>
      <c r="G29" s="15">
        <v>145</v>
      </c>
      <c r="H29" s="15">
        <v>39</v>
      </c>
      <c r="I29" s="15">
        <v>880</v>
      </c>
      <c r="J29" s="15">
        <v>1718</v>
      </c>
      <c r="K29" s="15">
        <v>1659</v>
      </c>
      <c r="L29" s="15">
        <v>807</v>
      </c>
      <c r="M29" s="15">
        <v>236</v>
      </c>
      <c r="N29" s="15">
        <v>56</v>
      </c>
      <c r="O29" s="15">
        <v>1394</v>
      </c>
      <c r="P29" s="15">
        <v>2744</v>
      </c>
      <c r="Q29" s="15">
        <v>2811</v>
      </c>
      <c r="R29" s="15">
        <v>1306</v>
      </c>
      <c r="S29" s="15">
        <v>381</v>
      </c>
      <c r="T29" s="15">
        <v>95</v>
      </c>
      <c r="U29" s="14">
        <f t="shared" si="0"/>
        <v>3375</v>
      </c>
      <c r="V29" s="14">
        <f t="shared" si="1"/>
        <v>5356</v>
      </c>
      <c r="W29" s="14">
        <f t="shared" si="2"/>
        <v>8731</v>
      </c>
      <c r="X29" s="14">
        <f t="shared" si="3"/>
        <v>3336</v>
      </c>
      <c r="Y29" s="14">
        <f t="shared" si="4"/>
        <v>5300</v>
      </c>
      <c r="Z29" s="14">
        <f t="shared" si="5"/>
        <v>8636</v>
      </c>
    </row>
    <row r="30" spans="2:26" ht="12.75">
      <c r="B30" s="15" t="s">
        <v>24</v>
      </c>
      <c r="C30" s="15">
        <v>1346</v>
      </c>
      <c r="D30" s="15">
        <v>1032</v>
      </c>
      <c r="E30" s="15">
        <v>744</v>
      </c>
      <c r="F30" s="15">
        <v>469</v>
      </c>
      <c r="G30" s="15">
        <v>212</v>
      </c>
      <c r="H30" s="15">
        <v>52</v>
      </c>
      <c r="I30" s="15">
        <v>2575</v>
      </c>
      <c r="J30" s="15">
        <v>2283</v>
      </c>
      <c r="K30" s="15">
        <v>1663</v>
      </c>
      <c r="L30" s="15">
        <v>1001</v>
      </c>
      <c r="M30" s="15">
        <v>477</v>
      </c>
      <c r="N30" s="15">
        <v>109</v>
      </c>
      <c r="O30" s="15">
        <v>3921</v>
      </c>
      <c r="P30" s="15">
        <v>3315</v>
      </c>
      <c r="Q30" s="15">
        <v>2407</v>
      </c>
      <c r="R30" s="15">
        <v>1470</v>
      </c>
      <c r="S30" s="15">
        <v>689</v>
      </c>
      <c r="T30" s="15">
        <v>161</v>
      </c>
      <c r="U30" s="14">
        <f t="shared" si="0"/>
        <v>3855</v>
      </c>
      <c r="V30" s="14">
        <f t="shared" si="1"/>
        <v>8108</v>
      </c>
      <c r="W30" s="14">
        <f t="shared" si="2"/>
        <v>11963</v>
      </c>
      <c r="X30" s="14">
        <f t="shared" si="3"/>
        <v>3803</v>
      </c>
      <c r="Y30" s="14">
        <f t="shared" si="4"/>
        <v>7999</v>
      </c>
      <c r="Z30" s="14">
        <f t="shared" si="5"/>
        <v>11802</v>
      </c>
    </row>
    <row r="31" spans="2:26" ht="12.75">
      <c r="B31" s="15" t="s">
        <v>25</v>
      </c>
      <c r="C31" s="15">
        <v>714</v>
      </c>
      <c r="D31" s="15">
        <v>496</v>
      </c>
      <c r="E31" s="15">
        <v>365</v>
      </c>
      <c r="F31" s="15">
        <v>233</v>
      </c>
      <c r="G31" s="15">
        <v>118</v>
      </c>
      <c r="H31" s="15">
        <v>41</v>
      </c>
      <c r="I31" s="15">
        <v>1122</v>
      </c>
      <c r="J31" s="15">
        <v>815</v>
      </c>
      <c r="K31" s="15">
        <v>652</v>
      </c>
      <c r="L31" s="15">
        <v>438</v>
      </c>
      <c r="M31" s="15">
        <v>188</v>
      </c>
      <c r="N31" s="15">
        <v>56</v>
      </c>
      <c r="O31" s="15">
        <v>1836</v>
      </c>
      <c r="P31" s="15">
        <v>1311</v>
      </c>
      <c r="Q31" s="15">
        <v>1017</v>
      </c>
      <c r="R31" s="15">
        <v>671</v>
      </c>
      <c r="S31" s="15">
        <v>306</v>
      </c>
      <c r="T31" s="15">
        <v>97</v>
      </c>
      <c r="U31" s="14">
        <f t="shared" si="0"/>
        <v>1967</v>
      </c>
      <c r="V31" s="14">
        <f t="shared" si="1"/>
        <v>3271</v>
      </c>
      <c r="W31" s="14">
        <f t="shared" si="2"/>
        <v>5238</v>
      </c>
      <c r="X31" s="14">
        <f t="shared" si="3"/>
        <v>1926</v>
      </c>
      <c r="Y31" s="14">
        <f t="shared" si="4"/>
        <v>3215</v>
      </c>
      <c r="Z31" s="14">
        <f t="shared" si="5"/>
        <v>5141</v>
      </c>
    </row>
    <row r="32" spans="2:26" ht="12.75">
      <c r="B32" s="15" t="s">
        <v>26</v>
      </c>
      <c r="C32" s="15">
        <v>622</v>
      </c>
      <c r="D32" s="15">
        <v>439</v>
      </c>
      <c r="E32" s="15">
        <v>295</v>
      </c>
      <c r="F32" s="15">
        <v>137</v>
      </c>
      <c r="G32" s="15">
        <v>57</v>
      </c>
      <c r="H32" s="15">
        <v>14</v>
      </c>
      <c r="I32" s="15">
        <v>1182</v>
      </c>
      <c r="J32" s="15">
        <v>938</v>
      </c>
      <c r="K32" s="15">
        <v>663</v>
      </c>
      <c r="L32" s="15">
        <v>406</v>
      </c>
      <c r="M32" s="15">
        <v>144</v>
      </c>
      <c r="N32" s="15">
        <v>33</v>
      </c>
      <c r="O32" s="15">
        <v>1804</v>
      </c>
      <c r="P32" s="15">
        <v>1377</v>
      </c>
      <c r="Q32" s="15">
        <v>958</v>
      </c>
      <c r="R32" s="15">
        <v>543</v>
      </c>
      <c r="S32" s="15">
        <v>201</v>
      </c>
      <c r="T32" s="15">
        <v>47</v>
      </c>
      <c r="U32" s="14">
        <f t="shared" si="0"/>
        <v>1564</v>
      </c>
      <c r="V32" s="14">
        <f t="shared" si="1"/>
        <v>3366</v>
      </c>
      <c r="W32" s="14">
        <f t="shared" si="2"/>
        <v>4930</v>
      </c>
      <c r="X32" s="14">
        <f t="shared" si="3"/>
        <v>1550</v>
      </c>
      <c r="Y32" s="14">
        <f t="shared" si="4"/>
        <v>3333</v>
      </c>
      <c r="Z32" s="14">
        <f t="shared" si="5"/>
        <v>4883</v>
      </c>
    </row>
    <row r="33" spans="2:26" ht="12.75">
      <c r="B33" s="15" t="s">
        <v>27</v>
      </c>
      <c r="C33" s="15">
        <v>803</v>
      </c>
      <c r="D33" s="15">
        <v>568</v>
      </c>
      <c r="E33" s="15">
        <v>339</v>
      </c>
      <c r="F33" s="15">
        <v>125</v>
      </c>
      <c r="G33" s="15">
        <v>59</v>
      </c>
      <c r="H33" s="15">
        <v>65</v>
      </c>
      <c r="I33" s="15">
        <v>1189</v>
      </c>
      <c r="J33" s="15">
        <v>768</v>
      </c>
      <c r="K33" s="15">
        <v>352</v>
      </c>
      <c r="L33" s="15">
        <v>119</v>
      </c>
      <c r="M33" s="15">
        <v>74</v>
      </c>
      <c r="N33" s="15">
        <v>73</v>
      </c>
      <c r="O33" s="15">
        <v>1992</v>
      </c>
      <c r="P33" s="15">
        <v>1336</v>
      </c>
      <c r="Q33" s="15">
        <v>691</v>
      </c>
      <c r="R33" s="15">
        <v>244</v>
      </c>
      <c r="S33" s="15">
        <v>133</v>
      </c>
      <c r="T33" s="15">
        <v>138</v>
      </c>
      <c r="U33" s="14">
        <f t="shared" si="0"/>
        <v>1959</v>
      </c>
      <c r="V33" s="14">
        <f t="shared" si="1"/>
        <v>2575</v>
      </c>
      <c r="W33" s="14">
        <f t="shared" si="2"/>
        <v>4534</v>
      </c>
      <c r="X33" s="14">
        <f t="shared" si="3"/>
        <v>1894</v>
      </c>
      <c r="Y33" s="14">
        <f t="shared" si="4"/>
        <v>2502</v>
      </c>
      <c r="Z33" s="14">
        <f t="shared" si="5"/>
        <v>4396</v>
      </c>
    </row>
    <row r="34" spans="2:26" ht="12.75">
      <c r="B34" s="15" t="s">
        <v>28</v>
      </c>
      <c r="C34" s="15">
        <v>785</v>
      </c>
      <c r="D34" s="15">
        <v>686</v>
      </c>
      <c r="E34" s="15">
        <v>464</v>
      </c>
      <c r="F34" s="15">
        <v>254</v>
      </c>
      <c r="G34" s="15">
        <v>102</v>
      </c>
      <c r="H34" s="15">
        <v>24</v>
      </c>
      <c r="I34" s="15">
        <v>1230</v>
      </c>
      <c r="J34" s="15">
        <v>982</v>
      </c>
      <c r="K34" s="15">
        <v>568</v>
      </c>
      <c r="L34" s="15">
        <v>258</v>
      </c>
      <c r="M34" s="15">
        <v>90</v>
      </c>
      <c r="N34" s="15">
        <v>18</v>
      </c>
      <c r="O34" s="15">
        <v>2015</v>
      </c>
      <c r="P34" s="15">
        <v>1668</v>
      </c>
      <c r="Q34" s="15">
        <v>1032</v>
      </c>
      <c r="R34" s="15">
        <v>512</v>
      </c>
      <c r="S34" s="15">
        <v>192</v>
      </c>
      <c r="T34" s="15">
        <v>42</v>
      </c>
      <c r="U34" s="14">
        <f t="shared" si="0"/>
        <v>2315</v>
      </c>
      <c r="V34" s="14">
        <f t="shared" si="1"/>
        <v>3146</v>
      </c>
      <c r="W34" s="14">
        <f t="shared" si="2"/>
        <v>5461</v>
      </c>
      <c r="X34" s="14">
        <f t="shared" si="3"/>
        <v>2291</v>
      </c>
      <c r="Y34" s="14">
        <f t="shared" si="4"/>
        <v>3128</v>
      </c>
      <c r="Z34" s="14">
        <f t="shared" si="5"/>
        <v>5419</v>
      </c>
    </row>
    <row r="35" spans="2:26" ht="12.75">
      <c r="B35" s="15" t="s">
        <v>29</v>
      </c>
      <c r="C35" s="15">
        <v>1102</v>
      </c>
      <c r="D35" s="15">
        <v>1251</v>
      </c>
      <c r="E35" s="15">
        <v>1019</v>
      </c>
      <c r="F35" s="15">
        <v>591</v>
      </c>
      <c r="G35" s="15">
        <v>267</v>
      </c>
      <c r="H35" s="15">
        <v>84</v>
      </c>
      <c r="I35" s="15">
        <v>2514</v>
      </c>
      <c r="J35" s="15">
        <v>2908</v>
      </c>
      <c r="K35" s="15">
        <v>2256</v>
      </c>
      <c r="L35" s="15">
        <v>1270</v>
      </c>
      <c r="M35" s="15">
        <v>485</v>
      </c>
      <c r="N35" s="15">
        <v>109</v>
      </c>
      <c r="O35" s="15">
        <v>3616</v>
      </c>
      <c r="P35" s="15">
        <v>4159</v>
      </c>
      <c r="Q35" s="15">
        <v>3275</v>
      </c>
      <c r="R35" s="15">
        <v>1861</v>
      </c>
      <c r="S35" s="15">
        <v>752</v>
      </c>
      <c r="T35" s="15">
        <v>193</v>
      </c>
      <c r="U35" s="14">
        <f t="shared" si="0"/>
        <v>4314</v>
      </c>
      <c r="V35" s="14">
        <f t="shared" si="1"/>
        <v>9542</v>
      </c>
      <c r="W35" s="14">
        <f t="shared" si="2"/>
        <v>13856</v>
      </c>
      <c r="X35" s="14">
        <f t="shared" si="3"/>
        <v>4230</v>
      </c>
      <c r="Y35" s="14">
        <f t="shared" si="4"/>
        <v>9433</v>
      </c>
      <c r="Z35" s="14">
        <f t="shared" si="5"/>
        <v>13663</v>
      </c>
    </row>
    <row r="36" spans="2:26" ht="12.75">
      <c r="B36" s="15" t="s">
        <v>30</v>
      </c>
      <c r="C36" s="15">
        <v>745</v>
      </c>
      <c r="D36" s="15">
        <v>920</v>
      </c>
      <c r="E36" s="15">
        <v>1143</v>
      </c>
      <c r="F36" s="15">
        <v>1040</v>
      </c>
      <c r="G36" s="15">
        <v>587</v>
      </c>
      <c r="H36" s="15">
        <v>164</v>
      </c>
      <c r="I36" s="15">
        <v>826</v>
      </c>
      <c r="J36" s="15">
        <v>889</v>
      </c>
      <c r="K36" s="15">
        <v>951</v>
      </c>
      <c r="L36" s="15">
        <v>717</v>
      </c>
      <c r="M36" s="15">
        <v>377</v>
      </c>
      <c r="N36" s="15">
        <v>83</v>
      </c>
      <c r="O36" s="15">
        <v>1571</v>
      </c>
      <c r="P36" s="15">
        <v>1809</v>
      </c>
      <c r="Q36" s="15">
        <v>2094</v>
      </c>
      <c r="R36" s="15">
        <v>1757</v>
      </c>
      <c r="S36" s="15">
        <v>964</v>
      </c>
      <c r="T36" s="15">
        <v>247</v>
      </c>
      <c r="U36" s="14">
        <f t="shared" si="0"/>
        <v>4599</v>
      </c>
      <c r="V36" s="14">
        <f t="shared" si="1"/>
        <v>3843</v>
      </c>
      <c r="W36" s="14">
        <f t="shared" si="2"/>
        <v>8442</v>
      </c>
      <c r="X36" s="14">
        <f t="shared" si="3"/>
        <v>4435</v>
      </c>
      <c r="Y36" s="14">
        <f t="shared" si="4"/>
        <v>3760</v>
      </c>
      <c r="Z36" s="14">
        <f t="shared" si="5"/>
        <v>8195</v>
      </c>
    </row>
    <row r="37" spans="2:26" ht="12.75">
      <c r="B37" s="15" t="s">
        <v>31</v>
      </c>
      <c r="C37" s="15">
        <v>1049</v>
      </c>
      <c r="D37" s="15">
        <v>2131</v>
      </c>
      <c r="E37" s="15">
        <v>3015</v>
      </c>
      <c r="F37" s="15">
        <v>2855</v>
      </c>
      <c r="G37" s="15">
        <v>1942</v>
      </c>
      <c r="H37" s="15">
        <v>489</v>
      </c>
      <c r="I37" s="15">
        <v>1576</v>
      </c>
      <c r="J37" s="15">
        <v>1925</v>
      </c>
      <c r="K37" s="15">
        <v>2043</v>
      </c>
      <c r="L37" s="15">
        <v>1620</v>
      </c>
      <c r="M37" s="15">
        <v>880</v>
      </c>
      <c r="N37" s="15">
        <v>234</v>
      </c>
      <c r="O37" s="15">
        <v>2625</v>
      </c>
      <c r="P37" s="15">
        <v>4056</v>
      </c>
      <c r="Q37" s="15">
        <v>5058</v>
      </c>
      <c r="R37" s="15">
        <v>4475</v>
      </c>
      <c r="S37" s="15">
        <v>2822</v>
      </c>
      <c r="T37" s="15">
        <v>723</v>
      </c>
      <c r="U37" s="14">
        <f t="shared" si="0"/>
        <v>11481</v>
      </c>
      <c r="V37" s="14">
        <f t="shared" si="1"/>
        <v>8278</v>
      </c>
      <c r="W37" s="14">
        <f t="shared" si="2"/>
        <v>19759</v>
      </c>
      <c r="X37" s="14">
        <f t="shared" si="3"/>
        <v>10992</v>
      </c>
      <c r="Y37" s="14">
        <f t="shared" si="4"/>
        <v>8044</v>
      </c>
      <c r="Z37" s="14">
        <f t="shared" si="5"/>
        <v>19036</v>
      </c>
    </row>
    <row r="38" spans="2:26" ht="12.75">
      <c r="B38" s="15" t="s">
        <v>32</v>
      </c>
      <c r="C38" s="15">
        <v>2897</v>
      </c>
      <c r="D38" s="15">
        <v>4442</v>
      </c>
      <c r="E38" s="15">
        <v>6143</v>
      </c>
      <c r="F38" s="15">
        <v>6531</v>
      </c>
      <c r="G38" s="15">
        <v>5101</v>
      </c>
      <c r="H38" s="15">
        <v>2345</v>
      </c>
      <c r="I38" s="15">
        <v>3786</v>
      </c>
      <c r="J38" s="15">
        <v>5657</v>
      </c>
      <c r="K38" s="15">
        <v>7275</v>
      </c>
      <c r="L38" s="15">
        <v>7243</v>
      </c>
      <c r="M38" s="15">
        <v>5287</v>
      </c>
      <c r="N38" s="15">
        <v>1967</v>
      </c>
      <c r="O38" s="15">
        <v>6683</v>
      </c>
      <c r="P38" s="15">
        <v>10099</v>
      </c>
      <c r="Q38" s="15">
        <v>13418</v>
      </c>
      <c r="R38" s="15">
        <v>13774</v>
      </c>
      <c r="S38" s="15">
        <v>10388</v>
      </c>
      <c r="T38" s="15">
        <v>4312</v>
      </c>
      <c r="U38" s="14">
        <f t="shared" si="0"/>
        <v>27459</v>
      </c>
      <c r="V38" s="14">
        <f t="shared" si="1"/>
        <v>31215</v>
      </c>
      <c r="W38" s="14">
        <f t="shared" si="2"/>
        <v>58674</v>
      </c>
      <c r="X38" s="14">
        <f t="shared" si="3"/>
        <v>25114</v>
      </c>
      <c r="Y38" s="14">
        <f t="shared" si="4"/>
        <v>29248</v>
      </c>
      <c r="Z38" s="14">
        <f t="shared" si="5"/>
        <v>54362</v>
      </c>
    </row>
    <row r="39" spans="2:26" ht="12.75">
      <c r="B39" s="15" t="s">
        <v>47</v>
      </c>
      <c r="C39" s="15">
        <v>68182</v>
      </c>
      <c r="D39" s="15">
        <v>70365</v>
      </c>
      <c r="E39" s="15">
        <v>73232</v>
      </c>
      <c r="F39" s="15">
        <v>59004</v>
      </c>
      <c r="G39" s="15">
        <v>34524</v>
      </c>
      <c r="H39" s="15">
        <v>12371</v>
      </c>
      <c r="I39" s="15">
        <v>88582</v>
      </c>
      <c r="J39" s="15">
        <v>93022</v>
      </c>
      <c r="K39" s="15">
        <v>89135</v>
      </c>
      <c r="L39" s="15">
        <v>62493</v>
      </c>
      <c r="M39" s="15">
        <v>30902</v>
      </c>
      <c r="N39" s="15">
        <v>9559</v>
      </c>
      <c r="O39" s="15">
        <v>156764</v>
      </c>
      <c r="P39" s="15">
        <v>163387</v>
      </c>
      <c r="Q39" s="15">
        <v>162367</v>
      </c>
      <c r="R39" s="15">
        <v>121497</v>
      </c>
      <c r="S39" s="15">
        <v>65426</v>
      </c>
      <c r="T39" s="15">
        <v>21930</v>
      </c>
      <c r="U39" s="14">
        <f t="shared" si="0"/>
        <v>317678</v>
      </c>
      <c r="V39" s="14">
        <f t="shared" si="1"/>
        <v>373693</v>
      </c>
      <c r="W39" s="14">
        <f t="shared" si="2"/>
        <v>691371</v>
      </c>
      <c r="X39" s="14">
        <f t="shared" si="3"/>
        <v>305307</v>
      </c>
      <c r="Y39" s="14">
        <f t="shared" si="4"/>
        <v>364134</v>
      </c>
      <c r="Z39" s="14">
        <f t="shared" si="5"/>
        <v>669441</v>
      </c>
    </row>
    <row r="41" spans="2:25" ht="12.75">
      <c r="B41" s="15" t="s">
        <v>0</v>
      </c>
      <c r="C41" s="16">
        <f aca="true" t="shared" si="6" ref="C41:G49">ROUND(100*C5/$U5,1)</f>
        <v>22.1</v>
      </c>
      <c r="D41" s="16">
        <f t="shared" si="6"/>
        <v>20.6</v>
      </c>
      <c r="E41" s="16">
        <f t="shared" si="6"/>
        <v>20.5</v>
      </c>
      <c r="F41" s="16">
        <f t="shared" si="6"/>
        <v>17.8</v>
      </c>
      <c r="G41" s="16">
        <f t="shared" si="6"/>
        <v>13.3</v>
      </c>
      <c r="H41" s="16">
        <f aca="true" t="shared" si="7" ref="H41:H75">ROUND(100*$X5/$U5,1)</f>
        <v>94.4</v>
      </c>
      <c r="I41" s="17">
        <f aca="true" t="shared" si="8" ref="I41:I75">$U5</f>
        <v>18681</v>
      </c>
      <c r="J41" s="16">
        <f aca="true" t="shared" si="9" ref="J41:N50">ROUND(100*I5/$V5,1)</f>
        <v>23.8</v>
      </c>
      <c r="K41" s="16">
        <f t="shared" si="9"/>
        <v>22.4</v>
      </c>
      <c r="L41" s="16">
        <f t="shared" si="9"/>
        <v>20.6</v>
      </c>
      <c r="M41" s="16">
        <f t="shared" si="9"/>
        <v>17</v>
      </c>
      <c r="N41" s="16">
        <f t="shared" si="9"/>
        <v>11.8</v>
      </c>
      <c r="O41" s="16">
        <f aca="true" t="shared" si="10" ref="O41:O75">ROUND(100*$Y5/$V5,1)</f>
        <v>95.6</v>
      </c>
      <c r="P41" s="17">
        <f aca="true" t="shared" si="11" ref="P41:P75">$V5</f>
        <v>26981</v>
      </c>
      <c r="Q41" s="16">
        <f aca="true" t="shared" si="12" ref="Q41:Q75">ROUND(100*O5/$W5,1)</f>
        <v>23.1</v>
      </c>
      <c r="R41" s="16">
        <f aca="true" t="shared" si="13" ref="R41:R75">ROUND(100*P5/$W5,1)</f>
        <v>21.7</v>
      </c>
      <c r="S41" s="16">
        <f aca="true" t="shared" si="14" ref="S41:S75">ROUND(100*Q5/$W5,1)</f>
        <v>20.5</v>
      </c>
      <c r="T41" s="16">
        <f aca="true" t="shared" si="15" ref="T41:T75">ROUND(100*R5/$W5,1)</f>
        <v>17.3</v>
      </c>
      <c r="U41" s="16">
        <f aca="true" t="shared" si="16" ref="U41:U75">ROUND(100*S5/$W5,1)</f>
        <v>12.4</v>
      </c>
      <c r="V41" s="16">
        <f aca="true" t="shared" si="17" ref="V41:V75">ROUND(100*$Z5/$W5,1)</f>
        <v>95.1</v>
      </c>
      <c r="W41" s="17">
        <f aca="true" t="shared" si="18" ref="W41:W75">$W5</f>
        <v>45662</v>
      </c>
      <c r="X41" s="18"/>
      <c r="Y41" s="18"/>
    </row>
    <row r="42" spans="2:25" ht="12.75">
      <c r="B42" s="15" t="s">
        <v>1</v>
      </c>
      <c r="C42" s="16">
        <f t="shared" si="6"/>
        <v>28.9</v>
      </c>
      <c r="D42" s="16">
        <f t="shared" si="6"/>
        <v>24</v>
      </c>
      <c r="E42" s="16">
        <f t="shared" si="6"/>
        <v>19.1</v>
      </c>
      <c r="F42" s="16">
        <f t="shared" si="6"/>
        <v>14.7</v>
      </c>
      <c r="G42" s="16">
        <f t="shared" si="6"/>
        <v>9.6</v>
      </c>
      <c r="H42" s="16">
        <f t="shared" si="7"/>
        <v>96.2</v>
      </c>
      <c r="I42" s="17">
        <f t="shared" si="8"/>
        <v>16784</v>
      </c>
      <c r="J42" s="16">
        <f t="shared" si="9"/>
        <v>30.9</v>
      </c>
      <c r="K42" s="16">
        <f t="shared" si="9"/>
        <v>25.8</v>
      </c>
      <c r="L42" s="16">
        <f t="shared" si="9"/>
        <v>19.2</v>
      </c>
      <c r="M42" s="16">
        <f t="shared" si="9"/>
        <v>13.2</v>
      </c>
      <c r="N42" s="16">
        <f t="shared" si="9"/>
        <v>7.9</v>
      </c>
      <c r="O42" s="16">
        <f t="shared" si="10"/>
        <v>97</v>
      </c>
      <c r="P42" s="17">
        <f t="shared" si="11"/>
        <v>16380</v>
      </c>
      <c r="Q42" s="16">
        <f t="shared" si="12"/>
        <v>29.9</v>
      </c>
      <c r="R42" s="16">
        <f t="shared" si="13"/>
        <v>24.9</v>
      </c>
      <c r="S42" s="16">
        <f t="shared" si="14"/>
        <v>19.1</v>
      </c>
      <c r="T42" s="16">
        <f t="shared" si="15"/>
        <v>13.9</v>
      </c>
      <c r="U42" s="16">
        <f t="shared" si="16"/>
        <v>8.8</v>
      </c>
      <c r="V42" s="16">
        <f t="shared" si="17"/>
        <v>96.6</v>
      </c>
      <c r="W42" s="17">
        <f t="shared" si="18"/>
        <v>33164</v>
      </c>
      <c r="X42" s="18"/>
      <c r="Y42" s="18"/>
    </row>
    <row r="43" spans="2:25" ht="12.75">
      <c r="B43" s="15" t="s">
        <v>2</v>
      </c>
      <c r="C43" s="16">
        <f t="shared" si="6"/>
        <v>27.3</v>
      </c>
      <c r="D43" s="16">
        <f t="shared" si="6"/>
        <v>20.8</v>
      </c>
      <c r="E43" s="16">
        <f t="shared" si="6"/>
        <v>18.6</v>
      </c>
      <c r="F43" s="16">
        <f t="shared" si="6"/>
        <v>16.2</v>
      </c>
      <c r="G43" s="16">
        <f t="shared" si="6"/>
        <v>12</v>
      </c>
      <c r="H43" s="16">
        <f t="shared" si="7"/>
        <v>94.9</v>
      </c>
      <c r="I43" s="17">
        <f t="shared" si="8"/>
        <v>18920</v>
      </c>
      <c r="J43" s="16">
        <f t="shared" si="9"/>
        <v>34.2</v>
      </c>
      <c r="K43" s="16">
        <f t="shared" si="9"/>
        <v>22.9</v>
      </c>
      <c r="L43" s="16">
        <f t="shared" si="9"/>
        <v>18.1</v>
      </c>
      <c r="M43" s="16">
        <f t="shared" si="9"/>
        <v>12.7</v>
      </c>
      <c r="N43" s="16">
        <f t="shared" si="9"/>
        <v>8.6</v>
      </c>
      <c r="O43" s="16">
        <f t="shared" si="10"/>
        <v>96.5</v>
      </c>
      <c r="P43" s="17">
        <f t="shared" si="11"/>
        <v>5174</v>
      </c>
      <c r="Q43" s="16">
        <f t="shared" si="12"/>
        <v>28.8</v>
      </c>
      <c r="R43" s="16">
        <f t="shared" si="13"/>
        <v>21.3</v>
      </c>
      <c r="S43" s="16">
        <f t="shared" si="14"/>
        <v>18.5</v>
      </c>
      <c r="T43" s="16">
        <f t="shared" si="15"/>
        <v>15.5</v>
      </c>
      <c r="U43" s="16">
        <f t="shared" si="16"/>
        <v>11.2</v>
      </c>
      <c r="V43" s="16">
        <f t="shared" si="17"/>
        <v>95.3</v>
      </c>
      <c r="W43" s="17">
        <f t="shared" si="18"/>
        <v>24094</v>
      </c>
      <c r="X43" s="18"/>
      <c r="Y43" s="18"/>
    </row>
    <row r="44" spans="2:25" ht="12.75">
      <c r="B44" s="15" t="s">
        <v>3</v>
      </c>
      <c r="C44" s="16">
        <f t="shared" si="6"/>
        <v>21.2</v>
      </c>
      <c r="D44" s="16">
        <f t="shared" si="6"/>
        <v>21.3</v>
      </c>
      <c r="E44" s="16">
        <f t="shared" si="6"/>
        <v>20.6</v>
      </c>
      <c r="F44" s="16">
        <f t="shared" si="6"/>
        <v>19.7</v>
      </c>
      <c r="G44" s="16">
        <f t="shared" si="6"/>
        <v>12.8</v>
      </c>
      <c r="H44" s="16">
        <f t="shared" si="7"/>
        <v>95.7</v>
      </c>
      <c r="I44" s="17">
        <f t="shared" si="8"/>
        <v>2742</v>
      </c>
      <c r="J44" s="16">
        <f t="shared" si="9"/>
        <v>19.5</v>
      </c>
      <c r="K44" s="16">
        <f t="shared" si="9"/>
        <v>22.9</v>
      </c>
      <c r="L44" s="16">
        <f t="shared" si="9"/>
        <v>21.7</v>
      </c>
      <c r="M44" s="16">
        <f t="shared" si="9"/>
        <v>19.4</v>
      </c>
      <c r="N44" s="16">
        <f t="shared" si="9"/>
        <v>13.4</v>
      </c>
      <c r="O44" s="16">
        <f t="shared" si="10"/>
        <v>96.8</v>
      </c>
      <c r="P44" s="17">
        <f t="shared" si="11"/>
        <v>1037</v>
      </c>
      <c r="Q44" s="16">
        <f t="shared" si="12"/>
        <v>20.7</v>
      </c>
      <c r="R44" s="16">
        <f t="shared" si="13"/>
        <v>21.7</v>
      </c>
      <c r="S44" s="16">
        <f t="shared" si="14"/>
        <v>20.9</v>
      </c>
      <c r="T44" s="16">
        <f t="shared" si="15"/>
        <v>19.6</v>
      </c>
      <c r="U44" s="16">
        <f t="shared" si="16"/>
        <v>13</v>
      </c>
      <c r="V44" s="16">
        <f t="shared" si="17"/>
        <v>96</v>
      </c>
      <c r="W44" s="17">
        <f t="shared" si="18"/>
        <v>3779</v>
      </c>
      <c r="X44" s="18"/>
      <c r="Y44" s="18"/>
    </row>
    <row r="45" spans="2:25" ht="12.75">
      <c r="B45" s="15" t="s">
        <v>4</v>
      </c>
      <c r="C45" s="16">
        <f t="shared" si="6"/>
        <v>39.2</v>
      </c>
      <c r="D45" s="16">
        <f t="shared" si="6"/>
        <v>20.9</v>
      </c>
      <c r="E45" s="16">
        <f t="shared" si="6"/>
        <v>16.3</v>
      </c>
      <c r="F45" s="16">
        <f t="shared" si="6"/>
        <v>12.1</v>
      </c>
      <c r="G45" s="16">
        <f t="shared" si="6"/>
        <v>7.8</v>
      </c>
      <c r="H45" s="16">
        <f t="shared" si="7"/>
        <v>96.2</v>
      </c>
      <c r="I45" s="17">
        <f t="shared" si="8"/>
        <v>28611</v>
      </c>
      <c r="J45" s="16">
        <f t="shared" si="9"/>
        <v>43</v>
      </c>
      <c r="K45" s="16">
        <f t="shared" si="9"/>
        <v>22.6</v>
      </c>
      <c r="L45" s="16">
        <f t="shared" si="9"/>
        <v>15.6</v>
      </c>
      <c r="M45" s="16">
        <f t="shared" si="9"/>
        <v>10.7</v>
      </c>
      <c r="N45" s="16">
        <f t="shared" si="9"/>
        <v>5.9</v>
      </c>
      <c r="O45" s="16">
        <f t="shared" si="10"/>
        <v>97.7</v>
      </c>
      <c r="P45" s="17">
        <f t="shared" si="11"/>
        <v>17423</v>
      </c>
      <c r="Q45" s="16">
        <f t="shared" si="12"/>
        <v>40.6</v>
      </c>
      <c r="R45" s="16">
        <f t="shared" si="13"/>
        <v>21.6</v>
      </c>
      <c r="S45" s="16">
        <f t="shared" si="14"/>
        <v>16</v>
      </c>
      <c r="T45" s="16">
        <f t="shared" si="15"/>
        <v>11.5</v>
      </c>
      <c r="U45" s="16">
        <f t="shared" si="16"/>
        <v>7.1</v>
      </c>
      <c r="V45" s="16">
        <f t="shared" si="17"/>
        <v>96.8</v>
      </c>
      <c r="W45" s="17">
        <f t="shared" si="18"/>
        <v>46034</v>
      </c>
      <c r="X45" s="18"/>
      <c r="Y45" s="18"/>
    </row>
    <row r="46" spans="2:25" ht="12.75">
      <c r="B46" s="15" t="s">
        <v>5</v>
      </c>
      <c r="C46" s="16">
        <f t="shared" si="6"/>
        <v>58</v>
      </c>
      <c r="D46" s="16">
        <f t="shared" si="6"/>
        <v>17.7</v>
      </c>
      <c r="E46" s="16">
        <f t="shared" si="6"/>
        <v>10.8</v>
      </c>
      <c r="F46" s="16">
        <f t="shared" si="6"/>
        <v>7.6</v>
      </c>
      <c r="G46" s="16">
        <f t="shared" si="6"/>
        <v>3.8</v>
      </c>
      <c r="H46" s="16">
        <f t="shared" si="7"/>
        <v>98</v>
      </c>
      <c r="I46" s="17">
        <f t="shared" si="8"/>
        <v>3730</v>
      </c>
      <c r="J46" s="16">
        <f t="shared" si="9"/>
        <v>61.4</v>
      </c>
      <c r="K46" s="16">
        <f t="shared" si="9"/>
        <v>17.6</v>
      </c>
      <c r="L46" s="16">
        <f t="shared" si="9"/>
        <v>11.4</v>
      </c>
      <c r="M46" s="16">
        <f t="shared" si="9"/>
        <v>4.7</v>
      </c>
      <c r="N46" s="16">
        <f t="shared" si="9"/>
        <v>3.4</v>
      </c>
      <c r="O46" s="16">
        <f t="shared" si="10"/>
        <v>98.5</v>
      </c>
      <c r="P46" s="17">
        <f t="shared" si="11"/>
        <v>1462</v>
      </c>
      <c r="Q46" s="16">
        <f t="shared" si="12"/>
        <v>59</v>
      </c>
      <c r="R46" s="16">
        <f t="shared" si="13"/>
        <v>17.7</v>
      </c>
      <c r="S46" s="16">
        <f t="shared" si="14"/>
        <v>11</v>
      </c>
      <c r="T46" s="16">
        <f t="shared" si="15"/>
        <v>6.8</v>
      </c>
      <c r="U46" s="16">
        <f t="shared" si="16"/>
        <v>3.7</v>
      </c>
      <c r="V46" s="16">
        <f t="shared" si="17"/>
        <v>98.1</v>
      </c>
      <c r="W46" s="17">
        <f t="shared" si="18"/>
        <v>5192</v>
      </c>
      <c r="X46" s="18"/>
      <c r="Y46" s="18"/>
    </row>
    <row r="47" spans="2:25" ht="12.75">
      <c r="B47" s="15" t="s">
        <v>6</v>
      </c>
      <c r="C47" s="16">
        <f t="shared" si="6"/>
        <v>12.3</v>
      </c>
      <c r="D47" s="16">
        <f t="shared" si="6"/>
        <v>20.7</v>
      </c>
      <c r="E47" s="16">
        <f t="shared" si="6"/>
        <v>26</v>
      </c>
      <c r="F47" s="16">
        <f t="shared" si="6"/>
        <v>23.4</v>
      </c>
      <c r="G47" s="16">
        <f t="shared" si="6"/>
        <v>13.6</v>
      </c>
      <c r="H47" s="16">
        <f t="shared" si="7"/>
        <v>96</v>
      </c>
      <c r="I47" s="17">
        <f t="shared" si="8"/>
        <v>9601</v>
      </c>
      <c r="J47" s="16">
        <f t="shared" si="9"/>
        <v>20.2</v>
      </c>
      <c r="K47" s="16">
        <f t="shared" si="9"/>
        <v>26.6</v>
      </c>
      <c r="L47" s="16">
        <f t="shared" si="9"/>
        <v>25.8</v>
      </c>
      <c r="M47" s="16">
        <f t="shared" si="9"/>
        <v>18</v>
      </c>
      <c r="N47" s="16">
        <f t="shared" si="9"/>
        <v>7.5</v>
      </c>
      <c r="O47" s="16">
        <f t="shared" si="10"/>
        <v>98</v>
      </c>
      <c r="P47" s="17">
        <f t="shared" si="11"/>
        <v>6476</v>
      </c>
      <c r="Q47" s="16">
        <f t="shared" si="12"/>
        <v>15.5</v>
      </c>
      <c r="R47" s="16">
        <f t="shared" si="13"/>
        <v>23</v>
      </c>
      <c r="S47" s="16">
        <f t="shared" si="14"/>
        <v>25.9</v>
      </c>
      <c r="T47" s="16">
        <f t="shared" si="15"/>
        <v>21.2</v>
      </c>
      <c r="U47" s="16">
        <f t="shared" si="16"/>
        <v>11.1</v>
      </c>
      <c r="V47" s="16">
        <f t="shared" si="17"/>
        <v>96.8</v>
      </c>
      <c r="W47" s="17">
        <f t="shared" si="18"/>
        <v>16077</v>
      </c>
      <c r="X47" s="18"/>
      <c r="Y47" s="18"/>
    </row>
    <row r="48" spans="2:25" ht="12.75">
      <c r="B48" s="15" t="s">
        <v>7</v>
      </c>
      <c r="C48" s="16">
        <f t="shared" si="6"/>
        <v>14.5</v>
      </c>
      <c r="D48" s="16">
        <f t="shared" si="6"/>
        <v>18.3</v>
      </c>
      <c r="E48" s="16">
        <f t="shared" si="6"/>
        <v>22.4</v>
      </c>
      <c r="F48" s="16">
        <f t="shared" si="6"/>
        <v>22.1</v>
      </c>
      <c r="G48" s="16">
        <f t="shared" si="6"/>
        <v>16.2</v>
      </c>
      <c r="H48" s="16">
        <f t="shared" si="7"/>
        <v>93.5</v>
      </c>
      <c r="I48" s="17">
        <f t="shared" si="8"/>
        <v>5319</v>
      </c>
      <c r="J48" s="16">
        <f t="shared" si="9"/>
        <v>15.5</v>
      </c>
      <c r="K48" s="16">
        <f t="shared" si="9"/>
        <v>22</v>
      </c>
      <c r="L48" s="16">
        <f t="shared" si="9"/>
        <v>21</v>
      </c>
      <c r="M48" s="16">
        <f t="shared" si="9"/>
        <v>22</v>
      </c>
      <c r="N48" s="16">
        <f t="shared" si="9"/>
        <v>15.7</v>
      </c>
      <c r="O48" s="16">
        <f t="shared" si="10"/>
        <v>96.1</v>
      </c>
      <c r="P48" s="17">
        <f t="shared" si="11"/>
        <v>491</v>
      </c>
      <c r="Q48" s="16">
        <f t="shared" si="12"/>
        <v>14.6</v>
      </c>
      <c r="R48" s="16">
        <f t="shared" si="13"/>
        <v>18.6</v>
      </c>
      <c r="S48" s="16">
        <f t="shared" si="14"/>
        <v>22.3</v>
      </c>
      <c r="T48" s="16">
        <f t="shared" si="15"/>
        <v>22.1</v>
      </c>
      <c r="U48" s="16">
        <f t="shared" si="16"/>
        <v>16.2</v>
      </c>
      <c r="V48" s="16">
        <f t="shared" si="17"/>
        <v>93.8</v>
      </c>
      <c r="W48" s="17">
        <f t="shared" si="18"/>
        <v>5810</v>
      </c>
      <c r="X48" s="18"/>
      <c r="Y48" s="18"/>
    </row>
    <row r="49" spans="2:25" ht="12.75">
      <c r="B49" s="15" t="s">
        <v>8</v>
      </c>
      <c r="C49" s="16">
        <f t="shared" si="6"/>
        <v>6.2</v>
      </c>
      <c r="D49" s="16">
        <f t="shared" si="6"/>
        <v>14.9</v>
      </c>
      <c r="E49" s="16">
        <f t="shared" si="6"/>
        <v>23.3</v>
      </c>
      <c r="F49" s="16">
        <f t="shared" si="6"/>
        <v>27.9</v>
      </c>
      <c r="G49" s="16">
        <f t="shared" si="6"/>
        <v>20.3</v>
      </c>
      <c r="H49" s="16">
        <f t="shared" si="7"/>
        <v>92.7</v>
      </c>
      <c r="I49" s="17">
        <f t="shared" si="8"/>
        <v>8349</v>
      </c>
      <c r="J49" s="16">
        <f t="shared" si="9"/>
        <v>9.3</v>
      </c>
      <c r="K49" s="16">
        <f t="shared" si="9"/>
        <v>17.9</v>
      </c>
      <c r="L49" s="16">
        <f t="shared" si="9"/>
        <v>25.8</v>
      </c>
      <c r="M49" s="16">
        <f t="shared" si="9"/>
        <v>25.6</v>
      </c>
      <c r="N49" s="16">
        <f t="shared" si="9"/>
        <v>16.2</v>
      </c>
      <c r="O49" s="16">
        <f t="shared" si="10"/>
        <v>94.6</v>
      </c>
      <c r="P49" s="17">
        <f t="shared" si="11"/>
        <v>4504</v>
      </c>
      <c r="Q49" s="16">
        <f t="shared" si="12"/>
        <v>7.3</v>
      </c>
      <c r="R49" s="16">
        <f t="shared" si="13"/>
        <v>15.9</v>
      </c>
      <c r="S49" s="16">
        <f t="shared" si="14"/>
        <v>24.2</v>
      </c>
      <c r="T49" s="16">
        <f t="shared" si="15"/>
        <v>27.1</v>
      </c>
      <c r="U49" s="16">
        <f t="shared" si="16"/>
        <v>18.9</v>
      </c>
      <c r="V49" s="16">
        <f t="shared" si="17"/>
        <v>93.4</v>
      </c>
      <c r="W49" s="17">
        <f t="shared" si="18"/>
        <v>12853</v>
      </c>
      <c r="X49" s="18"/>
      <c r="Y49" s="18"/>
    </row>
    <row r="50" spans="2:25" ht="12.75">
      <c r="B50" s="15" t="s">
        <v>9</v>
      </c>
      <c r="C50" s="16" t="s">
        <v>55</v>
      </c>
      <c r="D50" s="16" t="s">
        <v>55</v>
      </c>
      <c r="E50" s="16">
        <f aca="true" t="shared" si="19" ref="E50:G75">ROUND(100*E14/$U14,1)</f>
        <v>20</v>
      </c>
      <c r="F50" s="16">
        <f t="shared" si="19"/>
        <v>28.6</v>
      </c>
      <c r="G50" s="16">
        <f t="shared" si="19"/>
        <v>28.6</v>
      </c>
      <c r="H50" s="16">
        <f t="shared" si="7"/>
        <v>85.7</v>
      </c>
      <c r="I50" s="17">
        <f t="shared" si="8"/>
        <v>35</v>
      </c>
      <c r="J50" s="16">
        <f t="shared" si="9"/>
        <v>17</v>
      </c>
      <c r="K50" s="16">
        <f t="shared" si="9"/>
        <v>20</v>
      </c>
      <c r="L50" s="16">
        <f t="shared" si="9"/>
        <v>25.5</v>
      </c>
      <c r="M50" s="16">
        <f t="shared" si="9"/>
        <v>20.9</v>
      </c>
      <c r="N50" s="16">
        <f t="shared" si="9"/>
        <v>14.3</v>
      </c>
      <c r="O50" s="16">
        <f t="shared" si="10"/>
        <v>97.7</v>
      </c>
      <c r="P50" s="17">
        <f t="shared" si="11"/>
        <v>440</v>
      </c>
      <c r="Q50" s="16">
        <f t="shared" si="12"/>
        <v>16</v>
      </c>
      <c r="R50" s="16">
        <f t="shared" si="13"/>
        <v>18.9</v>
      </c>
      <c r="S50" s="16">
        <f t="shared" si="14"/>
        <v>25.1</v>
      </c>
      <c r="T50" s="16">
        <f t="shared" si="15"/>
        <v>21.5</v>
      </c>
      <c r="U50" s="16">
        <f t="shared" si="16"/>
        <v>15.4</v>
      </c>
      <c r="V50" s="16">
        <f t="shared" si="17"/>
        <v>96.8</v>
      </c>
      <c r="W50" s="17">
        <f t="shared" si="18"/>
        <v>475</v>
      </c>
      <c r="X50" s="18"/>
      <c r="Y50" s="18"/>
    </row>
    <row r="51" spans="2:25" ht="12.75">
      <c r="B51" s="15" t="s">
        <v>10</v>
      </c>
      <c r="C51" s="16" t="s">
        <v>55</v>
      </c>
      <c r="D51" s="16" t="s">
        <v>55</v>
      </c>
      <c r="E51" s="16">
        <f t="shared" si="19"/>
        <v>22.5</v>
      </c>
      <c r="F51" s="16">
        <f t="shared" si="19"/>
        <v>21.6</v>
      </c>
      <c r="G51" s="16">
        <f t="shared" si="19"/>
        <v>17.1</v>
      </c>
      <c r="H51" s="16">
        <f t="shared" si="7"/>
        <v>91.6</v>
      </c>
      <c r="I51" s="17">
        <f t="shared" si="8"/>
        <v>1766</v>
      </c>
      <c r="J51" s="16">
        <f aca="true" t="shared" si="20" ref="J51:N60">ROUND(100*I15/$V15,1)</f>
        <v>13.7</v>
      </c>
      <c r="K51" s="16">
        <f t="shared" si="20"/>
        <v>21.7</v>
      </c>
      <c r="L51" s="16">
        <f t="shared" si="20"/>
        <v>20.7</v>
      </c>
      <c r="M51" s="16">
        <f t="shared" si="20"/>
        <v>23.7</v>
      </c>
      <c r="N51" s="16">
        <f t="shared" si="20"/>
        <v>13.3</v>
      </c>
      <c r="O51" s="16">
        <f t="shared" si="10"/>
        <v>93.1</v>
      </c>
      <c r="P51" s="17">
        <f t="shared" si="11"/>
        <v>1056</v>
      </c>
      <c r="Q51" s="16">
        <f t="shared" si="12"/>
        <v>11.7</v>
      </c>
      <c r="R51" s="16">
        <f t="shared" si="13"/>
        <v>20.6</v>
      </c>
      <c r="S51" s="16">
        <f t="shared" si="14"/>
        <v>21.9</v>
      </c>
      <c r="T51" s="16">
        <f t="shared" si="15"/>
        <v>22.4</v>
      </c>
      <c r="U51" s="16">
        <f t="shared" si="16"/>
        <v>15.7</v>
      </c>
      <c r="V51" s="16">
        <f t="shared" si="17"/>
        <v>92.1</v>
      </c>
      <c r="W51" s="17">
        <f t="shared" si="18"/>
        <v>2822</v>
      </c>
      <c r="X51" s="18"/>
      <c r="Y51" s="18"/>
    </row>
    <row r="52" spans="2:25" ht="12.75">
      <c r="B52" s="15" t="s">
        <v>11</v>
      </c>
      <c r="C52" s="16">
        <f aca="true" t="shared" si="21" ref="C52:D75">ROUND(100*C16/$U16,1)</f>
        <v>14.7</v>
      </c>
      <c r="D52" s="16">
        <f t="shared" si="21"/>
        <v>24.7</v>
      </c>
      <c r="E52" s="16">
        <f t="shared" si="19"/>
        <v>28.2</v>
      </c>
      <c r="F52" s="16">
        <f t="shared" si="19"/>
        <v>21.1</v>
      </c>
      <c r="G52" s="16">
        <f t="shared" si="19"/>
        <v>9.1</v>
      </c>
      <c r="H52" s="16">
        <f t="shared" si="7"/>
        <v>97.8</v>
      </c>
      <c r="I52" s="17">
        <f t="shared" si="8"/>
        <v>17912</v>
      </c>
      <c r="J52" s="16">
        <f t="shared" si="20"/>
        <v>16.9</v>
      </c>
      <c r="K52" s="16">
        <f t="shared" si="20"/>
        <v>26.1</v>
      </c>
      <c r="L52" s="16">
        <f t="shared" si="20"/>
        <v>27.2</v>
      </c>
      <c r="M52" s="16">
        <f t="shared" si="20"/>
        <v>19.8</v>
      </c>
      <c r="N52" s="16">
        <f t="shared" si="20"/>
        <v>8.1</v>
      </c>
      <c r="O52" s="16">
        <f t="shared" si="10"/>
        <v>98.1</v>
      </c>
      <c r="P52" s="17">
        <f t="shared" si="11"/>
        <v>12036</v>
      </c>
      <c r="Q52" s="16">
        <f t="shared" si="12"/>
        <v>15.6</v>
      </c>
      <c r="R52" s="16">
        <f t="shared" si="13"/>
        <v>25.3</v>
      </c>
      <c r="S52" s="16">
        <f t="shared" si="14"/>
        <v>27.8</v>
      </c>
      <c r="T52" s="16">
        <f t="shared" si="15"/>
        <v>20.6</v>
      </c>
      <c r="U52" s="16">
        <f t="shared" si="16"/>
        <v>8.7</v>
      </c>
      <c r="V52" s="16">
        <f t="shared" si="17"/>
        <v>97.9</v>
      </c>
      <c r="W52" s="17">
        <f t="shared" si="18"/>
        <v>29948</v>
      </c>
      <c r="X52" s="18"/>
      <c r="Y52" s="18"/>
    </row>
    <row r="53" spans="2:25" ht="12.75">
      <c r="B53" s="15" t="s">
        <v>12</v>
      </c>
      <c r="C53" s="16">
        <f t="shared" si="21"/>
        <v>32.2</v>
      </c>
      <c r="D53" s="16">
        <f t="shared" si="21"/>
        <v>27.4</v>
      </c>
      <c r="E53" s="16">
        <f t="shared" si="19"/>
        <v>20.4</v>
      </c>
      <c r="F53" s="16">
        <f t="shared" si="19"/>
        <v>13</v>
      </c>
      <c r="G53" s="16">
        <f t="shared" si="19"/>
        <v>5.5</v>
      </c>
      <c r="H53" s="16">
        <f t="shared" si="7"/>
        <v>98.5</v>
      </c>
      <c r="I53" s="17">
        <f t="shared" si="8"/>
        <v>9466</v>
      </c>
      <c r="J53" s="16">
        <f t="shared" si="20"/>
        <v>39.8</v>
      </c>
      <c r="K53" s="16">
        <f t="shared" si="20"/>
        <v>27.6</v>
      </c>
      <c r="L53" s="16">
        <f t="shared" si="20"/>
        <v>17.7</v>
      </c>
      <c r="M53" s="16">
        <f t="shared" si="20"/>
        <v>10</v>
      </c>
      <c r="N53" s="16">
        <f t="shared" si="20"/>
        <v>4</v>
      </c>
      <c r="O53" s="16">
        <f t="shared" si="10"/>
        <v>99.1</v>
      </c>
      <c r="P53" s="17">
        <f t="shared" si="11"/>
        <v>3953</v>
      </c>
      <c r="Q53" s="16">
        <f t="shared" si="12"/>
        <v>34.4</v>
      </c>
      <c r="R53" s="16">
        <f t="shared" si="13"/>
        <v>27.5</v>
      </c>
      <c r="S53" s="16">
        <f t="shared" si="14"/>
        <v>19.6</v>
      </c>
      <c r="T53" s="16">
        <f t="shared" si="15"/>
        <v>12.1</v>
      </c>
      <c r="U53" s="16">
        <f t="shared" si="16"/>
        <v>5.1</v>
      </c>
      <c r="V53" s="16">
        <f t="shared" si="17"/>
        <v>98.7</v>
      </c>
      <c r="W53" s="17">
        <f t="shared" si="18"/>
        <v>13419</v>
      </c>
      <c r="X53" s="18"/>
      <c r="Y53" s="18"/>
    </row>
    <row r="54" spans="2:25" ht="12.75">
      <c r="B54" s="15" t="s">
        <v>13</v>
      </c>
      <c r="C54" s="16">
        <f t="shared" si="21"/>
        <v>20.6</v>
      </c>
      <c r="D54" s="16">
        <f t="shared" si="21"/>
        <v>24.8</v>
      </c>
      <c r="E54" s="16">
        <f t="shared" si="19"/>
        <v>25.5</v>
      </c>
      <c r="F54" s="16">
        <f t="shared" si="19"/>
        <v>18.3</v>
      </c>
      <c r="G54" s="16">
        <f t="shared" si="19"/>
        <v>8.9</v>
      </c>
      <c r="H54" s="16">
        <f t="shared" si="7"/>
        <v>98.1</v>
      </c>
      <c r="I54" s="17">
        <f t="shared" si="8"/>
        <v>15523</v>
      </c>
      <c r="J54" s="16">
        <f t="shared" si="20"/>
        <v>29.4</v>
      </c>
      <c r="K54" s="16">
        <f t="shared" si="20"/>
        <v>27.4</v>
      </c>
      <c r="L54" s="16">
        <f t="shared" si="20"/>
        <v>22.6</v>
      </c>
      <c r="M54" s="16">
        <f t="shared" si="20"/>
        <v>14.1</v>
      </c>
      <c r="N54" s="16">
        <f t="shared" si="20"/>
        <v>5.4</v>
      </c>
      <c r="O54" s="16">
        <f t="shared" si="10"/>
        <v>98.9</v>
      </c>
      <c r="P54" s="17">
        <f t="shared" si="11"/>
        <v>12860</v>
      </c>
      <c r="Q54" s="16">
        <f t="shared" si="12"/>
        <v>24.6</v>
      </c>
      <c r="R54" s="16">
        <f t="shared" si="13"/>
        <v>26</v>
      </c>
      <c r="S54" s="16">
        <f t="shared" si="14"/>
        <v>24.2</v>
      </c>
      <c r="T54" s="16">
        <f t="shared" si="15"/>
        <v>16.4</v>
      </c>
      <c r="U54" s="16">
        <f t="shared" si="16"/>
        <v>7.3</v>
      </c>
      <c r="V54" s="16">
        <f t="shared" si="17"/>
        <v>98.5</v>
      </c>
      <c r="W54" s="17">
        <f t="shared" si="18"/>
        <v>28383</v>
      </c>
      <c r="X54" s="18"/>
      <c r="Y54" s="18"/>
    </row>
    <row r="55" spans="2:25" ht="12.75">
      <c r="B55" s="15" t="s">
        <v>14</v>
      </c>
      <c r="C55" s="16">
        <f t="shared" si="21"/>
        <v>26.7</v>
      </c>
      <c r="D55" s="16">
        <f t="shared" si="21"/>
        <v>28.1</v>
      </c>
      <c r="E55" s="16">
        <f t="shared" si="19"/>
        <v>23.2</v>
      </c>
      <c r="F55" s="16">
        <f t="shared" si="19"/>
        <v>13.2</v>
      </c>
      <c r="G55" s="16">
        <f t="shared" si="19"/>
        <v>6.6</v>
      </c>
      <c r="H55" s="16">
        <f t="shared" si="7"/>
        <v>97.7</v>
      </c>
      <c r="I55" s="17">
        <f t="shared" si="8"/>
        <v>5710</v>
      </c>
      <c r="J55" s="16">
        <f t="shared" si="20"/>
        <v>32.6</v>
      </c>
      <c r="K55" s="16">
        <f t="shared" si="20"/>
        <v>28</v>
      </c>
      <c r="L55" s="16">
        <f t="shared" si="20"/>
        <v>20.1</v>
      </c>
      <c r="M55" s="16">
        <f t="shared" si="20"/>
        <v>11.8</v>
      </c>
      <c r="N55" s="16">
        <f t="shared" si="20"/>
        <v>5.4</v>
      </c>
      <c r="O55" s="16">
        <f t="shared" si="10"/>
        <v>97.9</v>
      </c>
      <c r="P55" s="17">
        <f t="shared" si="11"/>
        <v>3735</v>
      </c>
      <c r="Q55" s="16">
        <f t="shared" si="12"/>
        <v>29.1</v>
      </c>
      <c r="R55" s="16">
        <f t="shared" si="13"/>
        <v>28</v>
      </c>
      <c r="S55" s="16">
        <f t="shared" si="14"/>
        <v>22</v>
      </c>
      <c r="T55" s="16">
        <f t="shared" si="15"/>
        <v>12.6</v>
      </c>
      <c r="U55" s="16">
        <f t="shared" si="16"/>
        <v>6.1</v>
      </c>
      <c r="V55" s="16">
        <f t="shared" si="17"/>
        <v>97.8</v>
      </c>
      <c r="W55" s="17">
        <f t="shared" si="18"/>
        <v>9445</v>
      </c>
      <c r="X55" s="18"/>
      <c r="Y55" s="18"/>
    </row>
    <row r="56" spans="2:25" ht="12.75">
      <c r="B56" s="15" t="s">
        <v>15</v>
      </c>
      <c r="C56" s="16">
        <f t="shared" si="21"/>
        <v>21.9</v>
      </c>
      <c r="D56" s="16">
        <f t="shared" si="21"/>
        <v>25.9</v>
      </c>
      <c r="E56" s="16">
        <f t="shared" si="19"/>
        <v>25.2</v>
      </c>
      <c r="F56" s="16">
        <f t="shared" si="19"/>
        <v>17.2</v>
      </c>
      <c r="G56" s="16">
        <f t="shared" si="19"/>
        <v>7.8</v>
      </c>
      <c r="H56" s="16">
        <f t="shared" si="7"/>
        <v>98</v>
      </c>
      <c r="I56" s="17">
        <f t="shared" si="8"/>
        <v>19481</v>
      </c>
      <c r="J56" s="16">
        <f t="shared" si="20"/>
        <v>24.8</v>
      </c>
      <c r="K56" s="16">
        <f t="shared" si="20"/>
        <v>26.3</v>
      </c>
      <c r="L56" s="16">
        <f t="shared" si="20"/>
        <v>24.4</v>
      </c>
      <c r="M56" s="16">
        <f t="shared" si="20"/>
        <v>15.7</v>
      </c>
      <c r="N56" s="16">
        <f t="shared" si="20"/>
        <v>7.1</v>
      </c>
      <c r="O56" s="16">
        <f t="shared" si="10"/>
        <v>98.3</v>
      </c>
      <c r="P56" s="17">
        <f t="shared" si="11"/>
        <v>19717</v>
      </c>
      <c r="Q56" s="16">
        <f t="shared" si="12"/>
        <v>23.3</v>
      </c>
      <c r="R56" s="16">
        <f t="shared" si="13"/>
        <v>26.1</v>
      </c>
      <c r="S56" s="16">
        <f t="shared" si="14"/>
        <v>24.8</v>
      </c>
      <c r="T56" s="16">
        <f t="shared" si="15"/>
        <v>16.5</v>
      </c>
      <c r="U56" s="16">
        <f t="shared" si="16"/>
        <v>7.4</v>
      </c>
      <c r="V56" s="16">
        <f t="shared" si="17"/>
        <v>98.2</v>
      </c>
      <c r="W56" s="17">
        <f t="shared" si="18"/>
        <v>39198</v>
      </c>
      <c r="X56" s="18"/>
      <c r="Y56" s="18"/>
    </row>
    <row r="57" spans="2:25" ht="12.75">
      <c r="B57" s="15" t="s">
        <v>16</v>
      </c>
      <c r="C57" s="16">
        <f t="shared" si="21"/>
        <v>14.8</v>
      </c>
      <c r="D57" s="16">
        <f t="shared" si="21"/>
        <v>19.6</v>
      </c>
      <c r="E57" s="16">
        <f t="shared" si="19"/>
        <v>24.2</v>
      </c>
      <c r="F57" s="16">
        <f t="shared" si="19"/>
        <v>21.5</v>
      </c>
      <c r="G57" s="16">
        <f t="shared" si="19"/>
        <v>13.6</v>
      </c>
      <c r="H57" s="16">
        <f t="shared" si="7"/>
        <v>93.7</v>
      </c>
      <c r="I57" s="17">
        <f t="shared" si="8"/>
        <v>5125</v>
      </c>
      <c r="J57" s="16">
        <f t="shared" si="20"/>
        <v>19</v>
      </c>
      <c r="K57" s="16">
        <f t="shared" si="20"/>
        <v>23.3</v>
      </c>
      <c r="L57" s="16">
        <f t="shared" si="20"/>
        <v>24.4</v>
      </c>
      <c r="M57" s="16">
        <f t="shared" si="20"/>
        <v>18.5</v>
      </c>
      <c r="N57" s="16">
        <f t="shared" si="20"/>
        <v>10.2</v>
      </c>
      <c r="O57" s="16">
        <f t="shared" si="10"/>
        <v>95.4</v>
      </c>
      <c r="P57" s="17">
        <f t="shared" si="11"/>
        <v>7526</v>
      </c>
      <c r="Q57" s="16">
        <f t="shared" si="12"/>
        <v>17.3</v>
      </c>
      <c r="R57" s="16">
        <f t="shared" si="13"/>
        <v>21.8</v>
      </c>
      <c r="S57" s="16">
        <f t="shared" si="14"/>
        <v>24.3</v>
      </c>
      <c r="T57" s="16">
        <f t="shared" si="15"/>
        <v>19.7</v>
      </c>
      <c r="U57" s="16">
        <f t="shared" si="16"/>
        <v>11.6</v>
      </c>
      <c r="V57" s="16">
        <f t="shared" si="17"/>
        <v>94.7</v>
      </c>
      <c r="W57" s="17">
        <f t="shared" si="18"/>
        <v>12651</v>
      </c>
      <c r="X57" s="18"/>
      <c r="Y57" s="18"/>
    </row>
    <row r="58" spans="2:25" ht="12.75">
      <c r="B58" s="15" t="s">
        <v>17</v>
      </c>
      <c r="C58" s="16">
        <f t="shared" si="21"/>
        <v>11.8</v>
      </c>
      <c r="D58" s="16">
        <f t="shared" si="21"/>
        <v>19</v>
      </c>
      <c r="E58" s="16">
        <f t="shared" si="19"/>
        <v>23.4</v>
      </c>
      <c r="F58" s="16">
        <f t="shared" si="19"/>
        <v>23.4</v>
      </c>
      <c r="G58" s="16">
        <f t="shared" si="19"/>
        <v>15.9</v>
      </c>
      <c r="H58" s="16">
        <f t="shared" si="7"/>
        <v>93.5</v>
      </c>
      <c r="I58" s="17">
        <f t="shared" si="8"/>
        <v>11747</v>
      </c>
      <c r="J58" s="16">
        <f t="shared" si="20"/>
        <v>20.5</v>
      </c>
      <c r="K58" s="16">
        <f t="shared" si="20"/>
        <v>24.4</v>
      </c>
      <c r="L58" s="16">
        <f t="shared" si="20"/>
        <v>24</v>
      </c>
      <c r="M58" s="16">
        <f t="shared" si="20"/>
        <v>18</v>
      </c>
      <c r="N58" s="16">
        <f t="shared" si="20"/>
        <v>10</v>
      </c>
      <c r="O58" s="16">
        <f t="shared" si="10"/>
        <v>96.9</v>
      </c>
      <c r="P58" s="17">
        <f t="shared" si="11"/>
        <v>34276</v>
      </c>
      <c r="Q58" s="16">
        <f t="shared" si="12"/>
        <v>18.3</v>
      </c>
      <c r="R58" s="16">
        <f t="shared" si="13"/>
        <v>23</v>
      </c>
      <c r="S58" s="16">
        <f t="shared" si="14"/>
        <v>23.8</v>
      </c>
      <c r="T58" s="16">
        <f t="shared" si="15"/>
        <v>19.4</v>
      </c>
      <c r="U58" s="16">
        <f t="shared" si="16"/>
        <v>11.5</v>
      </c>
      <c r="V58" s="16">
        <f t="shared" si="17"/>
        <v>96</v>
      </c>
      <c r="W58" s="17">
        <f t="shared" si="18"/>
        <v>46023</v>
      </c>
      <c r="X58" s="18"/>
      <c r="Y58" s="18"/>
    </row>
    <row r="59" spans="2:25" ht="12.75">
      <c r="B59" s="15" t="s">
        <v>18</v>
      </c>
      <c r="C59" s="16">
        <f t="shared" si="21"/>
        <v>15</v>
      </c>
      <c r="D59" s="16">
        <f t="shared" si="21"/>
        <v>23</v>
      </c>
      <c r="E59" s="16">
        <f t="shared" si="19"/>
        <v>27.4</v>
      </c>
      <c r="F59" s="16">
        <f t="shared" si="19"/>
        <v>20.3</v>
      </c>
      <c r="G59" s="16">
        <f t="shared" si="19"/>
        <v>11</v>
      </c>
      <c r="H59" s="16">
        <f t="shared" si="7"/>
        <v>96.8</v>
      </c>
      <c r="I59" s="17">
        <f t="shared" si="8"/>
        <v>5775</v>
      </c>
      <c r="J59" s="16">
        <f t="shared" si="20"/>
        <v>20.5</v>
      </c>
      <c r="K59" s="16">
        <f t="shared" si="20"/>
        <v>26.9</v>
      </c>
      <c r="L59" s="16">
        <f t="shared" si="20"/>
        <v>25.5</v>
      </c>
      <c r="M59" s="16">
        <f t="shared" si="20"/>
        <v>17.1</v>
      </c>
      <c r="N59" s="16">
        <f t="shared" si="20"/>
        <v>7.8</v>
      </c>
      <c r="O59" s="16">
        <f t="shared" si="10"/>
        <v>97.7</v>
      </c>
      <c r="P59" s="17">
        <f t="shared" si="11"/>
        <v>17719</v>
      </c>
      <c r="Q59" s="16">
        <f t="shared" si="12"/>
        <v>19.1</v>
      </c>
      <c r="R59" s="16">
        <f t="shared" si="13"/>
        <v>26</v>
      </c>
      <c r="S59" s="16">
        <f t="shared" si="14"/>
        <v>26</v>
      </c>
      <c r="T59" s="16">
        <f t="shared" si="15"/>
        <v>17.9</v>
      </c>
      <c r="U59" s="16">
        <f t="shared" si="16"/>
        <v>8.6</v>
      </c>
      <c r="V59" s="16">
        <f t="shared" si="17"/>
        <v>97.5</v>
      </c>
      <c r="W59" s="17">
        <f t="shared" si="18"/>
        <v>23494</v>
      </c>
      <c r="X59" s="18"/>
      <c r="Y59" s="18"/>
    </row>
    <row r="60" spans="2:25" ht="12.75">
      <c r="B60" s="15" t="s">
        <v>19</v>
      </c>
      <c r="C60" s="16">
        <f t="shared" si="21"/>
        <v>17.5</v>
      </c>
      <c r="D60" s="16">
        <f t="shared" si="21"/>
        <v>23.2</v>
      </c>
      <c r="E60" s="16">
        <f t="shared" si="19"/>
        <v>25.2</v>
      </c>
      <c r="F60" s="16">
        <f t="shared" si="19"/>
        <v>18.9</v>
      </c>
      <c r="G60" s="16">
        <f t="shared" si="19"/>
        <v>10.9</v>
      </c>
      <c r="H60" s="16">
        <f t="shared" si="7"/>
        <v>95.7</v>
      </c>
      <c r="I60" s="17">
        <f t="shared" si="8"/>
        <v>1416</v>
      </c>
      <c r="J60" s="16">
        <f t="shared" si="20"/>
        <v>18.1</v>
      </c>
      <c r="K60" s="16">
        <f t="shared" si="20"/>
        <v>25.1</v>
      </c>
      <c r="L60" s="16">
        <f t="shared" si="20"/>
        <v>24.2</v>
      </c>
      <c r="M60" s="16">
        <f t="shared" si="20"/>
        <v>18.4</v>
      </c>
      <c r="N60" s="16">
        <f t="shared" si="20"/>
        <v>10</v>
      </c>
      <c r="O60" s="16">
        <f t="shared" si="10"/>
        <v>95.8</v>
      </c>
      <c r="P60" s="17">
        <f t="shared" si="11"/>
        <v>1318</v>
      </c>
      <c r="Q60" s="16">
        <f t="shared" si="12"/>
        <v>17.8</v>
      </c>
      <c r="R60" s="16">
        <f t="shared" si="13"/>
        <v>24.1</v>
      </c>
      <c r="S60" s="16">
        <f t="shared" si="14"/>
        <v>24.7</v>
      </c>
      <c r="T60" s="16">
        <f t="shared" si="15"/>
        <v>18.6</v>
      </c>
      <c r="U60" s="16">
        <f t="shared" si="16"/>
        <v>10.5</v>
      </c>
      <c r="V60" s="16">
        <f t="shared" si="17"/>
        <v>95.7</v>
      </c>
      <c r="W60" s="17">
        <f t="shared" si="18"/>
        <v>2734</v>
      </c>
      <c r="X60" s="18"/>
      <c r="Y60" s="18"/>
    </row>
    <row r="61" spans="2:25" ht="12.75">
      <c r="B61" s="15" t="s">
        <v>20</v>
      </c>
      <c r="C61" s="16">
        <f t="shared" si="21"/>
        <v>23.4</v>
      </c>
      <c r="D61" s="16">
        <f t="shared" si="21"/>
        <v>21.7</v>
      </c>
      <c r="E61" s="16">
        <f t="shared" si="19"/>
        <v>24</v>
      </c>
      <c r="F61" s="16">
        <f t="shared" si="19"/>
        <v>18.6</v>
      </c>
      <c r="G61" s="16">
        <f t="shared" si="19"/>
        <v>9.2</v>
      </c>
      <c r="H61" s="16">
        <f t="shared" si="7"/>
        <v>96.8</v>
      </c>
      <c r="I61" s="17">
        <f t="shared" si="8"/>
        <v>10924</v>
      </c>
      <c r="J61" s="16">
        <f aca="true" t="shared" si="22" ref="J61:N70">ROUND(100*I25/$V25,1)</f>
        <v>29.8</v>
      </c>
      <c r="K61" s="16">
        <f t="shared" si="22"/>
        <v>25</v>
      </c>
      <c r="L61" s="16">
        <f t="shared" si="22"/>
        <v>23.4</v>
      </c>
      <c r="M61" s="16">
        <f t="shared" si="22"/>
        <v>14.2</v>
      </c>
      <c r="N61" s="16">
        <f t="shared" si="22"/>
        <v>5.5</v>
      </c>
      <c r="O61" s="16">
        <f t="shared" si="10"/>
        <v>97.9</v>
      </c>
      <c r="P61" s="17">
        <f t="shared" si="11"/>
        <v>24670</v>
      </c>
      <c r="Q61" s="16">
        <f t="shared" si="12"/>
        <v>27.8</v>
      </c>
      <c r="R61" s="16">
        <f t="shared" si="13"/>
        <v>24</v>
      </c>
      <c r="S61" s="16">
        <f t="shared" si="14"/>
        <v>23.6</v>
      </c>
      <c r="T61" s="16">
        <f t="shared" si="15"/>
        <v>15.6</v>
      </c>
      <c r="U61" s="16">
        <f t="shared" si="16"/>
        <v>6.6</v>
      </c>
      <c r="V61" s="16">
        <f t="shared" si="17"/>
        <v>97.6</v>
      </c>
      <c r="W61" s="17">
        <f t="shared" si="18"/>
        <v>35594</v>
      </c>
      <c r="X61" s="18"/>
      <c r="Y61" s="18"/>
    </row>
    <row r="62" spans="2:25" ht="12.75">
      <c r="B62" s="15" t="s">
        <v>21</v>
      </c>
      <c r="C62" s="16">
        <f t="shared" si="21"/>
        <v>14.6</v>
      </c>
      <c r="D62" s="16">
        <f t="shared" si="21"/>
        <v>27</v>
      </c>
      <c r="E62" s="16">
        <f t="shared" si="19"/>
        <v>30.9</v>
      </c>
      <c r="F62" s="16">
        <f t="shared" si="19"/>
        <v>19.1</v>
      </c>
      <c r="G62" s="16">
        <f t="shared" si="19"/>
        <v>7.1</v>
      </c>
      <c r="H62" s="16">
        <f t="shared" si="7"/>
        <v>98.8</v>
      </c>
      <c r="I62" s="17">
        <f t="shared" si="8"/>
        <v>4194</v>
      </c>
      <c r="J62" s="16">
        <f t="shared" si="22"/>
        <v>18.9</v>
      </c>
      <c r="K62" s="16">
        <f t="shared" si="22"/>
        <v>31.8</v>
      </c>
      <c r="L62" s="16">
        <f t="shared" si="22"/>
        <v>30.7</v>
      </c>
      <c r="M62" s="16">
        <f t="shared" si="22"/>
        <v>13.8</v>
      </c>
      <c r="N62" s="16">
        <f t="shared" si="22"/>
        <v>4.1</v>
      </c>
      <c r="O62" s="16">
        <f t="shared" si="10"/>
        <v>99.3</v>
      </c>
      <c r="P62" s="17">
        <f t="shared" si="11"/>
        <v>10274</v>
      </c>
      <c r="Q62" s="16">
        <f t="shared" si="12"/>
        <v>17.7</v>
      </c>
      <c r="R62" s="16">
        <f t="shared" si="13"/>
        <v>30.4</v>
      </c>
      <c r="S62" s="16">
        <f t="shared" si="14"/>
        <v>30.8</v>
      </c>
      <c r="T62" s="16">
        <f t="shared" si="15"/>
        <v>15.4</v>
      </c>
      <c r="U62" s="16">
        <f t="shared" si="16"/>
        <v>5</v>
      </c>
      <c r="V62" s="16">
        <f t="shared" si="17"/>
        <v>99.2</v>
      </c>
      <c r="W62" s="17">
        <f t="shared" si="18"/>
        <v>14468</v>
      </c>
      <c r="X62" s="18"/>
      <c r="Y62" s="18"/>
    </row>
    <row r="63" spans="2:25" ht="12.75">
      <c r="B63" s="15" t="s">
        <v>22</v>
      </c>
      <c r="C63" s="16">
        <f t="shared" si="21"/>
        <v>20.4</v>
      </c>
      <c r="D63" s="16">
        <f t="shared" si="21"/>
        <v>23.5</v>
      </c>
      <c r="E63" s="16">
        <f t="shared" si="19"/>
        <v>26.4</v>
      </c>
      <c r="F63" s="16">
        <f t="shared" si="19"/>
        <v>20.2</v>
      </c>
      <c r="G63" s="16">
        <f t="shared" si="19"/>
        <v>8</v>
      </c>
      <c r="H63" s="16">
        <f t="shared" si="7"/>
        <v>98.4</v>
      </c>
      <c r="I63" s="17">
        <f t="shared" si="8"/>
        <v>23756</v>
      </c>
      <c r="J63" s="16">
        <f t="shared" si="22"/>
        <v>20.6</v>
      </c>
      <c r="K63" s="16">
        <f t="shared" si="22"/>
        <v>24.5</v>
      </c>
      <c r="L63" s="16">
        <f t="shared" si="22"/>
        <v>27.7</v>
      </c>
      <c r="M63" s="16">
        <f t="shared" si="22"/>
        <v>19.3</v>
      </c>
      <c r="N63" s="16">
        <f t="shared" si="22"/>
        <v>6.7</v>
      </c>
      <c r="O63" s="16">
        <f t="shared" si="10"/>
        <v>98.8</v>
      </c>
      <c r="P63" s="17">
        <f t="shared" si="11"/>
        <v>53241</v>
      </c>
      <c r="Q63" s="16">
        <f t="shared" si="12"/>
        <v>20.6</v>
      </c>
      <c r="R63" s="16">
        <f t="shared" si="13"/>
        <v>24.2</v>
      </c>
      <c r="S63" s="16">
        <f t="shared" si="14"/>
        <v>27.3</v>
      </c>
      <c r="T63" s="16">
        <f t="shared" si="15"/>
        <v>19.5</v>
      </c>
      <c r="U63" s="16">
        <f t="shared" si="16"/>
        <v>7.1</v>
      </c>
      <c r="V63" s="16">
        <f t="shared" si="17"/>
        <v>98.7</v>
      </c>
      <c r="W63" s="17">
        <f t="shared" si="18"/>
        <v>76997</v>
      </c>
      <c r="X63" s="18"/>
      <c r="Y63" s="18"/>
    </row>
    <row r="64" spans="2:25" ht="12.75">
      <c r="B64" s="15" t="s">
        <v>53</v>
      </c>
      <c r="C64" s="16">
        <f t="shared" si="21"/>
        <v>9.9</v>
      </c>
      <c r="D64" s="16">
        <f t="shared" si="21"/>
        <v>24.4</v>
      </c>
      <c r="E64" s="16">
        <f t="shared" si="19"/>
        <v>33</v>
      </c>
      <c r="F64" s="16">
        <f t="shared" si="19"/>
        <v>22.9</v>
      </c>
      <c r="G64" s="16">
        <f t="shared" si="19"/>
        <v>7.7</v>
      </c>
      <c r="H64" s="16">
        <f t="shared" si="7"/>
        <v>98</v>
      </c>
      <c r="I64" s="17">
        <f t="shared" si="8"/>
        <v>9223</v>
      </c>
      <c r="J64" s="16">
        <f t="shared" si="22"/>
        <v>14.4</v>
      </c>
      <c r="K64" s="16">
        <f t="shared" si="22"/>
        <v>29.3</v>
      </c>
      <c r="L64" s="16">
        <f t="shared" si="22"/>
        <v>33</v>
      </c>
      <c r="M64" s="16">
        <f t="shared" si="22"/>
        <v>17.7</v>
      </c>
      <c r="N64" s="16">
        <f t="shared" si="22"/>
        <v>4.5</v>
      </c>
      <c r="O64" s="16">
        <f t="shared" si="10"/>
        <v>98.8</v>
      </c>
      <c r="P64" s="17">
        <f t="shared" si="11"/>
        <v>12244</v>
      </c>
      <c r="Q64" s="16">
        <f t="shared" si="12"/>
        <v>12.4</v>
      </c>
      <c r="R64" s="16">
        <f t="shared" si="13"/>
        <v>27.2</v>
      </c>
      <c r="S64" s="16">
        <f t="shared" si="14"/>
        <v>33</v>
      </c>
      <c r="T64" s="16">
        <f t="shared" si="15"/>
        <v>19.9</v>
      </c>
      <c r="U64" s="16">
        <f t="shared" si="16"/>
        <v>5.9</v>
      </c>
      <c r="V64" s="16">
        <f t="shared" si="17"/>
        <v>98.4</v>
      </c>
      <c r="W64" s="17">
        <f t="shared" si="18"/>
        <v>21467</v>
      </c>
      <c r="X64" s="18"/>
      <c r="Y64" s="18"/>
    </row>
    <row r="65" spans="2:25" ht="12.75">
      <c r="B65" s="15" t="s">
        <v>23</v>
      </c>
      <c r="C65" s="16">
        <f t="shared" si="21"/>
        <v>15.2</v>
      </c>
      <c r="D65" s="16">
        <f t="shared" si="21"/>
        <v>30.4</v>
      </c>
      <c r="E65" s="16">
        <f t="shared" si="19"/>
        <v>34.1</v>
      </c>
      <c r="F65" s="16">
        <f t="shared" si="19"/>
        <v>14.8</v>
      </c>
      <c r="G65" s="16">
        <f t="shared" si="19"/>
        <v>4.3</v>
      </c>
      <c r="H65" s="16">
        <f t="shared" si="7"/>
        <v>98.8</v>
      </c>
      <c r="I65" s="17">
        <f t="shared" si="8"/>
        <v>3375</v>
      </c>
      <c r="J65" s="16">
        <f t="shared" si="22"/>
        <v>16.4</v>
      </c>
      <c r="K65" s="16">
        <f t="shared" si="22"/>
        <v>32.1</v>
      </c>
      <c r="L65" s="16">
        <f t="shared" si="22"/>
        <v>31</v>
      </c>
      <c r="M65" s="16">
        <f t="shared" si="22"/>
        <v>15.1</v>
      </c>
      <c r="N65" s="16">
        <f t="shared" si="22"/>
        <v>4.4</v>
      </c>
      <c r="O65" s="16">
        <f t="shared" si="10"/>
        <v>99</v>
      </c>
      <c r="P65" s="17">
        <f t="shared" si="11"/>
        <v>5356</v>
      </c>
      <c r="Q65" s="16">
        <f t="shared" si="12"/>
        <v>16</v>
      </c>
      <c r="R65" s="16">
        <f t="shared" si="13"/>
        <v>31.4</v>
      </c>
      <c r="S65" s="16">
        <f t="shared" si="14"/>
        <v>32.2</v>
      </c>
      <c r="T65" s="16">
        <f t="shared" si="15"/>
        <v>15</v>
      </c>
      <c r="U65" s="16">
        <f t="shared" si="16"/>
        <v>4.4</v>
      </c>
      <c r="V65" s="16">
        <f t="shared" si="17"/>
        <v>98.9</v>
      </c>
      <c r="W65" s="17">
        <f t="shared" si="18"/>
        <v>8731</v>
      </c>
      <c r="X65" s="18"/>
      <c r="Y65" s="18"/>
    </row>
    <row r="66" spans="2:25" ht="12.75">
      <c r="B66" s="15" t="s">
        <v>24</v>
      </c>
      <c r="C66" s="16">
        <f t="shared" si="21"/>
        <v>34.9</v>
      </c>
      <c r="D66" s="16">
        <f t="shared" si="21"/>
        <v>26.8</v>
      </c>
      <c r="E66" s="16">
        <f t="shared" si="19"/>
        <v>19.3</v>
      </c>
      <c r="F66" s="16">
        <f t="shared" si="19"/>
        <v>12.2</v>
      </c>
      <c r="G66" s="16">
        <f t="shared" si="19"/>
        <v>5.5</v>
      </c>
      <c r="H66" s="16">
        <f t="shared" si="7"/>
        <v>98.7</v>
      </c>
      <c r="I66" s="17">
        <f t="shared" si="8"/>
        <v>3855</v>
      </c>
      <c r="J66" s="16">
        <f t="shared" si="22"/>
        <v>31.8</v>
      </c>
      <c r="K66" s="16">
        <f t="shared" si="22"/>
        <v>28.2</v>
      </c>
      <c r="L66" s="16">
        <f t="shared" si="22"/>
        <v>20.5</v>
      </c>
      <c r="M66" s="16">
        <f t="shared" si="22"/>
        <v>12.3</v>
      </c>
      <c r="N66" s="16">
        <f t="shared" si="22"/>
        <v>5.9</v>
      </c>
      <c r="O66" s="16">
        <f t="shared" si="10"/>
        <v>98.7</v>
      </c>
      <c r="P66" s="17">
        <f t="shared" si="11"/>
        <v>8108</v>
      </c>
      <c r="Q66" s="16">
        <f t="shared" si="12"/>
        <v>32.8</v>
      </c>
      <c r="R66" s="16">
        <f t="shared" si="13"/>
        <v>27.7</v>
      </c>
      <c r="S66" s="16">
        <f t="shared" si="14"/>
        <v>20.1</v>
      </c>
      <c r="T66" s="16">
        <f t="shared" si="15"/>
        <v>12.3</v>
      </c>
      <c r="U66" s="16">
        <f t="shared" si="16"/>
        <v>5.8</v>
      </c>
      <c r="V66" s="16">
        <f t="shared" si="17"/>
        <v>98.7</v>
      </c>
      <c r="W66" s="17">
        <f t="shared" si="18"/>
        <v>11963</v>
      </c>
      <c r="X66" s="18"/>
      <c r="Y66" s="18"/>
    </row>
    <row r="67" spans="2:25" ht="12.75">
      <c r="B67" s="15" t="s">
        <v>25</v>
      </c>
      <c r="C67" s="16">
        <f t="shared" si="21"/>
        <v>36.3</v>
      </c>
      <c r="D67" s="16">
        <f t="shared" si="21"/>
        <v>25.2</v>
      </c>
      <c r="E67" s="16">
        <f t="shared" si="19"/>
        <v>18.6</v>
      </c>
      <c r="F67" s="16">
        <f t="shared" si="19"/>
        <v>11.8</v>
      </c>
      <c r="G67" s="16">
        <f t="shared" si="19"/>
        <v>6</v>
      </c>
      <c r="H67" s="16">
        <f t="shared" si="7"/>
        <v>97.9</v>
      </c>
      <c r="I67" s="17">
        <f t="shared" si="8"/>
        <v>1967</v>
      </c>
      <c r="J67" s="16">
        <f t="shared" si="22"/>
        <v>34.3</v>
      </c>
      <c r="K67" s="16">
        <f t="shared" si="22"/>
        <v>24.9</v>
      </c>
      <c r="L67" s="16">
        <f t="shared" si="22"/>
        <v>19.9</v>
      </c>
      <c r="M67" s="16">
        <f t="shared" si="22"/>
        <v>13.4</v>
      </c>
      <c r="N67" s="16">
        <f t="shared" si="22"/>
        <v>5.7</v>
      </c>
      <c r="O67" s="16">
        <f t="shared" si="10"/>
        <v>98.3</v>
      </c>
      <c r="P67" s="17">
        <f t="shared" si="11"/>
        <v>3271</v>
      </c>
      <c r="Q67" s="16">
        <f t="shared" si="12"/>
        <v>35.1</v>
      </c>
      <c r="R67" s="16">
        <f t="shared" si="13"/>
        <v>25</v>
      </c>
      <c r="S67" s="16">
        <f t="shared" si="14"/>
        <v>19.4</v>
      </c>
      <c r="T67" s="16">
        <f t="shared" si="15"/>
        <v>12.8</v>
      </c>
      <c r="U67" s="16">
        <f t="shared" si="16"/>
        <v>5.8</v>
      </c>
      <c r="V67" s="16">
        <f t="shared" si="17"/>
        <v>98.1</v>
      </c>
      <c r="W67" s="17">
        <f t="shared" si="18"/>
        <v>5238</v>
      </c>
      <c r="X67" s="18"/>
      <c r="Y67" s="18"/>
    </row>
    <row r="68" spans="2:25" ht="12.75">
      <c r="B68" s="15" t="s">
        <v>26</v>
      </c>
      <c r="C68" s="16">
        <f t="shared" si="21"/>
        <v>39.8</v>
      </c>
      <c r="D68" s="16">
        <f t="shared" si="21"/>
        <v>28.1</v>
      </c>
      <c r="E68" s="16">
        <f t="shared" si="19"/>
        <v>18.9</v>
      </c>
      <c r="F68" s="16">
        <f t="shared" si="19"/>
        <v>8.8</v>
      </c>
      <c r="G68" s="16">
        <f t="shared" si="19"/>
        <v>3.6</v>
      </c>
      <c r="H68" s="16">
        <f t="shared" si="7"/>
        <v>99.1</v>
      </c>
      <c r="I68" s="17">
        <f t="shared" si="8"/>
        <v>1564</v>
      </c>
      <c r="J68" s="16">
        <f t="shared" si="22"/>
        <v>35.1</v>
      </c>
      <c r="K68" s="16">
        <f t="shared" si="22"/>
        <v>27.9</v>
      </c>
      <c r="L68" s="16">
        <f t="shared" si="22"/>
        <v>19.7</v>
      </c>
      <c r="M68" s="16">
        <f t="shared" si="22"/>
        <v>12.1</v>
      </c>
      <c r="N68" s="16">
        <f t="shared" si="22"/>
        <v>4.3</v>
      </c>
      <c r="O68" s="16">
        <f t="shared" si="10"/>
        <v>99</v>
      </c>
      <c r="P68" s="17">
        <f t="shared" si="11"/>
        <v>3366</v>
      </c>
      <c r="Q68" s="16">
        <f t="shared" si="12"/>
        <v>36.6</v>
      </c>
      <c r="R68" s="16">
        <f t="shared" si="13"/>
        <v>27.9</v>
      </c>
      <c r="S68" s="16">
        <f t="shared" si="14"/>
        <v>19.4</v>
      </c>
      <c r="T68" s="16">
        <f t="shared" si="15"/>
        <v>11</v>
      </c>
      <c r="U68" s="16">
        <f t="shared" si="16"/>
        <v>4.1</v>
      </c>
      <c r="V68" s="16">
        <f t="shared" si="17"/>
        <v>99</v>
      </c>
      <c r="W68" s="17">
        <f t="shared" si="18"/>
        <v>4930</v>
      </c>
      <c r="X68" s="18"/>
      <c r="Y68" s="18"/>
    </row>
    <row r="69" spans="2:25" ht="12.75">
      <c r="B69" s="15" t="s">
        <v>27</v>
      </c>
      <c r="C69" s="16">
        <f t="shared" si="21"/>
        <v>41</v>
      </c>
      <c r="D69" s="16">
        <f t="shared" si="21"/>
        <v>29</v>
      </c>
      <c r="E69" s="16">
        <f t="shared" si="19"/>
        <v>17.3</v>
      </c>
      <c r="F69" s="16">
        <f t="shared" si="19"/>
        <v>6.4</v>
      </c>
      <c r="G69" s="16">
        <f t="shared" si="19"/>
        <v>3</v>
      </c>
      <c r="H69" s="16">
        <f t="shared" si="7"/>
        <v>96.7</v>
      </c>
      <c r="I69" s="17">
        <f t="shared" si="8"/>
        <v>1959</v>
      </c>
      <c r="J69" s="16">
        <f t="shared" si="22"/>
        <v>46.2</v>
      </c>
      <c r="K69" s="16">
        <f t="shared" si="22"/>
        <v>29.8</v>
      </c>
      <c r="L69" s="16">
        <f t="shared" si="22"/>
        <v>13.7</v>
      </c>
      <c r="M69" s="16">
        <f t="shared" si="22"/>
        <v>4.6</v>
      </c>
      <c r="N69" s="16">
        <f t="shared" si="22"/>
        <v>2.9</v>
      </c>
      <c r="O69" s="16">
        <f t="shared" si="10"/>
        <v>97.2</v>
      </c>
      <c r="P69" s="17">
        <f t="shared" si="11"/>
        <v>2575</v>
      </c>
      <c r="Q69" s="16">
        <f t="shared" si="12"/>
        <v>43.9</v>
      </c>
      <c r="R69" s="16">
        <f t="shared" si="13"/>
        <v>29.5</v>
      </c>
      <c r="S69" s="16">
        <f t="shared" si="14"/>
        <v>15.2</v>
      </c>
      <c r="T69" s="16">
        <f t="shared" si="15"/>
        <v>5.4</v>
      </c>
      <c r="U69" s="16">
        <f t="shared" si="16"/>
        <v>2.9</v>
      </c>
      <c r="V69" s="16">
        <f t="shared" si="17"/>
        <v>97</v>
      </c>
      <c r="W69" s="17">
        <f t="shared" si="18"/>
        <v>4534</v>
      </c>
      <c r="X69" s="18"/>
      <c r="Y69" s="18"/>
    </row>
    <row r="70" spans="2:25" ht="12.75">
      <c r="B70" s="15" t="s">
        <v>28</v>
      </c>
      <c r="C70" s="16">
        <f t="shared" si="21"/>
        <v>33.9</v>
      </c>
      <c r="D70" s="16">
        <f t="shared" si="21"/>
        <v>29.6</v>
      </c>
      <c r="E70" s="16">
        <f t="shared" si="19"/>
        <v>20</v>
      </c>
      <c r="F70" s="16">
        <f t="shared" si="19"/>
        <v>11</v>
      </c>
      <c r="G70" s="16">
        <f t="shared" si="19"/>
        <v>4.4</v>
      </c>
      <c r="H70" s="16">
        <f t="shared" si="7"/>
        <v>99</v>
      </c>
      <c r="I70" s="17">
        <f t="shared" si="8"/>
        <v>2315</v>
      </c>
      <c r="J70" s="16">
        <f t="shared" si="22"/>
        <v>39.1</v>
      </c>
      <c r="K70" s="16">
        <f t="shared" si="22"/>
        <v>31.2</v>
      </c>
      <c r="L70" s="16">
        <f t="shared" si="22"/>
        <v>18.1</v>
      </c>
      <c r="M70" s="16">
        <f t="shared" si="22"/>
        <v>8.2</v>
      </c>
      <c r="N70" s="16">
        <f t="shared" si="22"/>
        <v>2.9</v>
      </c>
      <c r="O70" s="16">
        <f t="shared" si="10"/>
        <v>99.4</v>
      </c>
      <c r="P70" s="17">
        <f t="shared" si="11"/>
        <v>3146</v>
      </c>
      <c r="Q70" s="16">
        <f t="shared" si="12"/>
        <v>36.9</v>
      </c>
      <c r="R70" s="16">
        <f t="shared" si="13"/>
        <v>30.5</v>
      </c>
      <c r="S70" s="16">
        <f t="shared" si="14"/>
        <v>18.9</v>
      </c>
      <c r="T70" s="16">
        <f t="shared" si="15"/>
        <v>9.4</v>
      </c>
      <c r="U70" s="16">
        <f t="shared" si="16"/>
        <v>3.5</v>
      </c>
      <c r="V70" s="16">
        <f t="shared" si="17"/>
        <v>99.2</v>
      </c>
      <c r="W70" s="17">
        <f t="shared" si="18"/>
        <v>5461</v>
      </c>
      <c r="X70" s="18"/>
      <c r="Y70" s="18"/>
    </row>
    <row r="71" spans="2:25" ht="12.75">
      <c r="B71" s="15" t="s">
        <v>29</v>
      </c>
      <c r="C71" s="16">
        <f t="shared" si="21"/>
        <v>25.5</v>
      </c>
      <c r="D71" s="16">
        <f t="shared" si="21"/>
        <v>29</v>
      </c>
      <c r="E71" s="16">
        <f t="shared" si="19"/>
        <v>23.6</v>
      </c>
      <c r="F71" s="16">
        <f t="shared" si="19"/>
        <v>13.7</v>
      </c>
      <c r="G71" s="16">
        <f t="shared" si="19"/>
        <v>6.2</v>
      </c>
      <c r="H71" s="16">
        <f t="shared" si="7"/>
        <v>98.1</v>
      </c>
      <c r="I71" s="17">
        <f t="shared" si="8"/>
        <v>4314</v>
      </c>
      <c r="J71" s="16">
        <f aca="true" t="shared" si="23" ref="J71:N75">ROUND(100*I35/$V35,1)</f>
        <v>26.3</v>
      </c>
      <c r="K71" s="16">
        <f t="shared" si="23"/>
        <v>30.5</v>
      </c>
      <c r="L71" s="16">
        <f t="shared" si="23"/>
        <v>23.6</v>
      </c>
      <c r="M71" s="16">
        <f t="shared" si="23"/>
        <v>13.3</v>
      </c>
      <c r="N71" s="16">
        <f t="shared" si="23"/>
        <v>5.1</v>
      </c>
      <c r="O71" s="16">
        <f t="shared" si="10"/>
        <v>98.9</v>
      </c>
      <c r="P71" s="17">
        <f t="shared" si="11"/>
        <v>9542</v>
      </c>
      <c r="Q71" s="16">
        <f t="shared" si="12"/>
        <v>26.1</v>
      </c>
      <c r="R71" s="16">
        <f t="shared" si="13"/>
        <v>30</v>
      </c>
      <c r="S71" s="16">
        <f t="shared" si="14"/>
        <v>23.6</v>
      </c>
      <c r="T71" s="16">
        <f t="shared" si="15"/>
        <v>13.4</v>
      </c>
      <c r="U71" s="16">
        <f t="shared" si="16"/>
        <v>5.4</v>
      </c>
      <c r="V71" s="16">
        <f t="shared" si="17"/>
        <v>98.6</v>
      </c>
      <c r="W71" s="17">
        <f t="shared" si="18"/>
        <v>13856</v>
      </c>
      <c r="X71" s="18"/>
      <c r="Y71" s="18"/>
    </row>
    <row r="72" spans="2:25" ht="12.75">
      <c r="B72" s="15" t="s">
        <v>30</v>
      </c>
      <c r="C72" s="16">
        <f t="shared" si="21"/>
        <v>16.2</v>
      </c>
      <c r="D72" s="16">
        <f t="shared" si="21"/>
        <v>20</v>
      </c>
      <c r="E72" s="16">
        <f t="shared" si="19"/>
        <v>24.9</v>
      </c>
      <c r="F72" s="16">
        <f t="shared" si="19"/>
        <v>22.6</v>
      </c>
      <c r="G72" s="16">
        <f t="shared" si="19"/>
        <v>12.8</v>
      </c>
      <c r="H72" s="16">
        <f t="shared" si="7"/>
        <v>96.4</v>
      </c>
      <c r="I72" s="17">
        <f t="shared" si="8"/>
        <v>4599</v>
      </c>
      <c r="J72" s="16">
        <f t="shared" si="23"/>
        <v>21.5</v>
      </c>
      <c r="K72" s="16">
        <f t="shared" si="23"/>
        <v>23.1</v>
      </c>
      <c r="L72" s="16">
        <f t="shared" si="23"/>
        <v>24.7</v>
      </c>
      <c r="M72" s="16">
        <f t="shared" si="23"/>
        <v>18.7</v>
      </c>
      <c r="N72" s="16">
        <f t="shared" si="23"/>
        <v>9.8</v>
      </c>
      <c r="O72" s="16">
        <f t="shared" si="10"/>
        <v>97.8</v>
      </c>
      <c r="P72" s="17">
        <f t="shared" si="11"/>
        <v>3843</v>
      </c>
      <c r="Q72" s="16">
        <f t="shared" si="12"/>
        <v>18.6</v>
      </c>
      <c r="R72" s="16">
        <f t="shared" si="13"/>
        <v>21.4</v>
      </c>
      <c r="S72" s="16">
        <f t="shared" si="14"/>
        <v>24.8</v>
      </c>
      <c r="T72" s="16">
        <f t="shared" si="15"/>
        <v>20.8</v>
      </c>
      <c r="U72" s="16">
        <f t="shared" si="16"/>
        <v>11.4</v>
      </c>
      <c r="V72" s="16">
        <f t="shared" si="17"/>
        <v>97.1</v>
      </c>
      <c r="W72" s="17">
        <f t="shared" si="18"/>
        <v>8442</v>
      </c>
      <c r="X72" s="18"/>
      <c r="Y72" s="18"/>
    </row>
    <row r="73" spans="2:25" ht="12.75">
      <c r="B73" s="15" t="s">
        <v>31</v>
      </c>
      <c r="C73" s="16">
        <f t="shared" si="21"/>
        <v>9.1</v>
      </c>
      <c r="D73" s="16">
        <f t="shared" si="21"/>
        <v>18.6</v>
      </c>
      <c r="E73" s="16">
        <f t="shared" si="19"/>
        <v>26.3</v>
      </c>
      <c r="F73" s="16">
        <f t="shared" si="19"/>
        <v>24.9</v>
      </c>
      <c r="G73" s="16">
        <f t="shared" si="19"/>
        <v>16.9</v>
      </c>
      <c r="H73" s="16">
        <f t="shared" si="7"/>
        <v>95.7</v>
      </c>
      <c r="I73" s="17">
        <f t="shared" si="8"/>
        <v>11481</v>
      </c>
      <c r="J73" s="16">
        <f t="shared" si="23"/>
        <v>19</v>
      </c>
      <c r="K73" s="16">
        <f t="shared" si="23"/>
        <v>23.3</v>
      </c>
      <c r="L73" s="16">
        <f t="shared" si="23"/>
        <v>24.7</v>
      </c>
      <c r="M73" s="16">
        <f t="shared" si="23"/>
        <v>19.6</v>
      </c>
      <c r="N73" s="16">
        <f t="shared" si="23"/>
        <v>10.6</v>
      </c>
      <c r="O73" s="16">
        <f t="shared" si="10"/>
        <v>97.2</v>
      </c>
      <c r="P73" s="17">
        <f t="shared" si="11"/>
        <v>8278</v>
      </c>
      <c r="Q73" s="16">
        <f t="shared" si="12"/>
        <v>13.3</v>
      </c>
      <c r="R73" s="16">
        <f t="shared" si="13"/>
        <v>20.5</v>
      </c>
      <c r="S73" s="16">
        <f t="shared" si="14"/>
        <v>25.6</v>
      </c>
      <c r="T73" s="16">
        <f t="shared" si="15"/>
        <v>22.6</v>
      </c>
      <c r="U73" s="16">
        <f t="shared" si="16"/>
        <v>14.3</v>
      </c>
      <c r="V73" s="16">
        <f t="shared" si="17"/>
        <v>96.3</v>
      </c>
      <c r="W73" s="17">
        <f t="shared" si="18"/>
        <v>19759</v>
      </c>
      <c r="X73" s="18"/>
      <c r="Y73" s="18"/>
    </row>
    <row r="74" spans="2:25" ht="12.75">
      <c r="B74" s="15" t="s">
        <v>32</v>
      </c>
      <c r="C74" s="16">
        <f t="shared" si="21"/>
        <v>10.6</v>
      </c>
      <c r="D74" s="16">
        <f t="shared" si="21"/>
        <v>16.2</v>
      </c>
      <c r="E74" s="16">
        <f t="shared" si="19"/>
        <v>22.4</v>
      </c>
      <c r="F74" s="16">
        <f t="shared" si="19"/>
        <v>23.8</v>
      </c>
      <c r="G74" s="16">
        <f t="shared" si="19"/>
        <v>18.6</v>
      </c>
      <c r="H74" s="16">
        <f t="shared" si="7"/>
        <v>91.5</v>
      </c>
      <c r="I74" s="17">
        <f t="shared" si="8"/>
        <v>27459</v>
      </c>
      <c r="J74" s="16">
        <f t="shared" si="23"/>
        <v>12.1</v>
      </c>
      <c r="K74" s="16">
        <f t="shared" si="23"/>
        <v>18.1</v>
      </c>
      <c r="L74" s="16">
        <f t="shared" si="23"/>
        <v>23.3</v>
      </c>
      <c r="M74" s="16">
        <f t="shared" si="23"/>
        <v>23.2</v>
      </c>
      <c r="N74" s="16">
        <f t="shared" si="23"/>
        <v>16.9</v>
      </c>
      <c r="O74" s="16">
        <f t="shared" si="10"/>
        <v>93.7</v>
      </c>
      <c r="P74" s="17">
        <f t="shared" si="11"/>
        <v>31215</v>
      </c>
      <c r="Q74" s="16">
        <f t="shared" si="12"/>
        <v>11.4</v>
      </c>
      <c r="R74" s="16">
        <f t="shared" si="13"/>
        <v>17.2</v>
      </c>
      <c r="S74" s="16">
        <f t="shared" si="14"/>
        <v>22.9</v>
      </c>
      <c r="T74" s="16">
        <f t="shared" si="15"/>
        <v>23.5</v>
      </c>
      <c r="U74" s="16">
        <f t="shared" si="16"/>
        <v>17.7</v>
      </c>
      <c r="V74" s="16">
        <f t="shared" si="17"/>
        <v>92.7</v>
      </c>
      <c r="W74" s="17">
        <f t="shared" si="18"/>
        <v>58674</v>
      </c>
      <c r="X74" s="18"/>
      <c r="Y74" s="18"/>
    </row>
    <row r="75" spans="2:25" ht="12.75">
      <c r="B75" s="15" t="s">
        <v>47</v>
      </c>
      <c r="C75" s="16">
        <f t="shared" si="21"/>
        <v>21.5</v>
      </c>
      <c r="D75" s="16">
        <f t="shared" si="21"/>
        <v>22.1</v>
      </c>
      <c r="E75" s="16">
        <f t="shared" si="19"/>
        <v>23.1</v>
      </c>
      <c r="F75" s="16">
        <f t="shared" si="19"/>
        <v>18.6</v>
      </c>
      <c r="G75" s="16">
        <f t="shared" si="19"/>
        <v>10.9</v>
      </c>
      <c r="H75" s="16">
        <f t="shared" si="7"/>
        <v>96.1</v>
      </c>
      <c r="I75" s="17">
        <f t="shared" si="8"/>
        <v>317678</v>
      </c>
      <c r="J75" s="16">
        <f t="shared" si="23"/>
        <v>23.7</v>
      </c>
      <c r="K75" s="16">
        <f t="shared" si="23"/>
        <v>24.9</v>
      </c>
      <c r="L75" s="16">
        <f t="shared" si="23"/>
        <v>23.9</v>
      </c>
      <c r="M75" s="16">
        <f t="shared" si="23"/>
        <v>16.7</v>
      </c>
      <c r="N75" s="16">
        <f t="shared" si="23"/>
        <v>8.3</v>
      </c>
      <c r="O75" s="16">
        <f t="shared" si="10"/>
        <v>97.4</v>
      </c>
      <c r="P75" s="17">
        <f t="shared" si="11"/>
        <v>373693</v>
      </c>
      <c r="Q75" s="16">
        <f t="shared" si="12"/>
        <v>22.7</v>
      </c>
      <c r="R75" s="16">
        <f t="shared" si="13"/>
        <v>23.6</v>
      </c>
      <c r="S75" s="16">
        <f t="shared" si="14"/>
        <v>23.5</v>
      </c>
      <c r="T75" s="16">
        <f t="shared" si="15"/>
        <v>17.6</v>
      </c>
      <c r="U75" s="16">
        <f t="shared" si="16"/>
        <v>9.5</v>
      </c>
      <c r="V75" s="16">
        <f t="shared" si="17"/>
        <v>96.8</v>
      </c>
      <c r="W75" s="17">
        <f t="shared" si="18"/>
        <v>691371</v>
      </c>
      <c r="X75" s="18"/>
      <c r="Y75" s="18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B3:Z79"/>
  <sheetViews>
    <sheetView workbookViewId="0" topLeftCell="B41">
      <selection activeCell="E50" sqref="E50"/>
    </sheetView>
  </sheetViews>
  <sheetFormatPr defaultColWidth="9.140625" defaultRowHeight="12.75"/>
  <cols>
    <col min="1" max="1" width="9.140625" style="25" customWidth="1"/>
    <col min="2" max="2" width="26.57421875" style="25" bestFit="1" customWidth="1"/>
    <col min="3" max="22" width="9.140625" style="25" customWidth="1"/>
    <col min="23" max="23" width="15.421875" style="25" bestFit="1" customWidth="1"/>
    <col min="24" max="25" width="9.140625" style="25" customWidth="1"/>
    <col min="26" max="26" width="15.421875" style="25" bestFit="1" customWidth="1"/>
    <col min="27" max="16384" width="9.140625" style="25" customWidth="1"/>
  </cols>
  <sheetData>
    <row r="3" spans="3:26" s="20" customFormat="1" ht="12.75">
      <c r="C3" s="89" t="s">
        <v>39</v>
      </c>
      <c r="D3" s="89"/>
      <c r="E3" s="89"/>
      <c r="F3" s="89"/>
      <c r="G3" s="89"/>
      <c r="H3" s="89"/>
      <c r="I3" s="89" t="s">
        <v>44</v>
      </c>
      <c r="J3" s="89"/>
      <c r="K3" s="89"/>
      <c r="L3" s="89"/>
      <c r="M3" s="89"/>
      <c r="N3" s="89"/>
      <c r="O3" s="89" t="s">
        <v>62</v>
      </c>
      <c r="P3" s="89"/>
      <c r="Q3" s="89"/>
      <c r="R3" s="89"/>
      <c r="S3" s="89"/>
      <c r="T3" s="89"/>
      <c r="U3" s="89" t="s">
        <v>64</v>
      </c>
      <c r="V3" s="89"/>
      <c r="W3" s="89"/>
      <c r="X3" s="89" t="s">
        <v>65</v>
      </c>
      <c r="Y3" s="89"/>
      <c r="Z3" s="89"/>
    </row>
    <row r="4" spans="3:26" s="20" customFormat="1" ht="12.75"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63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63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63</v>
      </c>
      <c r="U4" s="20" t="s">
        <v>43</v>
      </c>
      <c r="V4" s="20" t="s">
        <v>44</v>
      </c>
      <c r="W4" s="20" t="s">
        <v>45</v>
      </c>
      <c r="X4" s="20" t="s">
        <v>43</v>
      </c>
      <c r="Y4" s="20" t="s">
        <v>44</v>
      </c>
      <c r="Z4" s="20" t="s">
        <v>45</v>
      </c>
    </row>
    <row r="5" spans="2:26" ht="12.75">
      <c r="B5" s="21" t="s">
        <v>0</v>
      </c>
      <c r="C5" s="22">
        <v>4503</v>
      </c>
      <c r="D5" s="22">
        <v>4073</v>
      </c>
      <c r="E5" s="22">
        <v>3958</v>
      </c>
      <c r="F5" s="22">
        <v>3341</v>
      </c>
      <c r="G5" s="22">
        <v>2493</v>
      </c>
      <c r="H5" s="22">
        <v>932</v>
      </c>
      <c r="I5" s="22">
        <v>7008</v>
      </c>
      <c r="J5" s="22">
        <v>5974</v>
      </c>
      <c r="K5" s="22">
        <v>5666</v>
      </c>
      <c r="L5" s="22">
        <v>4505</v>
      </c>
      <c r="M5" s="22">
        <v>3091</v>
      </c>
      <c r="N5" s="22">
        <v>1080</v>
      </c>
      <c r="O5" s="22">
        <v>11511</v>
      </c>
      <c r="P5" s="22">
        <v>10047</v>
      </c>
      <c r="Q5" s="22">
        <v>9624</v>
      </c>
      <c r="R5" s="22">
        <v>7846</v>
      </c>
      <c r="S5" s="22">
        <v>5584</v>
      </c>
      <c r="T5" s="22">
        <v>2012</v>
      </c>
      <c r="U5" s="23">
        <f>SUM(C5:H5)</f>
        <v>19300</v>
      </c>
      <c r="V5" s="23">
        <f>SUM(I5:N5)</f>
        <v>27324</v>
      </c>
      <c r="W5" s="23">
        <f>SUM(O5:T5)</f>
        <v>46624</v>
      </c>
      <c r="X5" s="24">
        <f>SUM(C5:G5)</f>
        <v>18368</v>
      </c>
      <c r="Y5" s="24">
        <f>SUM(I5:M5)</f>
        <v>26244</v>
      </c>
      <c r="Z5" s="24">
        <f>SUM(O5:S5)</f>
        <v>44612</v>
      </c>
    </row>
    <row r="6" spans="2:26" ht="12.75">
      <c r="B6" s="21" t="s">
        <v>1</v>
      </c>
      <c r="C6" s="22">
        <v>5429</v>
      </c>
      <c r="D6" s="22">
        <v>4171</v>
      </c>
      <c r="E6" s="22">
        <v>3317</v>
      </c>
      <c r="F6" s="22">
        <v>2498</v>
      </c>
      <c r="G6" s="22">
        <v>1676</v>
      </c>
      <c r="H6" s="22">
        <v>629</v>
      </c>
      <c r="I6" s="22">
        <v>5502</v>
      </c>
      <c r="J6" s="22">
        <v>4238</v>
      </c>
      <c r="K6" s="22">
        <v>3193</v>
      </c>
      <c r="L6" s="22">
        <v>2167</v>
      </c>
      <c r="M6" s="22">
        <v>1300</v>
      </c>
      <c r="N6" s="22">
        <v>414</v>
      </c>
      <c r="O6" s="22">
        <v>10931</v>
      </c>
      <c r="P6" s="22">
        <v>8409</v>
      </c>
      <c r="Q6" s="22">
        <v>6510</v>
      </c>
      <c r="R6" s="22">
        <v>4665</v>
      </c>
      <c r="S6" s="22">
        <v>2976</v>
      </c>
      <c r="T6" s="22">
        <v>1043</v>
      </c>
      <c r="U6" s="23">
        <f aca="true" t="shared" si="0" ref="U6:U39">SUM(C6:H6)</f>
        <v>17720</v>
      </c>
      <c r="V6" s="23">
        <f aca="true" t="shared" si="1" ref="V6:V39">SUM(I6:N6)</f>
        <v>16814</v>
      </c>
      <c r="W6" s="23">
        <f aca="true" t="shared" si="2" ref="W6:W39">SUM(O6:T6)</f>
        <v>34534</v>
      </c>
      <c r="X6" s="24">
        <f aca="true" t="shared" si="3" ref="X6:X39">SUM(C6:G6)</f>
        <v>17091</v>
      </c>
      <c r="Y6" s="24">
        <f aca="true" t="shared" si="4" ref="Y6:Y39">SUM(I6:M6)</f>
        <v>16400</v>
      </c>
      <c r="Z6" s="24">
        <f aca="true" t="shared" si="5" ref="Z6:Z39">SUM(O6:S6)</f>
        <v>33491</v>
      </c>
    </row>
    <row r="7" spans="2:26" ht="12.75">
      <c r="B7" s="21" t="s">
        <v>2</v>
      </c>
      <c r="C7" s="22">
        <v>5271</v>
      </c>
      <c r="D7" s="22">
        <v>3942</v>
      </c>
      <c r="E7" s="22">
        <v>3487</v>
      </c>
      <c r="F7" s="22">
        <v>2885</v>
      </c>
      <c r="G7" s="22">
        <v>2232</v>
      </c>
      <c r="H7" s="22">
        <v>870</v>
      </c>
      <c r="I7" s="22">
        <v>1788</v>
      </c>
      <c r="J7" s="22">
        <v>1124</v>
      </c>
      <c r="K7" s="22">
        <v>866</v>
      </c>
      <c r="L7" s="22">
        <v>618</v>
      </c>
      <c r="M7" s="22">
        <v>438</v>
      </c>
      <c r="N7" s="22">
        <v>136</v>
      </c>
      <c r="O7" s="22">
        <v>7059</v>
      </c>
      <c r="P7" s="22">
        <v>5066</v>
      </c>
      <c r="Q7" s="22">
        <v>4353</v>
      </c>
      <c r="R7" s="22">
        <v>3503</v>
      </c>
      <c r="S7" s="22">
        <v>2670</v>
      </c>
      <c r="T7" s="22">
        <v>1006</v>
      </c>
      <c r="U7" s="23">
        <f t="shared" si="0"/>
        <v>18687</v>
      </c>
      <c r="V7" s="23">
        <f t="shared" si="1"/>
        <v>4970</v>
      </c>
      <c r="W7" s="23">
        <f t="shared" si="2"/>
        <v>23657</v>
      </c>
      <c r="X7" s="24">
        <f t="shared" si="3"/>
        <v>17817</v>
      </c>
      <c r="Y7" s="24">
        <f t="shared" si="4"/>
        <v>4834</v>
      </c>
      <c r="Z7" s="24">
        <f t="shared" si="5"/>
        <v>22651</v>
      </c>
    </row>
    <row r="8" spans="2:26" ht="12.75">
      <c r="B8" s="21" t="s">
        <v>3</v>
      </c>
      <c r="C8" s="22">
        <v>619</v>
      </c>
      <c r="D8" s="22">
        <v>544</v>
      </c>
      <c r="E8" s="22">
        <v>528</v>
      </c>
      <c r="F8" s="22">
        <v>468</v>
      </c>
      <c r="G8" s="22">
        <v>360</v>
      </c>
      <c r="H8" s="22">
        <v>97</v>
      </c>
      <c r="I8" s="22">
        <v>207</v>
      </c>
      <c r="J8" s="22">
        <v>219</v>
      </c>
      <c r="K8" s="22">
        <v>233</v>
      </c>
      <c r="L8" s="22">
        <v>178</v>
      </c>
      <c r="M8" s="22">
        <v>122</v>
      </c>
      <c r="N8" s="22">
        <v>24</v>
      </c>
      <c r="O8" s="22">
        <v>826</v>
      </c>
      <c r="P8" s="22">
        <v>763</v>
      </c>
      <c r="Q8" s="22">
        <v>761</v>
      </c>
      <c r="R8" s="22">
        <v>646</v>
      </c>
      <c r="S8" s="22">
        <v>482</v>
      </c>
      <c r="T8" s="22">
        <v>121</v>
      </c>
      <c r="U8" s="23">
        <f t="shared" si="0"/>
        <v>2616</v>
      </c>
      <c r="V8" s="23">
        <f t="shared" si="1"/>
        <v>983</v>
      </c>
      <c r="W8" s="23">
        <f t="shared" si="2"/>
        <v>3599</v>
      </c>
      <c r="X8" s="24">
        <f t="shared" si="3"/>
        <v>2519</v>
      </c>
      <c r="Y8" s="24">
        <f t="shared" si="4"/>
        <v>959</v>
      </c>
      <c r="Z8" s="24">
        <f t="shared" si="5"/>
        <v>3478</v>
      </c>
    </row>
    <row r="9" spans="2:26" ht="12.75">
      <c r="B9" s="21" t="s">
        <v>4</v>
      </c>
      <c r="C9" s="22">
        <v>12803</v>
      </c>
      <c r="D9" s="22">
        <v>6323</v>
      </c>
      <c r="E9" s="22">
        <v>4808</v>
      </c>
      <c r="F9" s="22">
        <v>3552</v>
      </c>
      <c r="G9" s="22">
        <v>2323</v>
      </c>
      <c r="H9" s="22">
        <v>828</v>
      </c>
      <c r="I9" s="22">
        <v>8768</v>
      </c>
      <c r="J9" s="22">
        <v>4247</v>
      </c>
      <c r="K9" s="22">
        <v>2938</v>
      </c>
      <c r="L9" s="22">
        <v>1821</v>
      </c>
      <c r="M9" s="22">
        <v>1033</v>
      </c>
      <c r="N9" s="22">
        <v>361</v>
      </c>
      <c r="O9" s="22">
        <v>21571</v>
      </c>
      <c r="P9" s="22">
        <v>10570</v>
      </c>
      <c r="Q9" s="22">
        <v>7746</v>
      </c>
      <c r="R9" s="22">
        <v>5373</v>
      </c>
      <c r="S9" s="22">
        <v>3356</v>
      </c>
      <c r="T9" s="22">
        <v>1189</v>
      </c>
      <c r="U9" s="23">
        <f t="shared" si="0"/>
        <v>30637</v>
      </c>
      <c r="V9" s="23">
        <f t="shared" si="1"/>
        <v>19168</v>
      </c>
      <c r="W9" s="23">
        <f t="shared" si="2"/>
        <v>49805</v>
      </c>
      <c r="X9" s="24">
        <f t="shared" si="3"/>
        <v>29809</v>
      </c>
      <c r="Y9" s="24">
        <f t="shared" si="4"/>
        <v>18807</v>
      </c>
      <c r="Z9" s="24">
        <f t="shared" si="5"/>
        <v>48616</v>
      </c>
    </row>
    <row r="10" spans="2:26" ht="12.75">
      <c r="B10" s="21" t="s">
        <v>5</v>
      </c>
      <c r="C10" s="22">
        <v>2643</v>
      </c>
      <c r="D10" s="22">
        <v>880</v>
      </c>
      <c r="E10" s="22">
        <v>536</v>
      </c>
      <c r="F10" s="22">
        <v>319</v>
      </c>
      <c r="G10" s="22">
        <v>159</v>
      </c>
      <c r="H10" s="22">
        <v>58</v>
      </c>
      <c r="I10" s="22">
        <v>1120</v>
      </c>
      <c r="J10" s="22">
        <v>386</v>
      </c>
      <c r="K10" s="22">
        <v>228</v>
      </c>
      <c r="L10" s="22">
        <v>105</v>
      </c>
      <c r="M10" s="22">
        <v>69</v>
      </c>
      <c r="N10" s="22">
        <v>13</v>
      </c>
      <c r="O10" s="22">
        <v>3763</v>
      </c>
      <c r="P10" s="22">
        <v>1266</v>
      </c>
      <c r="Q10" s="22">
        <v>764</v>
      </c>
      <c r="R10" s="22">
        <v>424</v>
      </c>
      <c r="S10" s="22">
        <v>228</v>
      </c>
      <c r="T10" s="22">
        <v>71</v>
      </c>
      <c r="U10" s="23">
        <f t="shared" si="0"/>
        <v>4595</v>
      </c>
      <c r="V10" s="23">
        <f t="shared" si="1"/>
        <v>1921</v>
      </c>
      <c r="W10" s="23">
        <f t="shared" si="2"/>
        <v>6516</v>
      </c>
      <c r="X10" s="24">
        <f t="shared" si="3"/>
        <v>4537</v>
      </c>
      <c r="Y10" s="24">
        <f t="shared" si="4"/>
        <v>1908</v>
      </c>
      <c r="Z10" s="24">
        <f t="shared" si="5"/>
        <v>6445</v>
      </c>
    </row>
    <row r="11" spans="2:26" ht="12.75">
      <c r="B11" s="21" t="s">
        <v>6</v>
      </c>
      <c r="C11" s="22">
        <v>1359</v>
      </c>
      <c r="D11" s="22">
        <v>2116</v>
      </c>
      <c r="E11" s="22">
        <v>2608</v>
      </c>
      <c r="F11" s="22">
        <v>2162</v>
      </c>
      <c r="G11" s="22">
        <v>1129</v>
      </c>
      <c r="H11" s="22">
        <v>322</v>
      </c>
      <c r="I11" s="22">
        <v>1482</v>
      </c>
      <c r="J11" s="22">
        <v>1849</v>
      </c>
      <c r="K11" s="22">
        <v>1880</v>
      </c>
      <c r="L11" s="22">
        <v>1188</v>
      </c>
      <c r="M11" s="22">
        <v>506</v>
      </c>
      <c r="N11" s="22">
        <v>107</v>
      </c>
      <c r="O11" s="22">
        <v>2841</v>
      </c>
      <c r="P11" s="22">
        <v>3965</v>
      </c>
      <c r="Q11" s="22">
        <v>4488</v>
      </c>
      <c r="R11" s="22">
        <v>3350</v>
      </c>
      <c r="S11" s="22">
        <v>1635</v>
      </c>
      <c r="T11" s="22">
        <v>429</v>
      </c>
      <c r="U11" s="23">
        <f t="shared" si="0"/>
        <v>9696</v>
      </c>
      <c r="V11" s="23">
        <f t="shared" si="1"/>
        <v>7012</v>
      </c>
      <c r="W11" s="23">
        <f t="shared" si="2"/>
        <v>16708</v>
      </c>
      <c r="X11" s="24">
        <f t="shared" si="3"/>
        <v>9374</v>
      </c>
      <c r="Y11" s="24">
        <f t="shared" si="4"/>
        <v>6905</v>
      </c>
      <c r="Z11" s="24">
        <f t="shared" si="5"/>
        <v>16279</v>
      </c>
    </row>
    <row r="12" spans="2:26" ht="12.75">
      <c r="B12" s="21" t="s">
        <v>7</v>
      </c>
      <c r="C12" s="22">
        <v>724</v>
      </c>
      <c r="D12" s="22">
        <v>850</v>
      </c>
      <c r="E12" s="22">
        <v>1034</v>
      </c>
      <c r="F12" s="22">
        <v>1045</v>
      </c>
      <c r="G12" s="22">
        <v>723</v>
      </c>
      <c r="H12" s="22">
        <v>263</v>
      </c>
      <c r="I12" s="22">
        <v>65</v>
      </c>
      <c r="J12" s="22">
        <v>92</v>
      </c>
      <c r="K12" s="22">
        <v>95</v>
      </c>
      <c r="L12" s="22">
        <v>66</v>
      </c>
      <c r="M12" s="22">
        <v>41</v>
      </c>
      <c r="N12" s="22">
        <v>19</v>
      </c>
      <c r="O12" s="22">
        <v>789</v>
      </c>
      <c r="P12" s="22">
        <v>942</v>
      </c>
      <c r="Q12" s="22">
        <v>1129</v>
      </c>
      <c r="R12" s="22">
        <v>1111</v>
      </c>
      <c r="S12" s="22">
        <v>764</v>
      </c>
      <c r="T12" s="22">
        <v>282</v>
      </c>
      <c r="U12" s="23">
        <f t="shared" si="0"/>
        <v>4639</v>
      </c>
      <c r="V12" s="23">
        <f t="shared" si="1"/>
        <v>378</v>
      </c>
      <c r="W12" s="23">
        <f t="shared" si="2"/>
        <v>5017</v>
      </c>
      <c r="X12" s="24">
        <f t="shared" si="3"/>
        <v>4376</v>
      </c>
      <c r="Y12" s="24">
        <f t="shared" si="4"/>
        <v>359</v>
      </c>
      <c r="Z12" s="24">
        <f t="shared" si="5"/>
        <v>4735</v>
      </c>
    </row>
    <row r="13" spans="2:26" ht="12.75">
      <c r="B13" s="21" t="s">
        <v>8</v>
      </c>
      <c r="C13" s="22">
        <v>495</v>
      </c>
      <c r="D13" s="22">
        <v>1119</v>
      </c>
      <c r="E13" s="22">
        <v>1859</v>
      </c>
      <c r="F13" s="22">
        <v>2221</v>
      </c>
      <c r="G13" s="22">
        <v>1625</v>
      </c>
      <c r="H13" s="22">
        <v>530</v>
      </c>
      <c r="I13" s="22">
        <v>433</v>
      </c>
      <c r="J13" s="22">
        <v>840</v>
      </c>
      <c r="K13" s="22">
        <v>1165</v>
      </c>
      <c r="L13" s="22">
        <v>1095</v>
      </c>
      <c r="M13" s="22">
        <v>629</v>
      </c>
      <c r="N13" s="22">
        <v>170</v>
      </c>
      <c r="O13" s="22">
        <v>928</v>
      </c>
      <c r="P13" s="22">
        <v>1959</v>
      </c>
      <c r="Q13" s="22">
        <v>3024</v>
      </c>
      <c r="R13" s="22">
        <v>3316</v>
      </c>
      <c r="S13" s="22">
        <v>2254</v>
      </c>
      <c r="T13" s="22">
        <v>700</v>
      </c>
      <c r="U13" s="23">
        <f t="shared" si="0"/>
        <v>7849</v>
      </c>
      <c r="V13" s="23">
        <f t="shared" si="1"/>
        <v>4332</v>
      </c>
      <c r="W13" s="23">
        <f t="shared" si="2"/>
        <v>12181</v>
      </c>
      <c r="X13" s="24">
        <f t="shared" si="3"/>
        <v>7319</v>
      </c>
      <c r="Y13" s="24">
        <f t="shared" si="4"/>
        <v>4162</v>
      </c>
      <c r="Z13" s="24">
        <f t="shared" si="5"/>
        <v>11481</v>
      </c>
    </row>
    <row r="14" spans="2:26" ht="12.75">
      <c r="B14" s="21" t="s">
        <v>9</v>
      </c>
      <c r="C14" s="22">
        <v>1</v>
      </c>
      <c r="D14" s="22">
        <v>11</v>
      </c>
      <c r="E14" s="22">
        <v>16</v>
      </c>
      <c r="F14" s="22">
        <v>16</v>
      </c>
      <c r="G14" s="22">
        <v>17</v>
      </c>
      <c r="H14" s="22">
        <v>0</v>
      </c>
      <c r="I14" s="22">
        <v>69</v>
      </c>
      <c r="J14" s="22">
        <v>98</v>
      </c>
      <c r="K14" s="22">
        <v>96</v>
      </c>
      <c r="L14" s="22">
        <v>73</v>
      </c>
      <c r="M14" s="22">
        <v>53</v>
      </c>
      <c r="N14" s="22">
        <v>6</v>
      </c>
      <c r="O14" s="22">
        <v>70</v>
      </c>
      <c r="P14" s="22">
        <v>109</v>
      </c>
      <c r="Q14" s="22">
        <v>112</v>
      </c>
      <c r="R14" s="22">
        <v>89</v>
      </c>
      <c r="S14" s="22">
        <v>70</v>
      </c>
      <c r="T14" s="22">
        <v>6</v>
      </c>
      <c r="U14" s="23">
        <f t="shared" si="0"/>
        <v>61</v>
      </c>
      <c r="V14" s="23">
        <f t="shared" si="1"/>
        <v>395</v>
      </c>
      <c r="W14" s="23">
        <f t="shared" si="2"/>
        <v>456</v>
      </c>
      <c r="X14" s="24">
        <f t="shared" si="3"/>
        <v>61</v>
      </c>
      <c r="Y14" s="24">
        <f t="shared" si="4"/>
        <v>389</v>
      </c>
      <c r="Z14" s="24">
        <f t="shared" si="5"/>
        <v>450</v>
      </c>
    </row>
    <row r="15" spans="2:26" ht="12.75">
      <c r="B15" s="21" t="s">
        <v>10</v>
      </c>
      <c r="C15" s="22">
        <v>201</v>
      </c>
      <c r="D15" s="22">
        <v>350</v>
      </c>
      <c r="E15" s="22">
        <v>474</v>
      </c>
      <c r="F15" s="22">
        <v>432</v>
      </c>
      <c r="G15" s="22">
        <v>326</v>
      </c>
      <c r="H15" s="22">
        <v>141</v>
      </c>
      <c r="I15" s="22">
        <v>157</v>
      </c>
      <c r="J15" s="22">
        <v>199</v>
      </c>
      <c r="K15" s="22">
        <v>267</v>
      </c>
      <c r="L15" s="22">
        <v>260</v>
      </c>
      <c r="M15" s="22">
        <v>186</v>
      </c>
      <c r="N15" s="22">
        <v>65</v>
      </c>
      <c r="O15" s="22">
        <v>358</v>
      </c>
      <c r="P15" s="22">
        <v>549</v>
      </c>
      <c r="Q15" s="22">
        <v>741</v>
      </c>
      <c r="R15" s="22">
        <v>692</v>
      </c>
      <c r="S15" s="22">
        <v>512</v>
      </c>
      <c r="T15" s="22">
        <v>206</v>
      </c>
      <c r="U15" s="23">
        <f t="shared" si="0"/>
        <v>1924</v>
      </c>
      <c r="V15" s="23">
        <f t="shared" si="1"/>
        <v>1134</v>
      </c>
      <c r="W15" s="23">
        <f t="shared" si="2"/>
        <v>3058</v>
      </c>
      <c r="X15" s="24">
        <f t="shared" si="3"/>
        <v>1783</v>
      </c>
      <c r="Y15" s="24">
        <f t="shared" si="4"/>
        <v>1069</v>
      </c>
      <c r="Z15" s="24">
        <f t="shared" si="5"/>
        <v>2852</v>
      </c>
    </row>
    <row r="16" spans="2:26" ht="12.75">
      <c r="B16" s="21" t="s">
        <v>11</v>
      </c>
      <c r="C16" s="22">
        <v>2773</v>
      </c>
      <c r="D16" s="22">
        <v>4484</v>
      </c>
      <c r="E16" s="22">
        <v>5019</v>
      </c>
      <c r="F16" s="22">
        <v>3598</v>
      </c>
      <c r="G16" s="22">
        <v>1581</v>
      </c>
      <c r="H16" s="22">
        <v>346</v>
      </c>
      <c r="I16" s="22">
        <v>2301</v>
      </c>
      <c r="J16" s="22">
        <v>3098</v>
      </c>
      <c r="K16" s="22">
        <v>3388</v>
      </c>
      <c r="L16" s="22">
        <v>2164</v>
      </c>
      <c r="M16" s="22">
        <v>971</v>
      </c>
      <c r="N16" s="22">
        <v>213</v>
      </c>
      <c r="O16" s="22">
        <v>5074</v>
      </c>
      <c r="P16" s="22">
        <v>7582</v>
      </c>
      <c r="Q16" s="22">
        <v>8407</v>
      </c>
      <c r="R16" s="22">
        <v>5762</v>
      </c>
      <c r="S16" s="22">
        <v>2552</v>
      </c>
      <c r="T16" s="22">
        <v>559</v>
      </c>
      <c r="U16" s="23">
        <f t="shared" si="0"/>
        <v>17801</v>
      </c>
      <c r="V16" s="23">
        <f t="shared" si="1"/>
        <v>12135</v>
      </c>
      <c r="W16" s="23">
        <f t="shared" si="2"/>
        <v>29936</v>
      </c>
      <c r="X16" s="24">
        <f t="shared" si="3"/>
        <v>17455</v>
      </c>
      <c r="Y16" s="24">
        <f t="shared" si="4"/>
        <v>11922</v>
      </c>
      <c r="Z16" s="24">
        <f t="shared" si="5"/>
        <v>29377</v>
      </c>
    </row>
    <row r="17" spans="2:26" ht="12.75">
      <c r="B17" s="21" t="s">
        <v>12</v>
      </c>
      <c r="C17" s="22">
        <v>3237</v>
      </c>
      <c r="D17" s="22">
        <v>2566</v>
      </c>
      <c r="E17" s="22">
        <v>1912</v>
      </c>
      <c r="F17" s="22">
        <v>1153</v>
      </c>
      <c r="G17" s="22">
        <v>526</v>
      </c>
      <c r="H17" s="22">
        <v>116</v>
      </c>
      <c r="I17" s="22">
        <v>1602</v>
      </c>
      <c r="J17" s="22">
        <v>1103</v>
      </c>
      <c r="K17" s="22">
        <v>761</v>
      </c>
      <c r="L17" s="22">
        <v>429</v>
      </c>
      <c r="M17" s="22">
        <v>146</v>
      </c>
      <c r="N17" s="22">
        <v>27</v>
      </c>
      <c r="O17" s="22">
        <v>4839</v>
      </c>
      <c r="P17" s="22">
        <v>3669</v>
      </c>
      <c r="Q17" s="22">
        <v>2673</v>
      </c>
      <c r="R17" s="22">
        <v>1582</v>
      </c>
      <c r="S17" s="22">
        <v>672</v>
      </c>
      <c r="T17" s="22">
        <v>143</v>
      </c>
      <c r="U17" s="23">
        <f t="shared" si="0"/>
        <v>9510</v>
      </c>
      <c r="V17" s="23">
        <f t="shared" si="1"/>
        <v>4068</v>
      </c>
      <c r="W17" s="23">
        <f t="shared" si="2"/>
        <v>13578</v>
      </c>
      <c r="X17" s="24">
        <f t="shared" si="3"/>
        <v>9394</v>
      </c>
      <c r="Y17" s="24">
        <f t="shared" si="4"/>
        <v>4041</v>
      </c>
      <c r="Z17" s="24">
        <f t="shared" si="5"/>
        <v>13435</v>
      </c>
    </row>
    <row r="18" spans="2:26" ht="12.75">
      <c r="B18" s="21" t="s">
        <v>13</v>
      </c>
      <c r="C18" s="22">
        <v>3384</v>
      </c>
      <c r="D18" s="22">
        <v>3943</v>
      </c>
      <c r="E18" s="22">
        <v>3952</v>
      </c>
      <c r="F18" s="22">
        <v>2772</v>
      </c>
      <c r="G18" s="22">
        <v>1237</v>
      </c>
      <c r="H18" s="22">
        <v>237</v>
      </c>
      <c r="I18" s="22">
        <v>3983</v>
      </c>
      <c r="J18" s="22">
        <v>3521</v>
      </c>
      <c r="K18" s="22">
        <v>2856</v>
      </c>
      <c r="L18" s="22">
        <v>1653</v>
      </c>
      <c r="M18" s="22">
        <v>637</v>
      </c>
      <c r="N18" s="22">
        <v>108</v>
      </c>
      <c r="O18" s="22">
        <v>7367</v>
      </c>
      <c r="P18" s="22">
        <v>7464</v>
      </c>
      <c r="Q18" s="22">
        <v>6808</v>
      </c>
      <c r="R18" s="22">
        <v>4425</v>
      </c>
      <c r="S18" s="22">
        <v>1874</v>
      </c>
      <c r="T18" s="22">
        <v>345</v>
      </c>
      <c r="U18" s="23">
        <f t="shared" si="0"/>
        <v>15525</v>
      </c>
      <c r="V18" s="23">
        <f t="shared" si="1"/>
        <v>12758</v>
      </c>
      <c r="W18" s="23">
        <f t="shared" si="2"/>
        <v>28283</v>
      </c>
      <c r="X18" s="24">
        <f t="shared" si="3"/>
        <v>15288</v>
      </c>
      <c r="Y18" s="24">
        <f t="shared" si="4"/>
        <v>12650</v>
      </c>
      <c r="Z18" s="24">
        <f t="shared" si="5"/>
        <v>27938</v>
      </c>
    </row>
    <row r="19" spans="2:26" ht="12.75">
      <c r="B19" s="21" t="s">
        <v>14</v>
      </c>
      <c r="C19" s="22">
        <v>1653</v>
      </c>
      <c r="D19" s="22">
        <v>1605</v>
      </c>
      <c r="E19" s="22">
        <v>1293</v>
      </c>
      <c r="F19" s="22">
        <v>762</v>
      </c>
      <c r="G19" s="22">
        <v>335</v>
      </c>
      <c r="H19" s="22">
        <v>96</v>
      </c>
      <c r="I19" s="22">
        <v>1385</v>
      </c>
      <c r="J19" s="22">
        <v>1026</v>
      </c>
      <c r="K19" s="22">
        <v>719</v>
      </c>
      <c r="L19" s="22">
        <v>463</v>
      </c>
      <c r="M19" s="22">
        <v>194</v>
      </c>
      <c r="N19" s="22">
        <v>62</v>
      </c>
      <c r="O19" s="22">
        <v>3038</v>
      </c>
      <c r="P19" s="22">
        <v>2631</v>
      </c>
      <c r="Q19" s="22">
        <v>2012</v>
      </c>
      <c r="R19" s="22">
        <v>1225</v>
      </c>
      <c r="S19" s="22">
        <v>529</v>
      </c>
      <c r="T19" s="22">
        <v>158</v>
      </c>
      <c r="U19" s="23">
        <f t="shared" si="0"/>
        <v>5744</v>
      </c>
      <c r="V19" s="23">
        <f t="shared" si="1"/>
        <v>3849</v>
      </c>
      <c r="W19" s="23">
        <f t="shared" si="2"/>
        <v>9593</v>
      </c>
      <c r="X19" s="24">
        <f t="shared" si="3"/>
        <v>5648</v>
      </c>
      <c r="Y19" s="24">
        <f t="shared" si="4"/>
        <v>3787</v>
      </c>
      <c r="Z19" s="24">
        <f t="shared" si="5"/>
        <v>9435</v>
      </c>
    </row>
    <row r="20" spans="2:26" ht="12.75">
      <c r="B20" s="21" t="s">
        <v>15</v>
      </c>
      <c r="C20" s="22">
        <v>4597</v>
      </c>
      <c r="D20" s="22">
        <v>5319</v>
      </c>
      <c r="E20" s="22">
        <v>4988</v>
      </c>
      <c r="F20" s="22">
        <v>3628</v>
      </c>
      <c r="G20" s="22">
        <v>1595</v>
      </c>
      <c r="H20" s="22">
        <v>419</v>
      </c>
      <c r="I20" s="22">
        <v>5312</v>
      </c>
      <c r="J20" s="22">
        <v>5339</v>
      </c>
      <c r="K20" s="22">
        <v>4851</v>
      </c>
      <c r="L20" s="22">
        <v>3022</v>
      </c>
      <c r="M20" s="22">
        <v>1301</v>
      </c>
      <c r="N20" s="22">
        <v>302</v>
      </c>
      <c r="O20" s="22">
        <v>9909</v>
      </c>
      <c r="P20" s="22">
        <v>10658</v>
      </c>
      <c r="Q20" s="22">
        <v>9839</v>
      </c>
      <c r="R20" s="22">
        <v>6650</v>
      </c>
      <c r="S20" s="22">
        <v>2896</v>
      </c>
      <c r="T20" s="22">
        <v>721</v>
      </c>
      <c r="U20" s="23">
        <f t="shared" si="0"/>
        <v>20546</v>
      </c>
      <c r="V20" s="23">
        <f t="shared" si="1"/>
        <v>20127</v>
      </c>
      <c r="W20" s="23">
        <f t="shared" si="2"/>
        <v>40673</v>
      </c>
      <c r="X20" s="24">
        <f t="shared" si="3"/>
        <v>20127</v>
      </c>
      <c r="Y20" s="24">
        <f t="shared" si="4"/>
        <v>19825</v>
      </c>
      <c r="Z20" s="24">
        <f t="shared" si="5"/>
        <v>39952</v>
      </c>
    </row>
    <row r="21" spans="2:26" ht="12.75">
      <c r="B21" s="21" t="s">
        <v>16</v>
      </c>
      <c r="C21" s="22">
        <v>930</v>
      </c>
      <c r="D21" s="22">
        <v>1123</v>
      </c>
      <c r="E21" s="22">
        <v>1303</v>
      </c>
      <c r="F21" s="22">
        <v>1068</v>
      </c>
      <c r="G21" s="22">
        <v>686</v>
      </c>
      <c r="H21" s="22">
        <v>264</v>
      </c>
      <c r="I21" s="22">
        <v>1775</v>
      </c>
      <c r="J21" s="22">
        <v>1864</v>
      </c>
      <c r="K21" s="22">
        <v>1964</v>
      </c>
      <c r="L21" s="22">
        <v>1445</v>
      </c>
      <c r="M21" s="22">
        <v>762</v>
      </c>
      <c r="N21" s="22">
        <v>327</v>
      </c>
      <c r="O21" s="22">
        <v>2705</v>
      </c>
      <c r="P21" s="22">
        <v>2987</v>
      </c>
      <c r="Q21" s="22">
        <v>3267</v>
      </c>
      <c r="R21" s="22">
        <v>2513</v>
      </c>
      <c r="S21" s="22">
        <v>1448</v>
      </c>
      <c r="T21" s="22">
        <v>591</v>
      </c>
      <c r="U21" s="23">
        <f t="shared" si="0"/>
        <v>5374</v>
      </c>
      <c r="V21" s="23">
        <f t="shared" si="1"/>
        <v>8137</v>
      </c>
      <c r="W21" s="23">
        <f t="shared" si="2"/>
        <v>13511</v>
      </c>
      <c r="X21" s="24">
        <f t="shared" si="3"/>
        <v>5110</v>
      </c>
      <c r="Y21" s="24">
        <f t="shared" si="4"/>
        <v>7810</v>
      </c>
      <c r="Z21" s="24">
        <f t="shared" si="5"/>
        <v>12920</v>
      </c>
    </row>
    <row r="22" spans="2:26" ht="12.75">
      <c r="B22" s="21" t="s">
        <v>17</v>
      </c>
      <c r="C22" s="22">
        <v>1452</v>
      </c>
      <c r="D22" s="22">
        <v>2379</v>
      </c>
      <c r="E22" s="22">
        <v>3160</v>
      </c>
      <c r="F22" s="22">
        <v>2798</v>
      </c>
      <c r="G22" s="22">
        <v>1896</v>
      </c>
      <c r="H22" s="22">
        <v>707</v>
      </c>
      <c r="I22" s="22">
        <v>7427</v>
      </c>
      <c r="J22" s="22">
        <v>8864</v>
      </c>
      <c r="K22" s="22">
        <v>8868</v>
      </c>
      <c r="L22" s="22">
        <v>6447</v>
      </c>
      <c r="M22" s="22">
        <v>3459</v>
      </c>
      <c r="N22" s="22">
        <v>1114</v>
      </c>
      <c r="O22" s="22">
        <v>8879</v>
      </c>
      <c r="P22" s="22">
        <v>11243</v>
      </c>
      <c r="Q22" s="22">
        <v>12028</v>
      </c>
      <c r="R22" s="22">
        <v>9245</v>
      </c>
      <c r="S22" s="22">
        <v>5355</v>
      </c>
      <c r="T22" s="22">
        <v>1821</v>
      </c>
      <c r="U22" s="23">
        <f t="shared" si="0"/>
        <v>12392</v>
      </c>
      <c r="V22" s="23">
        <f t="shared" si="1"/>
        <v>36179</v>
      </c>
      <c r="W22" s="23">
        <f t="shared" si="2"/>
        <v>48571</v>
      </c>
      <c r="X22" s="24">
        <f t="shared" si="3"/>
        <v>11685</v>
      </c>
      <c r="Y22" s="24">
        <f t="shared" si="4"/>
        <v>35065</v>
      </c>
      <c r="Z22" s="24">
        <f t="shared" si="5"/>
        <v>46750</v>
      </c>
    </row>
    <row r="23" spans="2:26" ht="12.75">
      <c r="B23" s="21" t="s">
        <v>18</v>
      </c>
      <c r="C23" s="22">
        <v>950</v>
      </c>
      <c r="D23" s="22">
        <v>1312</v>
      </c>
      <c r="E23" s="22">
        <v>1559</v>
      </c>
      <c r="F23" s="22">
        <v>1116</v>
      </c>
      <c r="G23" s="22">
        <v>569</v>
      </c>
      <c r="H23" s="22">
        <v>168</v>
      </c>
      <c r="I23" s="22">
        <v>4085</v>
      </c>
      <c r="J23" s="22">
        <v>5159</v>
      </c>
      <c r="K23" s="22">
        <v>4720</v>
      </c>
      <c r="L23" s="22">
        <v>3001</v>
      </c>
      <c r="M23" s="22">
        <v>1221</v>
      </c>
      <c r="N23" s="22">
        <v>380</v>
      </c>
      <c r="O23" s="22">
        <v>5035</v>
      </c>
      <c r="P23" s="22">
        <v>6471</v>
      </c>
      <c r="Q23" s="22">
        <v>6279</v>
      </c>
      <c r="R23" s="22">
        <v>4117</v>
      </c>
      <c r="S23" s="22">
        <v>1790</v>
      </c>
      <c r="T23" s="22">
        <v>548</v>
      </c>
      <c r="U23" s="23">
        <f t="shared" si="0"/>
        <v>5674</v>
      </c>
      <c r="V23" s="23">
        <f t="shared" si="1"/>
        <v>18566</v>
      </c>
      <c r="W23" s="23">
        <f t="shared" si="2"/>
        <v>24240</v>
      </c>
      <c r="X23" s="24">
        <f t="shared" si="3"/>
        <v>5506</v>
      </c>
      <c r="Y23" s="24">
        <f t="shared" si="4"/>
        <v>18186</v>
      </c>
      <c r="Z23" s="24">
        <f t="shared" si="5"/>
        <v>23692</v>
      </c>
    </row>
    <row r="24" spans="2:26" ht="12.75">
      <c r="B24" s="21" t="s">
        <v>19</v>
      </c>
      <c r="C24" s="22">
        <v>301</v>
      </c>
      <c r="D24" s="22">
        <v>384</v>
      </c>
      <c r="E24" s="22">
        <v>411</v>
      </c>
      <c r="F24" s="22">
        <v>247</v>
      </c>
      <c r="G24" s="22">
        <v>139</v>
      </c>
      <c r="H24" s="22">
        <v>41</v>
      </c>
      <c r="I24" s="22">
        <v>317</v>
      </c>
      <c r="J24" s="22">
        <v>352</v>
      </c>
      <c r="K24" s="22">
        <v>326</v>
      </c>
      <c r="L24" s="22">
        <v>228</v>
      </c>
      <c r="M24" s="22">
        <v>111</v>
      </c>
      <c r="N24" s="22">
        <v>52</v>
      </c>
      <c r="O24" s="22">
        <v>618</v>
      </c>
      <c r="P24" s="22">
        <v>736</v>
      </c>
      <c r="Q24" s="22">
        <v>737</v>
      </c>
      <c r="R24" s="22">
        <v>475</v>
      </c>
      <c r="S24" s="22">
        <v>250</v>
      </c>
      <c r="T24" s="22">
        <v>93</v>
      </c>
      <c r="U24" s="23">
        <f t="shared" si="0"/>
        <v>1523</v>
      </c>
      <c r="V24" s="23">
        <f t="shared" si="1"/>
        <v>1386</v>
      </c>
      <c r="W24" s="23">
        <f t="shared" si="2"/>
        <v>2909</v>
      </c>
      <c r="X24" s="24">
        <f t="shared" si="3"/>
        <v>1482</v>
      </c>
      <c r="Y24" s="24">
        <f t="shared" si="4"/>
        <v>1334</v>
      </c>
      <c r="Z24" s="24">
        <f t="shared" si="5"/>
        <v>2816</v>
      </c>
    </row>
    <row r="25" spans="2:26" ht="12.75">
      <c r="B25" s="21" t="s">
        <v>20</v>
      </c>
      <c r="C25" s="22">
        <v>2849</v>
      </c>
      <c r="D25" s="22">
        <v>2624</v>
      </c>
      <c r="E25" s="22">
        <v>2735</v>
      </c>
      <c r="F25" s="22">
        <v>2022</v>
      </c>
      <c r="G25" s="22">
        <v>1004</v>
      </c>
      <c r="H25" s="22">
        <v>324</v>
      </c>
      <c r="I25" s="22">
        <v>7964</v>
      </c>
      <c r="J25" s="22">
        <v>6643</v>
      </c>
      <c r="K25" s="22">
        <v>5965</v>
      </c>
      <c r="L25" s="22">
        <v>3436</v>
      </c>
      <c r="M25" s="22">
        <v>1314</v>
      </c>
      <c r="N25" s="22">
        <v>456</v>
      </c>
      <c r="O25" s="22">
        <v>10813</v>
      </c>
      <c r="P25" s="22">
        <v>9267</v>
      </c>
      <c r="Q25" s="22">
        <v>8700</v>
      </c>
      <c r="R25" s="22">
        <v>5458</v>
      </c>
      <c r="S25" s="22">
        <v>2318</v>
      </c>
      <c r="T25" s="22">
        <v>780</v>
      </c>
      <c r="U25" s="23">
        <f t="shared" si="0"/>
        <v>11558</v>
      </c>
      <c r="V25" s="23">
        <f t="shared" si="1"/>
        <v>25778</v>
      </c>
      <c r="W25" s="23">
        <f t="shared" si="2"/>
        <v>37336</v>
      </c>
      <c r="X25" s="24">
        <f t="shared" si="3"/>
        <v>11234</v>
      </c>
      <c r="Y25" s="24">
        <f t="shared" si="4"/>
        <v>25322</v>
      </c>
      <c r="Z25" s="24">
        <f t="shared" si="5"/>
        <v>36556</v>
      </c>
    </row>
    <row r="26" spans="2:26" ht="12.75">
      <c r="B26" s="21" t="s">
        <v>21</v>
      </c>
      <c r="C26" s="22">
        <v>637</v>
      </c>
      <c r="D26" s="22">
        <v>1299</v>
      </c>
      <c r="E26" s="22">
        <v>1428</v>
      </c>
      <c r="F26" s="22">
        <v>795</v>
      </c>
      <c r="G26" s="22">
        <v>273</v>
      </c>
      <c r="H26" s="22">
        <v>60</v>
      </c>
      <c r="I26" s="22">
        <v>2231</v>
      </c>
      <c r="J26" s="22">
        <v>3331</v>
      </c>
      <c r="K26" s="22">
        <v>3062</v>
      </c>
      <c r="L26" s="22">
        <v>1454</v>
      </c>
      <c r="M26" s="22">
        <v>317</v>
      </c>
      <c r="N26" s="22">
        <v>64</v>
      </c>
      <c r="O26" s="22">
        <v>2868</v>
      </c>
      <c r="P26" s="22">
        <v>4630</v>
      </c>
      <c r="Q26" s="22">
        <v>4490</v>
      </c>
      <c r="R26" s="22">
        <v>2249</v>
      </c>
      <c r="S26" s="22">
        <v>590</v>
      </c>
      <c r="T26" s="22">
        <v>124</v>
      </c>
      <c r="U26" s="23">
        <f t="shared" si="0"/>
        <v>4492</v>
      </c>
      <c r="V26" s="23">
        <f t="shared" si="1"/>
        <v>10459</v>
      </c>
      <c r="W26" s="23">
        <f t="shared" si="2"/>
        <v>14951</v>
      </c>
      <c r="X26" s="24">
        <f t="shared" si="3"/>
        <v>4432</v>
      </c>
      <c r="Y26" s="24">
        <f t="shared" si="4"/>
        <v>10395</v>
      </c>
      <c r="Z26" s="24">
        <f t="shared" si="5"/>
        <v>14827</v>
      </c>
    </row>
    <row r="27" spans="2:26" ht="12.75">
      <c r="B27" s="21" t="s">
        <v>22</v>
      </c>
      <c r="C27" s="22">
        <v>5260</v>
      </c>
      <c r="D27" s="22">
        <v>5933</v>
      </c>
      <c r="E27" s="22">
        <v>6576</v>
      </c>
      <c r="F27" s="22">
        <v>4531</v>
      </c>
      <c r="G27" s="22">
        <v>1633</v>
      </c>
      <c r="H27" s="22">
        <v>290</v>
      </c>
      <c r="I27" s="22">
        <v>11782</v>
      </c>
      <c r="J27" s="22">
        <v>13742</v>
      </c>
      <c r="K27" s="22">
        <v>14789</v>
      </c>
      <c r="L27" s="22">
        <v>9958</v>
      </c>
      <c r="M27" s="22">
        <v>3150</v>
      </c>
      <c r="N27" s="22">
        <v>503</v>
      </c>
      <c r="O27" s="22">
        <v>17042</v>
      </c>
      <c r="P27" s="22">
        <v>19675</v>
      </c>
      <c r="Q27" s="22">
        <v>21365</v>
      </c>
      <c r="R27" s="22">
        <v>14489</v>
      </c>
      <c r="S27" s="22">
        <v>4783</v>
      </c>
      <c r="T27" s="22">
        <v>793</v>
      </c>
      <c r="U27" s="23">
        <f t="shared" si="0"/>
        <v>24223</v>
      </c>
      <c r="V27" s="23">
        <f t="shared" si="1"/>
        <v>53924</v>
      </c>
      <c r="W27" s="23">
        <f t="shared" si="2"/>
        <v>78147</v>
      </c>
      <c r="X27" s="24">
        <f t="shared" si="3"/>
        <v>23933</v>
      </c>
      <c r="Y27" s="24">
        <f t="shared" si="4"/>
        <v>53421</v>
      </c>
      <c r="Z27" s="24">
        <f t="shared" si="5"/>
        <v>77354</v>
      </c>
    </row>
    <row r="28" spans="2:26" ht="12.75">
      <c r="B28" s="21" t="s">
        <v>53</v>
      </c>
      <c r="C28" s="22">
        <v>1030</v>
      </c>
      <c r="D28" s="22">
        <v>2436</v>
      </c>
      <c r="E28" s="22">
        <v>3366</v>
      </c>
      <c r="F28" s="22">
        <v>2249</v>
      </c>
      <c r="G28" s="22">
        <v>767</v>
      </c>
      <c r="H28" s="22">
        <v>159</v>
      </c>
      <c r="I28" s="22">
        <v>1955</v>
      </c>
      <c r="J28" s="22">
        <v>3939</v>
      </c>
      <c r="K28" s="22">
        <v>4238</v>
      </c>
      <c r="L28" s="22">
        <v>2144</v>
      </c>
      <c r="M28" s="22">
        <v>607</v>
      </c>
      <c r="N28" s="22">
        <v>96</v>
      </c>
      <c r="O28" s="22">
        <v>2985</v>
      </c>
      <c r="P28" s="22">
        <v>6375</v>
      </c>
      <c r="Q28" s="22">
        <v>7604</v>
      </c>
      <c r="R28" s="22">
        <v>4393</v>
      </c>
      <c r="S28" s="22">
        <v>1374</v>
      </c>
      <c r="T28" s="22">
        <v>255</v>
      </c>
      <c r="U28" s="23">
        <f t="shared" si="0"/>
        <v>10007</v>
      </c>
      <c r="V28" s="23">
        <f t="shared" si="1"/>
        <v>12979</v>
      </c>
      <c r="W28" s="23">
        <f t="shared" si="2"/>
        <v>22986</v>
      </c>
      <c r="X28" s="24">
        <f t="shared" si="3"/>
        <v>9848</v>
      </c>
      <c r="Y28" s="24">
        <f t="shared" si="4"/>
        <v>12883</v>
      </c>
      <c r="Z28" s="24">
        <f t="shared" si="5"/>
        <v>22731</v>
      </c>
    </row>
    <row r="29" spans="2:26" ht="12.75">
      <c r="B29" s="21" t="s">
        <v>23</v>
      </c>
      <c r="C29" s="22">
        <v>518</v>
      </c>
      <c r="D29" s="22">
        <v>1272</v>
      </c>
      <c r="E29" s="22">
        <v>1312</v>
      </c>
      <c r="F29" s="22">
        <v>589</v>
      </c>
      <c r="G29" s="22">
        <v>160</v>
      </c>
      <c r="H29" s="22">
        <v>46</v>
      </c>
      <c r="I29" s="22">
        <v>953</v>
      </c>
      <c r="J29" s="22">
        <v>1793</v>
      </c>
      <c r="K29" s="22">
        <v>1761</v>
      </c>
      <c r="L29" s="22">
        <v>869</v>
      </c>
      <c r="M29" s="22">
        <v>262</v>
      </c>
      <c r="N29" s="22">
        <v>52</v>
      </c>
      <c r="O29" s="22">
        <v>1471</v>
      </c>
      <c r="P29" s="22">
        <v>3065</v>
      </c>
      <c r="Q29" s="22">
        <v>3073</v>
      </c>
      <c r="R29" s="22">
        <v>1458</v>
      </c>
      <c r="S29" s="22">
        <v>422</v>
      </c>
      <c r="T29" s="22">
        <v>98</v>
      </c>
      <c r="U29" s="23">
        <f t="shared" si="0"/>
        <v>3897</v>
      </c>
      <c r="V29" s="23">
        <f t="shared" si="1"/>
        <v>5690</v>
      </c>
      <c r="W29" s="23">
        <f t="shared" si="2"/>
        <v>9587</v>
      </c>
      <c r="X29" s="24">
        <f t="shared" si="3"/>
        <v>3851</v>
      </c>
      <c r="Y29" s="24">
        <f t="shared" si="4"/>
        <v>5638</v>
      </c>
      <c r="Z29" s="24">
        <f t="shared" si="5"/>
        <v>9489</v>
      </c>
    </row>
    <row r="30" spans="2:26" ht="12.75">
      <c r="B30" s="21" t="s">
        <v>24</v>
      </c>
      <c r="C30" s="22">
        <v>1433</v>
      </c>
      <c r="D30" s="22">
        <v>1081</v>
      </c>
      <c r="E30" s="22">
        <v>698</v>
      </c>
      <c r="F30" s="22">
        <v>443</v>
      </c>
      <c r="G30" s="22">
        <v>201</v>
      </c>
      <c r="H30" s="22">
        <v>41</v>
      </c>
      <c r="I30" s="22">
        <v>2796</v>
      </c>
      <c r="J30" s="22">
        <v>2282</v>
      </c>
      <c r="K30" s="22">
        <v>1670</v>
      </c>
      <c r="L30" s="22">
        <v>988</v>
      </c>
      <c r="M30" s="22">
        <v>471</v>
      </c>
      <c r="N30" s="22">
        <v>86</v>
      </c>
      <c r="O30" s="22">
        <v>4229</v>
      </c>
      <c r="P30" s="22">
        <v>3363</v>
      </c>
      <c r="Q30" s="22">
        <v>2368</v>
      </c>
      <c r="R30" s="22">
        <v>1431</v>
      </c>
      <c r="S30" s="22">
        <v>672</v>
      </c>
      <c r="T30" s="22">
        <v>127</v>
      </c>
      <c r="U30" s="23">
        <f t="shared" si="0"/>
        <v>3897</v>
      </c>
      <c r="V30" s="23">
        <f t="shared" si="1"/>
        <v>8293</v>
      </c>
      <c r="W30" s="23">
        <f t="shared" si="2"/>
        <v>12190</v>
      </c>
      <c r="X30" s="24">
        <f t="shared" si="3"/>
        <v>3856</v>
      </c>
      <c r="Y30" s="24">
        <f t="shared" si="4"/>
        <v>8207</v>
      </c>
      <c r="Z30" s="24">
        <f t="shared" si="5"/>
        <v>12063</v>
      </c>
    </row>
    <row r="31" spans="2:26" ht="12.75">
      <c r="B31" s="21" t="s">
        <v>25</v>
      </c>
      <c r="C31" s="22">
        <v>856</v>
      </c>
      <c r="D31" s="22">
        <v>519</v>
      </c>
      <c r="E31" s="22">
        <v>356</v>
      </c>
      <c r="F31" s="22">
        <v>217</v>
      </c>
      <c r="G31" s="22">
        <v>98</v>
      </c>
      <c r="H31" s="22">
        <v>30</v>
      </c>
      <c r="I31" s="22">
        <v>1214</v>
      </c>
      <c r="J31" s="22">
        <v>909</v>
      </c>
      <c r="K31" s="22">
        <v>670</v>
      </c>
      <c r="L31" s="22">
        <v>422</v>
      </c>
      <c r="M31" s="22">
        <v>195</v>
      </c>
      <c r="N31" s="22">
        <v>48</v>
      </c>
      <c r="O31" s="22">
        <v>2070</v>
      </c>
      <c r="P31" s="22">
        <v>1428</v>
      </c>
      <c r="Q31" s="22">
        <v>1026</v>
      </c>
      <c r="R31" s="22">
        <v>639</v>
      </c>
      <c r="S31" s="22">
        <v>293</v>
      </c>
      <c r="T31" s="22">
        <v>78</v>
      </c>
      <c r="U31" s="23">
        <f t="shared" si="0"/>
        <v>2076</v>
      </c>
      <c r="V31" s="23">
        <f t="shared" si="1"/>
        <v>3458</v>
      </c>
      <c r="W31" s="23">
        <f t="shared" si="2"/>
        <v>5534</v>
      </c>
      <c r="X31" s="24">
        <f t="shared" si="3"/>
        <v>2046</v>
      </c>
      <c r="Y31" s="24">
        <f t="shared" si="4"/>
        <v>3410</v>
      </c>
      <c r="Z31" s="24">
        <f t="shared" si="5"/>
        <v>5456</v>
      </c>
    </row>
    <row r="32" spans="2:26" ht="12.75">
      <c r="B32" s="21" t="s">
        <v>26</v>
      </c>
      <c r="C32" s="22">
        <v>713</v>
      </c>
      <c r="D32" s="22">
        <v>479</v>
      </c>
      <c r="E32" s="22">
        <v>284</v>
      </c>
      <c r="F32" s="22">
        <v>157</v>
      </c>
      <c r="G32" s="22">
        <v>53</v>
      </c>
      <c r="H32" s="22">
        <v>21</v>
      </c>
      <c r="I32" s="22">
        <v>1223</v>
      </c>
      <c r="J32" s="22">
        <v>990</v>
      </c>
      <c r="K32" s="22">
        <v>692</v>
      </c>
      <c r="L32" s="22">
        <v>402</v>
      </c>
      <c r="M32" s="22">
        <v>155</v>
      </c>
      <c r="N32" s="22">
        <v>33</v>
      </c>
      <c r="O32" s="22">
        <v>1936</v>
      </c>
      <c r="P32" s="22">
        <v>1469</v>
      </c>
      <c r="Q32" s="22">
        <v>976</v>
      </c>
      <c r="R32" s="22">
        <v>559</v>
      </c>
      <c r="S32" s="22">
        <v>208</v>
      </c>
      <c r="T32" s="22">
        <v>54</v>
      </c>
      <c r="U32" s="23">
        <f t="shared" si="0"/>
        <v>1707</v>
      </c>
      <c r="V32" s="23">
        <f t="shared" si="1"/>
        <v>3495</v>
      </c>
      <c r="W32" s="23">
        <f t="shared" si="2"/>
        <v>5202</v>
      </c>
      <c r="X32" s="24">
        <f t="shared" si="3"/>
        <v>1686</v>
      </c>
      <c r="Y32" s="24">
        <f t="shared" si="4"/>
        <v>3462</v>
      </c>
      <c r="Z32" s="24">
        <f t="shared" si="5"/>
        <v>5148</v>
      </c>
    </row>
    <row r="33" spans="2:26" ht="12.75">
      <c r="B33" s="21" t="s">
        <v>27</v>
      </c>
      <c r="C33" s="22">
        <v>896</v>
      </c>
      <c r="D33" s="22">
        <v>720</v>
      </c>
      <c r="E33" s="22">
        <v>341</v>
      </c>
      <c r="F33" s="22">
        <v>119</v>
      </c>
      <c r="G33" s="22">
        <v>55</v>
      </c>
      <c r="H33" s="22">
        <v>78</v>
      </c>
      <c r="I33" s="22">
        <v>1430</v>
      </c>
      <c r="J33" s="22">
        <v>804</v>
      </c>
      <c r="K33" s="22">
        <v>330</v>
      </c>
      <c r="L33" s="22">
        <v>141</v>
      </c>
      <c r="M33" s="22">
        <v>78</v>
      </c>
      <c r="N33" s="22">
        <v>92</v>
      </c>
      <c r="O33" s="22">
        <v>2326</v>
      </c>
      <c r="P33" s="22">
        <v>1524</v>
      </c>
      <c r="Q33" s="22">
        <v>671</v>
      </c>
      <c r="R33" s="22">
        <v>260</v>
      </c>
      <c r="S33" s="22">
        <v>133</v>
      </c>
      <c r="T33" s="22">
        <v>170</v>
      </c>
      <c r="U33" s="23">
        <f t="shared" si="0"/>
        <v>2209</v>
      </c>
      <c r="V33" s="23">
        <f t="shared" si="1"/>
        <v>2875</v>
      </c>
      <c r="W33" s="23">
        <f t="shared" si="2"/>
        <v>5084</v>
      </c>
      <c r="X33" s="24">
        <f t="shared" si="3"/>
        <v>2131</v>
      </c>
      <c r="Y33" s="24">
        <f t="shared" si="4"/>
        <v>2783</v>
      </c>
      <c r="Z33" s="24">
        <f t="shared" si="5"/>
        <v>4914</v>
      </c>
    </row>
    <row r="34" spans="2:26" ht="12.75">
      <c r="B34" s="21" t="s">
        <v>28</v>
      </c>
      <c r="C34" s="22">
        <v>873</v>
      </c>
      <c r="D34" s="22">
        <v>657</v>
      </c>
      <c r="E34" s="22">
        <v>512</v>
      </c>
      <c r="F34" s="22">
        <v>277</v>
      </c>
      <c r="G34" s="22">
        <v>96</v>
      </c>
      <c r="H34" s="22">
        <v>23</v>
      </c>
      <c r="I34" s="22">
        <v>1299</v>
      </c>
      <c r="J34" s="22">
        <v>976</v>
      </c>
      <c r="K34" s="22">
        <v>563</v>
      </c>
      <c r="L34" s="22">
        <v>276</v>
      </c>
      <c r="M34" s="22">
        <v>64</v>
      </c>
      <c r="N34" s="22">
        <v>25</v>
      </c>
      <c r="O34" s="22">
        <v>2172</v>
      </c>
      <c r="P34" s="22">
        <v>1633</v>
      </c>
      <c r="Q34" s="22">
        <v>1075</v>
      </c>
      <c r="R34" s="22">
        <v>553</v>
      </c>
      <c r="S34" s="22">
        <v>160</v>
      </c>
      <c r="T34" s="22">
        <v>48</v>
      </c>
      <c r="U34" s="23">
        <f t="shared" si="0"/>
        <v>2438</v>
      </c>
      <c r="V34" s="23">
        <f t="shared" si="1"/>
        <v>3203</v>
      </c>
      <c r="W34" s="23">
        <f t="shared" si="2"/>
        <v>5641</v>
      </c>
      <c r="X34" s="24">
        <f t="shared" si="3"/>
        <v>2415</v>
      </c>
      <c r="Y34" s="24">
        <f t="shared" si="4"/>
        <v>3178</v>
      </c>
      <c r="Z34" s="24">
        <f t="shared" si="5"/>
        <v>5593</v>
      </c>
    </row>
    <row r="35" spans="2:26" ht="12.75">
      <c r="B35" s="21" t="s">
        <v>29</v>
      </c>
      <c r="C35" s="22">
        <v>1212</v>
      </c>
      <c r="D35" s="22">
        <v>1341</v>
      </c>
      <c r="E35" s="22">
        <v>1153</v>
      </c>
      <c r="F35" s="22">
        <v>662</v>
      </c>
      <c r="G35" s="22">
        <v>305</v>
      </c>
      <c r="H35" s="22">
        <v>70</v>
      </c>
      <c r="I35" s="22">
        <v>2814</v>
      </c>
      <c r="J35" s="22">
        <v>3015</v>
      </c>
      <c r="K35" s="22">
        <v>2467</v>
      </c>
      <c r="L35" s="22">
        <v>1253</v>
      </c>
      <c r="M35" s="22">
        <v>494</v>
      </c>
      <c r="N35" s="22">
        <v>114</v>
      </c>
      <c r="O35" s="22">
        <v>4026</v>
      </c>
      <c r="P35" s="22">
        <v>4356</v>
      </c>
      <c r="Q35" s="22">
        <v>3620</v>
      </c>
      <c r="R35" s="22">
        <v>1915</v>
      </c>
      <c r="S35" s="22">
        <v>799</v>
      </c>
      <c r="T35" s="22">
        <v>184</v>
      </c>
      <c r="U35" s="23">
        <f t="shared" si="0"/>
        <v>4743</v>
      </c>
      <c r="V35" s="23">
        <f t="shared" si="1"/>
        <v>10157</v>
      </c>
      <c r="W35" s="23">
        <f t="shared" si="2"/>
        <v>14900</v>
      </c>
      <c r="X35" s="24">
        <f t="shared" si="3"/>
        <v>4673</v>
      </c>
      <c r="Y35" s="24">
        <f t="shared" si="4"/>
        <v>10043</v>
      </c>
      <c r="Z35" s="24">
        <f t="shared" si="5"/>
        <v>14716</v>
      </c>
    </row>
    <row r="36" spans="2:26" ht="12.75">
      <c r="B36" s="21" t="s">
        <v>30</v>
      </c>
      <c r="C36" s="22">
        <v>758</v>
      </c>
      <c r="D36" s="22">
        <v>987</v>
      </c>
      <c r="E36" s="22">
        <v>1282</v>
      </c>
      <c r="F36" s="22">
        <v>1139</v>
      </c>
      <c r="G36" s="22">
        <v>667</v>
      </c>
      <c r="H36" s="22">
        <v>198</v>
      </c>
      <c r="I36" s="22">
        <v>826</v>
      </c>
      <c r="J36" s="22">
        <v>984</v>
      </c>
      <c r="K36" s="22">
        <v>955</v>
      </c>
      <c r="L36" s="22">
        <v>773</v>
      </c>
      <c r="M36" s="22">
        <v>369</v>
      </c>
      <c r="N36" s="22">
        <v>72</v>
      </c>
      <c r="O36" s="22">
        <v>1584</v>
      </c>
      <c r="P36" s="22">
        <v>1971</v>
      </c>
      <c r="Q36" s="22">
        <v>2237</v>
      </c>
      <c r="R36" s="22">
        <v>1912</v>
      </c>
      <c r="S36" s="22">
        <v>1036</v>
      </c>
      <c r="T36" s="22">
        <v>270</v>
      </c>
      <c r="U36" s="23">
        <f t="shared" si="0"/>
        <v>5031</v>
      </c>
      <c r="V36" s="23">
        <f t="shared" si="1"/>
        <v>3979</v>
      </c>
      <c r="W36" s="23">
        <f t="shared" si="2"/>
        <v>9010</v>
      </c>
      <c r="X36" s="24">
        <f t="shared" si="3"/>
        <v>4833</v>
      </c>
      <c r="Y36" s="24">
        <f t="shared" si="4"/>
        <v>3907</v>
      </c>
      <c r="Z36" s="24">
        <f t="shared" si="5"/>
        <v>8740</v>
      </c>
    </row>
    <row r="37" spans="2:26" ht="12.75">
      <c r="B37" s="21" t="s">
        <v>31</v>
      </c>
      <c r="C37" s="22">
        <v>1291</v>
      </c>
      <c r="D37" s="22">
        <v>2354</v>
      </c>
      <c r="E37" s="22">
        <v>3261</v>
      </c>
      <c r="F37" s="22">
        <v>3165</v>
      </c>
      <c r="G37" s="22">
        <v>1985</v>
      </c>
      <c r="H37" s="22">
        <v>477</v>
      </c>
      <c r="I37" s="22">
        <v>1852</v>
      </c>
      <c r="J37" s="22">
        <v>2136</v>
      </c>
      <c r="K37" s="22">
        <v>2253</v>
      </c>
      <c r="L37" s="22">
        <v>1701</v>
      </c>
      <c r="M37" s="22">
        <v>860</v>
      </c>
      <c r="N37" s="22">
        <v>198</v>
      </c>
      <c r="O37" s="22">
        <v>3143</v>
      </c>
      <c r="P37" s="22">
        <v>4490</v>
      </c>
      <c r="Q37" s="22">
        <v>5514</v>
      </c>
      <c r="R37" s="22">
        <v>4866</v>
      </c>
      <c r="S37" s="22">
        <v>2845</v>
      </c>
      <c r="T37" s="22">
        <v>675</v>
      </c>
      <c r="U37" s="23">
        <f t="shared" si="0"/>
        <v>12533</v>
      </c>
      <c r="V37" s="23">
        <f t="shared" si="1"/>
        <v>9000</v>
      </c>
      <c r="W37" s="23">
        <f t="shared" si="2"/>
        <v>21533</v>
      </c>
      <c r="X37" s="24">
        <f t="shared" si="3"/>
        <v>12056</v>
      </c>
      <c r="Y37" s="24">
        <f t="shared" si="4"/>
        <v>8802</v>
      </c>
      <c r="Z37" s="24">
        <f t="shared" si="5"/>
        <v>20858</v>
      </c>
    </row>
    <row r="38" spans="2:26" ht="12.75">
      <c r="B38" s="21" t="s">
        <v>32</v>
      </c>
      <c r="C38" s="22">
        <v>3259</v>
      </c>
      <c r="D38" s="22">
        <v>4316</v>
      </c>
      <c r="E38" s="22">
        <v>6082</v>
      </c>
      <c r="F38" s="22">
        <v>6472</v>
      </c>
      <c r="G38" s="22">
        <v>5138</v>
      </c>
      <c r="H38" s="22">
        <v>2336</v>
      </c>
      <c r="I38" s="22">
        <v>3890</v>
      </c>
      <c r="J38" s="22">
        <v>5619</v>
      </c>
      <c r="K38" s="22">
        <v>7525</v>
      </c>
      <c r="L38" s="22">
        <v>7596</v>
      </c>
      <c r="M38" s="22">
        <v>5426</v>
      </c>
      <c r="N38" s="22">
        <v>1994</v>
      </c>
      <c r="O38" s="22">
        <v>7149</v>
      </c>
      <c r="P38" s="22">
        <v>9935</v>
      </c>
      <c r="Q38" s="22">
        <v>13607</v>
      </c>
      <c r="R38" s="22">
        <v>14068</v>
      </c>
      <c r="S38" s="22">
        <v>10564</v>
      </c>
      <c r="T38" s="22">
        <v>4330</v>
      </c>
      <c r="U38" s="23">
        <f t="shared" si="0"/>
        <v>27603</v>
      </c>
      <c r="V38" s="23">
        <f t="shared" si="1"/>
        <v>32050</v>
      </c>
      <c r="W38" s="23">
        <f t="shared" si="2"/>
        <v>59653</v>
      </c>
      <c r="X38" s="24">
        <f t="shared" si="3"/>
        <v>25267</v>
      </c>
      <c r="Y38" s="24">
        <f t="shared" si="4"/>
        <v>30056</v>
      </c>
      <c r="Z38" s="24">
        <f t="shared" si="5"/>
        <v>55323</v>
      </c>
    </row>
    <row r="39" spans="2:26" ht="12.75">
      <c r="B39" s="21" t="s">
        <v>47</v>
      </c>
      <c r="C39" s="22">
        <v>74910</v>
      </c>
      <c r="D39" s="22">
        <v>73512</v>
      </c>
      <c r="E39" s="22">
        <v>75608</v>
      </c>
      <c r="F39" s="22">
        <v>58918</v>
      </c>
      <c r="G39" s="22">
        <v>34062</v>
      </c>
      <c r="H39" s="22">
        <v>11217</v>
      </c>
      <c r="I39" s="22">
        <v>97015</v>
      </c>
      <c r="J39" s="22">
        <v>96755</v>
      </c>
      <c r="K39" s="22">
        <v>92020</v>
      </c>
      <c r="L39" s="22">
        <v>62341</v>
      </c>
      <c r="M39" s="22">
        <v>30032</v>
      </c>
      <c r="N39" s="22">
        <v>8813</v>
      </c>
      <c r="O39" s="22">
        <v>171925</v>
      </c>
      <c r="P39" s="22">
        <v>170267</v>
      </c>
      <c r="Q39" s="22">
        <v>167628</v>
      </c>
      <c r="R39" s="22">
        <v>121259</v>
      </c>
      <c r="S39" s="22">
        <v>64094</v>
      </c>
      <c r="T39" s="22">
        <v>20030</v>
      </c>
      <c r="U39" s="23">
        <f t="shared" si="0"/>
        <v>328227</v>
      </c>
      <c r="V39" s="23">
        <f t="shared" si="1"/>
        <v>386976</v>
      </c>
      <c r="W39" s="23">
        <f t="shared" si="2"/>
        <v>715203</v>
      </c>
      <c r="X39" s="24">
        <f t="shared" si="3"/>
        <v>317010</v>
      </c>
      <c r="Y39" s="24">
        <f t="shared" si="4"/>
        <v>378163</v>
      </c>
      <c r="Z39" s="24">
        <f t="shared" si="5"/>
        <v>695173</v>
      </c>
    </row>
    <row r="41" spans="2:23" s="20" customFormat="1" ht="12.75">
      <c r="B41" s="15" t="s">
        <v>0</v>
      </c>
      <c r="C41" s="16">
        <f aca="true" t="shared" si="6" ref="C41:G56">ROUND(100*C5/$U5,1)</f>
        <v>23.3</v>
      </c>
      <c r="D41" s="16">
        <f t="shared" si="6"/>
        <v>21.1</v>
      </c>
      <c r="E41" s="16">
        <f t="shared" si="6"/>
        <v>20.5</v>
      </c>
      <c r="F41" s="16">
        <f t="shared" si="6"/>
        <v>17.3</v>
      </c>
      <c r="G41" s="16">
        <f t="shared" si="6"/>
        <v>12.9</v>
      </c>
      <c r="H41" s="16">
        <f aca="true" t="shared" si="7" ref="H41:H75">ROUND(100*$X5/$U5,1)</f>
        <v>95.2</v>
      </c>
      <c r="I41" s="17">
        <f aca="true" t="shared" si="8" ref="I41:I75">$U5</f>
        <v>19300</v>
      </c>
      <c r="J41" s="16">
        <f aca="true" t="shared" si="9" ref="J41:N56">ROUND(100*I5/$V5,1)</f>
        <v>25.6</v>
      </c>
      <c r="K41" s="16">
        <f t="shared" si="9"/>
        <v>21.9</v>
      </c>
      <c r="L41" s="16">
        <f t="shared" si="9"/>
        <v>20.7</v>
      </c>
      <c r="M41" s="16">
        <f t="shared" si="9"/>
        <v>16.5</v>
      </c>
      <c r="N41" s="16">
        <f t="shared" si="9"/>
        <v>11.3</v>
      </c>
      <c r="O41" s="16">
        <f aca="true" t="shared" si="10" ref="O41:O75">ROUND(100*$Y5/$V5,1)</f>
        <v>96</v>
      </c>
      <c r="P41" s="17">
        <f aca="true" t="shared" si="11" ref="P41:P75">$V5</f>
        <v>27324</v>
      </c>
      <c r="Q41" s="16">
        <f aca="true" t="shared" si="12" ref="Q41:U56">ROUND(100*O5/$W5,1)</f>
        <v>24.7</v>
      </c>
      <c r="R41" s="16">
        <f t="shared" si="12"/>
        <v>21.5</v>
      </c>
      <c r="S41" s="16">
        <f t="shared" si="12"/>
        <v>20.6</v>
      </c>
      <c r="T41" s="16">
        <f t="shared" si="12"/>
        <v>16.8</v>
      </c>
      <c r="U41" s="16">
        <f t="shared" si="12"/>
        <v>12</v>
      </c>
      <c r="V41" s="16">
        <f aca="true" t="shared" si="13" ref="V41:V75">ROUND(100*$Z5/$W5,1)</f>
        <v>95.7</v>
      </c>
      <c r="W41" s="17">
        <f aca="true" t="shared" si="14" ref="W41:W75">$W5</f>
        <v>46624</v>
      </c>
    </row>
    <row r="42" spans="2:23" s="20" customFormat="1" ht="12.75">
      <c r="B42" s="15" t="s">
        <v>1</v>
      </c>
      <c r="C42" s="16">
        <f t="shared" si="6"/>
        <v>30.6</v>
      </c>
      <c r="D42" s="16">
        <f t="shared" si="6"/>
        <v>23.5</v>
      </c>
      <c r="E42" s="16">
        <f t="shared" si="6"/>
        <v>18.7</v>
      </c>
      <c r="F42" s="16">
        <f t="shared" si="6"/>
        <v>14.1</v>
      </c>
      <c r="G42" s="16">
        <f t="shared" si="6"/>
        <v>9.5</v>
      </c>
      <c r="H42" s="16">
        <f t="shared" si="7"/>
        <v>96.5</v>
      </c>
      <c r="I42" s="17">
        <f t="shared" si="8"/>
        <v>17720</v>
      </c>
      <c r="J42" s="16">
        <f t="shared" si="9"/>
        <v>32.7</v>
      </c>
      <c r="K42" s="16">
        <f t="shared" si="9"/>
        <v>25.2</v>
      </c>
      <c r="L42" s="16">
        <f t="shared" si="9"/>
        <v>19</v>
      </c>
      <c r="M42" s="16">
        <f t="shared" si="9"/>
        <v>12.9</v>
      </c>
      <c r="N42" s="16">
        <f t="shared" si="9"/>
        <v>7.7</v>
      </c>
      <c r="O42" s="16">
        <f t="shared" si="10"/>
        <v>97.5</v>
      </c>
      <c r="P42" s="17">
        <f t="shared" si="11"/>
        <v>16814</v>
      </c>
      <c r="Q42" s="16">
        <f t="shared" si="12"/>
        <v>31.7</v>
      </c>
      <c r="R42" s="16">
        <f t="shared" si="12"/>
        <v>24.3</v>
      </c>
      <c r="S42" s="16">
        <f t="shared" si="12"/>
        <v>18.9</v>
      </c>
      <c r="T42" s="16">
        <f t="shared" si="12"/>
        <v>13.5</v>
      </c>
      <c r="U42" s="16">
        <f t="shared" si="12"/>
        <v>8.6</v>
      </c>
      <c r="V42" s="16">
        <f t="shared" si="13"/>
        <v>97</v>
      </c>
      <c r="W42" s="17">
        <f t="shared" si="14"/>
        <v>34534</v>
      </c>
    </row>
    <row r="43" spans="2:23" ht="12.75">
      <c r="B43" s="15" t="s">
        <v>2</v>
      </c>
      <c r="C43" s="16">
        <f t="shared" si="6"/>
        <v>28.2</v>
      </c>
      <c r="D43" s="16">
        <f t="shared" si="6"/>
        <v>21.1</v>
      </c>
      <c r="E43" s="16">
        <f t="shared" si="6"/>
        <v>18.7</v>
      </c>
      <c r="F43" s="16">
        <f t="shared" si="6"/>
        <v>15.4</v>
      </c>
      <c r="G43" s="16">
        <f t="shared" si="6"/>
        <v>11.9</v>
      </c>
      <c r="H43" s="16">
        <f t="shared" si="7"/>
        <v>95.3</v>
      </c>
      <c r="I43" s="17">
        <f t="shared" si="8"/>
        <v>18687</v>
      </c>
      <c r="J43" s="16">
        <f t="shared" si="9"/>
        <v>36</v>
      </c>
      <c r="K43" s="16">
        <f t="shared" si="9"/>
        <v>22.6</v>
      </c>
      <c r="L43" s="16">
        <f t="shared" si="9"/>
        <v>17.4</v>
      </c>
      <c r="M43" s="16">
        <f t="shared" si="9"/>
        <v>12.4</v>
      </c>
      <c r="N43" s="16">
        <f t="shared" si="9"/>
        <v>8.8</v>
      </c>
      <c r="O43" s="16">
        <f t="shared" si="10"/>
        <v>97.3</v>
      </c>
      <c r="P43" s="17">
        <f t="shared" si="11"/>
        <v>4970</v>
      </c>
      <c r="Q43" s="16">
        <f t="shared" si="12"/>
        <v>29.8</v>
      </c>
      <c r="R43" s="16">
        <f t="shared" si="12"/>
        <v>21.4</v>
      </c>
      <c r="S43" s="16">
        <f t="shared" si="12"/>
        <v>18.4</v>
      </c>
      <c r="T43" s="16">
        <f t="shared" si="12"/>
        <v>14.8</v>
      </c>
      <c r="U43" s="16">
        <f t="shared" si="12"/>
        <v>11.3</v>
      </c>
      <c r="V43" s="16">
        <f t="shared" si="13"/>
        <v>95.7</v>
      </c>
      <c r="W43" s="17">
        <f t="shared" si="14"/>
        <v>23657</v>
      </c>
    </row>
    <row r="44" spans="2:23" ht="12.75">
      <c r="B44" s="15" t="s">
        <v>3</v>
      </c>
      <c r="C44" s="16">
        <f t="shared" si="6"/>
        <v>23.7</v>
      </c>
      <c r="D44" s="16">
        <f t="shared" si="6"/>
        <v>20.8</v>
      </c>
      <c r="E44" s="16">
        <f t="shared" si="6"/>
        <v>20.2</v>
      </c>
      <c r="F44" s="16">
        <f t="shared" si="6"/>
        <v>17.9</v>
      </c>
      <c r="G44" s="16">
        <f t="shared" si="6"/>
        <v>13.8</v>
      </c>
      <c r="H44" s="16">
        <f t="shared" si="7"/>
        <v>96.3</v>
      </c>
      <c r="I44" s="17">
        <f t="shared" si="8"/>
        <v>2616</v>
      </c>
      <c r="J44" s="16">
        <f t="shared" si="9"/>
        <v>21.1</v>
      </c>
      <c r="K44" s="16">
        <f t="shared" si="9"/>
        <v>22.3</v>
      </c>
      <c r="L44" s="16">
        <f t="shared" si="9"/>
        <v>23.7</v>
      </c>
      <c r="M44" s="16">
        <f t="shared" si="9"/>
        <v>18.1</v>
      </c>
      <c r="N44" s="16">
        <f t="shared" si="9"/>
        <v>12.4</v>
      </c>
      <c r="O44" s="16">
        <f t="shared" si="10"/>
        <v>97.6</v>
      </c>
      <c r="P44" s="17">
        <f t="shared" si="11"/>
        <v>983</v>
      </c>
      <c r="Q44" s="16">
        <f t="shared" si="12"/>
        <v>23</v>
      </c>
      <c r="R44" s="16">
        <f t="shared" si="12"/>
        <v>21.2</v>
      </c>
      <c r="S44" s="16">
        <f t="shared" si="12"/>
        <v>21.1</v>
      </c>
      <c r="T44" s="16">
        <f t="shared" si="12"/>
        <v>17.9</v>
      </c>
      <c r="U44" s="16">
        <f t="shared" si="12"/>
        <v>13.4</v>
      </c>
      <c r="V44" s="16">
        <f t="shared" si="13"/>
        <v>96.6</v>
      </c>
      <c r="W44" s="17">
        <f t="shared" si="14"/>
        <v>3599</v>
      </c>
    </row>
    <row r="45" spans="2:23" ht="12.75">
      <c r="B45" s="15" t="s">
        <v>4</v>
      </c>
      <c r="C45" s="16">
        <f t="shared" si="6"/>
        <v>41.8</v>
      </c>
      <c r="D45" s="16">
        <f t="shared" si="6"/>
        <v>20.6</v>
      </c>
      <c r="E45" s="16">
        <f t="shared" si="6"/>
        <v>15.7</v>
      </c>
      <c r="F45" s="16">
        <f t="shared" si="6"/>
        <v>11.6</v>
      </c>
      <c r="G45" s="16">
        <f t="shared" si="6"/>
        <v>7.6</v>
      </c>
      <c r="H45" s="16">
        <f t="shared" si="7"/>
        <v>97.3</v>
      </c>
      <c r="I45" s="17">
        <f t="shared" si="8"/>
        <v>30637</v>
      </c>
      <c r="J45" s="16">
        <f t="shared" si="9"/>
        <v>45.7</v>
      </c>
      <c r="K45" s="16">
        <f t="shared" si="9"/>
        <v>22.2</v>
      </c>
      <c r="L45" s="16">
        <f t="shared" si="9"/>
        <v>15.3</v>
      </c>
      <c r="M45" s="16">
        <f t="shared" si="9"/>
        <v>9.5</v>
      </c>
      <c r="N45" s="16">
        <f t="shared" si="9"/>
        <v>5.4</v>
      </c>
      <c r="O45" s="16">
        <f t="shared" si="10"/>
        <v>98.1</v>
      </c>
      <c r="P45" s="17">
        <f t="shared" si="11"/>
        <v>19168</v>
      </c>
      <c r="Q45" s="16">
        <f t="shared" si="12"/>
        <v>43.3</v>
      </c>
      <c r="R45" s="16">
        <f t="shared" si="12"/>
        <v>21.2</v>
      </c>
      <c r="S45" s="16">
        <f t="shared" si="12"/>
        <v>15.6</v>
      </c>
      <c r="T45" s="16">
        <f t="shared" si="12"/>
        <v>10.8</v>
      </c>
      <c r="U45" s="16">
        <f t="shared" si="12"/>
        <v>6.7</v>
      </c>
      <c r="V45" s="16">
        <f t="shared" si="13"/>
        <v>97.6</v>
      </c>
      <c r="W45" s="17">
        <f t="shared" si="14"/>
        <v>49805</v>
      </c>
    </row>
    <row r="46" spans="2:23" ht="12.75">
      <c r="B46" s="15" t="s">
        <v>5</v>
      </c>
      <c r="C46" s="16">
        <f t="shared" si="6"/>
        <v>57.5</v>
      </c>
      <c r="D46" s="16">
        <f t="shared" si="6"/>
        <v>19.2</v>
      </c>
      <c r="E46" s="16">
        <f t="shared" si="6"/>
        <v>11.7</v>
      </c>
      <c r="F46" s="16">
        <f t="shared" si="6"/>
        <v>6.9</v>
      </c>
      <c r="G46" s="16">
        <f t="shared" si="6"/>
        <v>3.5</v>
      </c>
      <c r="H46" s="16">
        <f t="shared" si="7"/>
        <v>98.7</v>
      </c>
      <c r="I46" s="17">
        <f t="shared" si="8"/>
        <v>4595</v>
      </c>
      <c r="J46" s="16">
        <f t="shared" si="9"/>
        <v>58.3</v>
      </c>
      <c r="K46" s="16">
        <f t="shared" si="9"/>
        <v>20.1</v>
      </c>
      <c r="L46" s="16">
        <f t="shared" si="9"/>
        <v>11.9</v>
      </c>
      <c r="M46" s="16">
        <f t="shared" si="9"/>
        <v>5.5</v>
      </c>
      <c r="N46" s="16">
        <f t="shared" si="9"/>
        <v>3.6</v>
      </c>
      <c r="O46" s="16">
        <f t="shared" si="10"/>
        <v>99.3</v>
      </c>
      <c r="P46" s="17">
        <f t="shared" si="11"/>
        <v>1921</v>
      </c>
      <c r="Q46" s="16">
        <f t="shared" si="12"/>
        <v>57.8</v>
      </c>
      <c r="R46" s="16">
        <f t="shared" si="12"/>
        <v>19.4</v>
      </c>
      <c r="S46" s="16">
        <f t="shared" si="12"/>
        <v>11.7</v>
      </c>
      <c r="T46" s="16">
        <f t="shared" si="12"/>
        <v>6.5</v>
      </c>
      <c r="U46" s="16">
        <f t="shared" si="12"/>
        <v>3.5</v>
      </c>
      <c r="V46" s="16">
        <f t="shared" si="13"/>
        <v>98.9</v>
      </c>
      <c r="W46" s="17">
        <f t="shared" si="14"/>
        <v>6516</v>
      </c>
    </row>
    <row r="47" spans="2:23" ht="12.75">
      <c r="B47" s="15" t="s">
        <v>6</v>
      </c>
      <c r="C47" s="16">
        <f t="shared" si="6"/>
        <v>14</v>
      </c>
      <c r="D47" s="16">
        <f t="shared" si="6"/>
        <v>21.8</v>
      </c>
      <c r="E47" s="16">
        <f t="shared" si="6"/>
        <v>26.9</v>
      </c>
      <c r="F47" s="16">
        <f t="shared" si="6"/>
        <v>22.3</v>
      </c>
      <c r="G47" s="16">
        <f t="shared" si="6"/>
        <v>11.6</v>
      </c>
      <c r="H47" s="16">
        <f t="shared" si="7"/>
        <v>96.7</v>
      </c>
      <c r="I47" s="17">
        <f t="shared" si="8"/>
        <v>9696</v>
      </c>
      <c r="J47" s="16">
        <f t="shared" si="9"/>
        <v>21.1</v>
      </c>
      <c r="K47" s="16">
        <f t="shared" si="9"/>
        <v>26.4</v>
      </c>
      <c r="L47" s="16">
        <f t="shared" si="9"/>
        <v>26.8</v>
      </c>
      <c r="M47" s="16">
        <f t="shared" si="9"/>
        <v>16.9</v>
      </c>
      <c r="N47" s="16">
        <f t="shared" si="9"/>
        <v>7.2</v>
      </c>
      <c r="O47" s="16">
        <f t="shared" si="10"/>
        <v>98.5</v>
      </c>
      <c r="P47" s="17">
        <f t="shared" si="11"/>
        <v>7012</v>
      </c>
      <c r="Q47" s="16">
        <f t="shared" si="12"/>
        <v>17</v>
      </c>
      <c r="R47" s="16">
        <f t="shared" si="12"/>
        <v>23.7</v>
      </c>
      <c r="S47" s="16">
        <f t="shared" si="12"/>
        <v>26.9</v>
      </c>
      <c r="T47" s="16">
        <f t="shared" si="12"/>
        <v>20.1</v>
      </c>
      <c r="U47" s="16">
        <f t="shared" si="12"/>
        <v>9.8</v>
      </c>
      <c r="V47" s="16">
        <f t="shared" si="13"/>
        <v>97.4</v>
      </c>
      <c r="W47" s="17">
        <f t="shared" si="14"/>
        <v>16708</v>
      </c>
    </row>
    <row r="48" spans="2:23" ht="12.75">
      <c r="B48" s="15" t="s">
        <v>7</v>
      </c>
      <c r="C48" s="16">
        <f t="shared" si="6"/>
        <v>15.6</v>
      </c>
      <c r="D48" s="16">
        <f t="shared" si="6"/>
        <v>18.3</v>
      </c>
      <c r="E48" s="16">
        <f t="shared" si="6"/>
        <v>22.3</v>
      </c>
      <c r="F48" s="16">
        <f t="shared" si="6"/>
        <v>22.5</v>
      </c>
      <c r="G48" s="16">
        <f t="shared" si="6"/>
        <v>15.6</v>
      </c>
      <c r="H48" s="16">
        <f t="shared" si="7"/>
        <v>94.3</v>
      </c>
      <c r="I48" s="17">
        <f t="shared" si="8"/>
        <v>4639</v>
      </c>
      <c r="J48" s="16">
        <f t="shared" si="9"/>
        <v>17.2</v>
      </c>
      <c r="K48" s="16">
        <f t="shared" si="9"/>
        <v>24.3</v>
      </c>
      <c r="L48" s="16">
        <f t="shared" si="9"/>
        <v>25.1</v>
      </c>
      <c r="M48" s="16">
        <f t="shared" si="9"/>
        <v>17.5</v>
      </c>
      <c r="N48" s="16">
        <f t="shared" si="9"/>
        <v>10.8</v>
      </c>
      <c r="O48" s="16">
        <f t="shared" si="10"/>
        <v>95</v>
      </c>
      <c r="P48" s="17">
        <f t="shared" si="11"/>
        <v>378</v>
      </c>
      <c r="Q48" s="16">
        <f t="shared" si="12"/>
        <v>15.7</v>
      </c>
      <c r="R48" s="16">
        <f t="shared" si="12"/>
        <v>18.8</v>
      </c>
      <c r="S48" s="16">
        <f t="shared" si="12"/>
        <v>22.5</v>
      </c>
      <c r="T48" s="16">
        <f t="shared" si="12"/>
        <v>22.1</v>
      </c>
      <c r="U48" s="16">
        <f t="shared" si="12"/>
        <v>15.2</v>
      </c>
      <c r="V48" s="16">
        <f t="shared" si="13"/>
        <v>94.4</v>
      </c>
      <c r="W48" s="17">
        <f t="shared" si="14"/>
        <v>5017</v>
      </c>
    </row>
    <row r="49" spans="2:23" ht="12.75">
      <c r="B49" s="15" t="s">
        <v>8</v>
      </c>
      <c r="C49" s="16">
        <f t="shared" si="6"/>
        <v>6.3</v>
      </c>
      <c r="D49" s="16">
        <f t="shared" si="6"/>
        <v>14.3</v>
      </c>
      <c r="E49" s="16">
        <f t="shared" si="6"/>
        <v>23.7</v>
      </c>
      <c r="F49" s="16">
        <f t="shared" si="6"/>
        <v>28.3</v>
      </c>
      <c r="G49" s="16">
        <f t="shared" si="6"/>
        <v>20.7</v>
      </c>
      <c r="H49" s="16">
        <f t="shared" si="7"/>
        <v>93.2</v>
      </c>
      <c r="I49" s="17">
        <f t="shared" si="8"/>
        <v>7849</v>
      </c>
      <c r="J49" s="16">
        <f t="shared" si="9"/>
        <v>10</v>
      </c>
      <c r="K49" s="16">
        <f t="shared" si="9"/>
        <v>19.4</v>
      </c>
      <c r="L49" s="16">
        <f t="shared" si="9"/>
        <v>26.9</v>
      </c>
      <c r="M49" s="16">
        <f t="shared" si="9"/>
        <v>25.3</v>
      </c>
      <c r="N49" s="16">
        <f t="shared" si="9"/>
        <v>14.5</v>
      </c>
      <c r="O49" s="16">
        <f t="shared" si="10"/>
        <v>96.1</v>
      </c>
      <c r="P49" s="17">
        <f t="shared" si="11"/>
        <v>4332</v>
      </c>
      <c r="Q49" s="16">
        <f t="shared" si="12"/>
        <v>7.6</v>
      </c>
      <c r="R49" s="16">
        <f t="shared" si="12"/>
        <v>16.1</v>
      </c>
      <c r="S49" s="16">
        <f t="shared" si="12"/>
        <v>24.8</v>
      </c>
      <c r="T49" s="16">
        <f t="shared" si="12"/>
        <v>27.2</v>
      </c>
      <c r="U49" s="16">
        <f t="shared" si="12"/>
        <v>18.5</v>
      </c>
      <c r="V49" s="16">
        <f t="shared" si="13"/>
        <v>94.3</v>
      </c>
      <c r="W49" s="17">
        <f t="shared" si="14"/>
        <v>12181</v>
      </c>
    </row>
    <row r="50" spans="2:23" ht="12.75">
      <c r="B50" s="15" t="s">
        <v>9</v>
      </c>
      <c r="C50" s="26" t="s">
        <v>55</v>
      </c>
      <c r="D50" s="26" t="s">
        <v>55</v>
      </c>
      <c r="E50" s="16">
        <f t="shared" si="6"/>
        <v>26.2</v>
      </c>
      <c r="F50" s="16">
        <f t="shared" si="6"/>
        <v>26.2</v>
      </c>
      <c r="G50" s="16">
        <f t="shared" si="6"/>
        <v>27.9</v>
      </c>
      <c r="H50" s="16">
        <f t="shared" si="7"/>
        <v>100</v>
      </c>
      <c r="I50" s="17">
        <f t="shared" si="8"/>
        <v>61</v>
      </c>
      <c r="J50" s="16">
        <f t="shared" si="9"/>
        <v>17.5</v>
      </c>
      <c r="K50" s="16">
        <f t="shared" si="9"/>
        <v>24.8</v>
      </c>
      <c r="L50" s="16">
        <f t="shared" si="9"/>
        <v>24.3</v>
      </c>
      <c r="M50" s="16">
        <f t="shared" si="9"/>
        <v>18.5</v>
      </c>
      <c r="N50" s="16">
        <f t="shared" si="9"/>
        <v>13.4</v>
      </c>
      <c r="O50" s="16">
        <f t="shared" si="10"/>
        <v>98.5</v>
      </c>
      <c r="P50" s="17">
        <f t="shared" si="11"/>
        <v>395</v>
      </c>
      <c r="Q50" s="16">
        <f t="shared" si="12"/>
        <v>15.4</v>
      </c>
      <c r="R50" s="16">
        <f t="shared" si="12"/>
        <v>23.9</v>
      </c>
      <c r="S50" s="16">
        <f t="shared" si="12"/>
        <v>24.6</v>
      </c>
      <c r="T50" s="16">
        <f t="shared" si="12"/>
        <v>19.5</v>
      </c>
      <c r="U50" s="16">
        <f t="shared" si="12"/>
        <v>15.4</v>
      </c>
      <c r="V50" s="16">
        <f t="shared" si="13"/>
        <v>98.7</v>
      </c>
      <c r="W50" s="17">
        <f t="shared" si="14"/>
        <v>456</v>
      </c>
    </row>
    <row r="51" spans="2:23" ht="12.75">
      <c r="B51" s="15" t="s">
        <v>10</v>
      </c>
      <c r="C51" s="26" t="s">
        <v>55</v>
      </c>
      <c r="D51" s="26" t="s">
        <v>55</v>
      </c>
      <c r="E51" s="16">
        <f t="shared" si="6"/>
        <v>24.6</v>
      </c>
      <c r="F51" s="16">
        <f t="shared" si="6"/>
        <v>22.5</v>
      </c>
      <c r="G51" s="16">
        <f t="shared" si="6"/>
        <v>16.9</v>
      </c>
      <c r="H51" s="16">
        <f t="shared" si="7"/>
        <v>92.7</v>
      </c>
      <c r="I51" s="17">
        <f t="shared" si="8"/>
        <v>1924</v>
      </c>
      <c r="J51" s="16">
        <f t="shared" si="9"/>
        <v>13.8</v>
      </c>
      <c r="K51" s="16">
        <f t="shared" si="9"/>
        <v>17.5</v>
      </c>
      <c r="L51" s="16">
        <f t="shared" si="9"/>
        <v>23.5</v>
      </c>
      <c r="M51" s="16">
        <f t="shared" si="9"/>
        <v>22.9</v>
      </c>
      <c r="N51" s="16">
        <f t="shared" si="9"/>
        <v>16.4</v>
      </c>
      <c r="O51" s="16">
        <f t="shared" si="10"/>
        <v>94.3</v>
      </c>
      <c r="P51" s="17">
        <f t="shared" si="11"/>
        <v>1134</v>
      </c>
      <c r="Q51" s="16">
        <f t="shared" si="12"/>
        <v>11.7</v>
      </c>
      <c r="R51" s="16">
        <f t="shared" si="12"/>
        <v>18</v>
      </c>
      <c r="S51" s="16">
        <f t="shared" si="12"/>
        <v>24.2</v>
      </c>
      <c r="T51" s="16">
        <f t="shared" si="12"/>
        <v>22.6</v>
      </c>
      <c r="U51" s="16">
        <f t="shared" si="12"/>
        <v>16.7</v>
      </c>
      <c r="V51" s="16">
        <f t="shared" si="13"/>
        <v>93.3</v>
      </c>
      <c r="W51" s="17">
        <f t="shared" si="14"/>
        <v>3058</v>
      </c>
    </row>
    <row r="52" spans="2:23" ht="12.75">
      <c r="B52" s="15" t="s">
        <v>11</v>
      </c>
      <c r="C52" s="16">
        <f aca="true" t="shared" si="15" ref="C52:G67">ROUND(100*C16/$U16,1)</f>
        <v>15.6</v>
      </c>
      <c r="D52" s="16">
        <f t="shared" si="15"/>
        <v>25.2</v>
      </c>
      <c r="E52" s="16">
        <f t="shared" si="6"/>
        <v>28.2</v>
      </c>
      <c r="F52" s="16">
        <f t="shared" si="6"/>
        <v>20.2</v>
      </c>
      <c r="G52" s="16">
        <f t="shared" si="6"/>
        <v>8.9</v>
      </c>
      <c r="H52" s="16">
        <f t="shared" si="7"/>
        <v>98.1</v>
      </c>
      <c r="I52" s="17">
        <f t="shared" si="8"/>
        <v>17801</v>
      </c>
      <c r="J52" s="16">
        <f t="shared" si="9"/>
        <v>19</v>
      </c>
      <c r="K52" s="16">
        <f t="shared" si="9"/>
        <v>25.5</v>
      </c>
      <c r="L52" s="16">
        <f t="shared" si="9"/>
        <v>27.9</v>
      </c>
      <c r="M52" s="16">
        <f t="shared" si="9"/>
        <v>17.8</v>
      </c>
      <c r="N52" s="16">
        <f t="shared" si="9"/>
        <v>8</v>
      </c>
      <c r="O52" s="16">
        <f t="shared" si="10"/>
        <v>98.2</v>
      </c>
      <c r="P52" s="17">
        <f t="shared" si="11"/>
        <v>12135</v>
      </c>
      <c r="Q52" s="16">
        <f t="shared" si="12"/>
        <v>16.9</v>
      </c>
      <c r="R52" s="16">
        <f t="shared" si="12"/>
        <v>25.3</v>
      </c>
      <c r="S52" s="16">
        <f t="shared" si="12"/>
        <v>28.1</v>
      </c>
      <c r="T52" s="16">
        <f t="shared" si="12"/>
        <v>19.2</v>
      </c>
      <c r="U52" s="16">
        <f t="shared" si="12"/>
        <v>8.5</v>
      </c>
      <c r="V52" s="16">
        <f t="shared" si="13"/>
        <v>98.1</v>
      </c>
      <c r="W52" s="17">
        <f t="shared" si="14"/>
        <v>29936</v>
      </c>
    </row>
    <row r="53" spans="2:23" ht="12.75">
      <c r="B53" s="15" t="s">
        <v>12</v>
      </c>
      <c r="C53" s="16">
        <f t="shared" si="15"/>
        <v>34</v>
      </c>
      <c r="D53" s="16">
        <f t="shared" si="15"/>
        <v>27</v>
      </c>
      <c r="E53" s="16">
        <f t="shared" si="6"/>
        <v>20.1</v>
      </c>
      <c r="F53" s="16">
        <f t="shared" si="6"/>
        <v>12.1</v>
      </c>
      <c r="G53" s="16">
        <f t="shared" si="6"/>
        <v>5.5</v>
      </c>
      <c r="H53" s="16">
        <f t="shared" si="7"/>
        <v>98.8</v>
      </c>
      <c r="I53" s="17">
        <f t="shared" si="8"/>
        <v>9510</v>
      </c>
      <c r="J53" s="16">
        <f t="shared" si="9"/>
        <v>39.4</v>
      </c>
      <c r="K53" s="16">
        <f t="shared" si="9"/>
        <v>27.1</v>
      </c>
      <c r="L53" s="16">
        <f t="shared" si="9"/>
        <v>18.7</v>
      </c>
      <c r="M53" s="16">
        <f t="shared" si="9"/>
        <v>10.5</v>
      </c>
      <c r="N53" s="16">
        <f t="shared" si="9"/>
        <v>3.6</v>
      </c>
      <c r="O53" s="16">
        <f t="shared" si="10"/>
        <v>99.3</v>
      </c>
      <c r="P53" s="17">
        <f t="shared" si="11"/>
        <v>4068</v>
      </c>
      <c r="Q53" s="16">
        <f t="shared" si="12"/>
        <v>35.6</v>
      </c>
      <c r="R53" s="16">
        <f t="shared" si="12"/>
        <v>27</v>
      </c>
      <c r="S53" s="16">
        <f t="shared" si="12"/>
        <v>19.7</v>
      </c>
      <c r="T53" s="16">
        <f t="shared" si="12"/>
        <v>11.7</v>
      </c>
      <c r="U53" s="16">
        <f t="shared" si="12"/>
        <v>4.9</v>
      </c>
      <c r="V53" s="16">
        <f t="shared" si="13"/>
        <v>98.9</v>
      </c>
      <c r="W53" s="17">
        <f t="shared" si="14"/>
        <v>13578</v>
      </c>
    </row>
    <row r="54" spans="2:23" ht="12.75">
      <c r="B54" s="15" t="s">
        <v>13</v>
      </c>
      <c r="C54" s="16">
        <f t="shared" si="15"/>
        <v>21.8</v>
      </c>
      <c r="D54" s="16">
        <f t="shared" si="15"/>
        <v>25.4</v>
      </c>
      <c r="E54" s="16">
        <f t="shared" si="6"/>
        <v>25.5</v>
      </c>
      <c r="F54" s="16">
        <f t="shared" si="6"/>
        <v>17.9</v>
      </c>
      <c r="G54" s="16">
        <f t="shared" si="6"/>
        <v>8</v>
      </c>
      <c r="H54" s="16">
        <f t="shared" si="7"/>
        <v>98.5</v>
      </c>
      <c r="I54" s="17">
        <f t="shared" si="8"/>
        <v>15525</v>
      </c>
      <c r="J54" s="16">
        <f t="shared" si="9"/>
        <v>31.2</v>
      </c>
      <c r="K54" s="16">
        <f t="shared" si="9"/>
        <v>27.6</v>
      </c>
      <c r="L54" s="16">
        <f t="shared" si="9"/>
        <v>22.4</v>
      </c>
      <c r="M54" s="16">
        <f t="shared" si="9"/>
        <v>13</v>
      </c>
      <c r="N54" s="16">
        <f t="shared" si="9"/>
        <v>5</v>
      </c>
      <c r="O54" s="16">
        <f t="shared" si="10"/>
        <v>99.2</v>
      </c>
      <c r="P54" s="17">
        <f t="shared" si="11"/>
        <v>12758</v>
      </c>
      <c r="Q54" s="16">
        <f t="shared" si="12"/>
        <v>26</v>
      </c>
      <c r="R54" s="16">
        <f t="shared" si="12"/>
        <v>26.4</v>
      </c>
      <c r="S54" s="16">
        <f t="shared" si="12"/>
        <v>24.1</v>
      </c>
      <c r="T54" s="16">
        <f t="shared" si="12"/>
        <v>15.6</v>
      </c>
      <c r="U54" s="16">
        <f t="shared" si="12"/>
        <v>6.6</v>
      </c>
      <c r="V54" s="16">
        <f t="shared" si="13"/>
        <v>98.8</v>
      </c>
      <c r="W54" s="17">
        <f t="shared" si="14"/>
        <v>28283</v>
      </c>
    </row>
    <row r="55" spans="2:23" ht="12.75">
      <c r="B55" s="15" t="s">
        <v>14</v>
      </c>
      <c r="C55" s="16">
        <f t="shared" si="15"/>
        <v>28.8</v>
      </c>
      <c r="D55" s="16">
        <f t="shared" si="15"/>
        <v>27.9</v>
      </c>
      <c r="E55" s="16">
        <f t="shared" si="6"/>
        <v>22.5</v>
      </c>
      <c r="F55" s="16">
        <f t="shared" si="6"/>
        <v>13.3</v>
      </c>
      <c r="G55" s="16">
        <f t="shared" si="6"/>
        <v>5.8</v>
      </c>
      <c r="H55" s="16">
        <f t="shared" si="7"/>
        <v>98.3</v>
      </c>
      <c r="I55" s="17">
        <f t="shared" si="8"/>
        <v>5744</v>
      </c>
      <c r="J55" s="16">
        <f t="shared" si="9"/>
        <v>36</v>
      </c>
      <c r="K55" s="16">
        <f t="shared" si="9"/>
        <v>26.7</v>
      </c>
      <c r="L55" s="16">
        <f t="shared" si="9"/>
        <v>18.7</v>
      </c>
      <c r="M55" s="16">
        <f t="shared" si="9"/>
        <v>12</v>
      </c>
      <c r="N55" s="16">
        <f t="shared" si="9"/>
        <v>5</v>
      </c>
      <c r="O55" s="16">
        <f t="shared" si="10"/>
        <v>98.4</v>
      </c>
      <c r="P55" s="17">
        <f t="shared" si="11"/>
        <v>3849</v>
      </c>
      <c r="Q55" s="16">
        <f t="shared" si="12"/>
        <v>31.7</v>
      </c>
      <c r="R55" s="16">
        <f t="shared" si="12"/>
        <v>27.4</v>
      </c>
      <c r="S55" s="16">
        <f t="shared" si="12"/>
        <v>21</v>
      </c>
      <c r="T55" s="16">
        <f t="shared" si="12"/>
        <v>12.8</v>
      </c>
      <c r="U55" s="16">
        <f t="shared" si="12"/>
        <v>5.5</v>
      </c>
      <c r="V55" s="16">
        <f t="shared" si="13"/>
        <v>98.4</v>
      </c>
      <c r="W55" s="17">
        <f t="shared" si="14"/>
        <v>9593</v>
      </c>
    </row>
    <row r="56" spans="2:23" ht="12.75">
      <c r="B56" s="15" t="s">
        <v>15</v>
      </c>
      <c r="C56" s="16">
        <f t="shared" si="15"/>
        <v>22.4</v>
      </c>
      <c r="D56" s="16">
        <f t="shared" si="15"/>
        <v>25.9</v>
      </c>
      <c r="E56" s="16">
        <f t="shared" si="6"/>
        <v>24.3</v>
      </c>
      <c r="F56" s="16">
        <f t="shared" si="6"/>
        <v>17.7</v>
      </c>
      <c r="G56" s="16">
        <f t="shared" si="6"/>
        <v>7.8</v>
      </c>
      <c r="H56" s="16">
        <f t="shared" si="7"/>
        <v>98</v>
      </c>
      <c r="I56" s="17">
        <f t="shared" si="8"/>
        <v>20546</v>
      </c>
      <c r="J56" s="16">
        <f t="shared" si="9"/>
        <v>26.4</v>
      </c>
      <c r="K56" s="16">
        <f t="shared" si="9"/>
        <v>26.5</v>
      </c>
      <c r="L56" s="16">
        <f t="shared" si="9"/>
        <v>24.1</v>
      </c>
      <c r="M56" s="16">
        <f t="shared" si="9"/>
        <v>15</v>
      </c>
      <c r="N56" s="16">
        <f t="shared" si="9"/>
        <v>6.5</v>
      </c>
      <c r="O56" s="16">
        <f t="shared" si="10"/>
        <v>98.5</v>
      </c>
      <c r="P56" s="17">
        <f t="shared" si="11"/>
        <v>20127</v>
      </c>
      <c r="Q56" s="16">
        <f t="shared" si="12"/>
        <v>24.4</v>
      </c>
      <c r="R56" s="16">
        <f t="shared" si="12"/>
        <v>26.2</v>
      </c>
      <c r="S56" s="16">
        <f t="shared" si="12"/>
        <v>24.2</v>
      </c>
      <c r="T56" s="16">
        <f t="shared" si="12"/>
        <v>16.3</v>
      </c>
      <c r="U56" s="16">
        <f t="shared" si="12"/>
        <v>7.1</v>
      </c>
      <c r="V56" s="16">
        <f t="shared" si="13"/>
        <v>98.2</v>
      </c>
      <c r="W56" s="17">
        <f t="shared" si="14"/>
        <v>40673</v>
      </c>
    </row>
    <row r="57" spans="2:23" ht="12.75">
      <c r="B57" s="15" t="s">
        <v>16</v>
      </c>
      <c r="C57" s="16">
        <f t="shared" si="15"/>
        <v>17.3</v>
      </c>
      <c r="D57" s="16">
        <f t="shared" si="15"/>
        <v>20.9</v>
      </c>
      <c r="E57" s="16">
        <f t="shared" si="15"/>
        <v>24.2</v>
      </c>
      <c r="F57" s="16">
        <f t="shared" si="15"/>
        <v>19.9</v>
      </c>
      <c r="G57" s="16">
        <f t="shared" si="15"/>
        <v>12.8</v>
      </c>
      <c r="H57" s="16">
        <f t="shared" si="7"/>
        <v>95.1</v>
      </c>
      <c r="I57" s="17">
        <f t="shared" si="8"/>
        <v>5374</v>
      </c>
      <c r="J57" s="16">
        <f aca="true" t="shared" si="16" ref="J57:N72">ROUND(100*I21/$V21,1)</f>
        <v>21.8</v>
      </c>
      <c r="K57" s="16">
        <f t="shared" si="16"/>
        <v>22.9</v>
      </c>
      <c r="L57" s="16">
        <f t="shared" si="16"/>
        <v>24.1</v>
      </c>
      <c r="M57" s="16">
        <f t="shared" si="16"/>
        <v>17.8</v>
      </c>
      <c r="N57" s="16">
        <f t="shared" si="16"/>
        <v>9.4</v>
      </c>
      <c r="O57" s="16">
        <f t="shared" si="10"/>
        <v>96</v>
      </c>
      <c r="P57" s="17">
        <f t="shared" si="11"/>
        <v>8137</v>
      </c>
      <c r="Q57" s="16">
        <f aca="true" t="shared" si="17" ref="Q57:U72">ROUND(100*O21/$W21,1)</f>
        <v>20</v>
      </c>
      <c r="R57" s="16">
        <f t="shared" si="17"/>
        <v>22.1</v>
      </c>
      <c r="S57" s="16">
        <f t="shared" si="17"/>
        <v>24.2</v>
      </c>
      <c r="T57" s="16">
        <f t="shared" si="17"/>
        <v>18.6</v>
      </c>
      <c r="U57" s="16">
        <f t="shared" si="17"/>
        <v>10.7</v>
      </c>
      <c r="V57" s="16">
        <f t="shared" si="13"/>
        <v>95.6</v>
      </c>
      <c r="W57" s="17">
        <f t="shared" si="14"/>
        <v>13511</v>
      </c>
    </row>
    <row r="58" spans="2:23" ht="12.75">
      <c r="B58" s="15" t="s">
        <v>17</v>
      </c>
      <c r="C58" s="16">
        <f t="shared" si="15"/>
        <v>11.7</v>
      </c>
      <c r="D58" s="16">
        <f t="shared" si="15"/>
        <v>19.2</v>
      </c>
      <c r="E58" s="16">
        <f t="shared" si="15"/>
        <v>25.5</v>
      </c>
      <c r="F58" s="16">
        <f t="shared" si="15"/>
        <v>22.6</v>
      </c>
      <c r="G58" s="16">
        <f t="shared" si="15"/>
        <v>15.3</v>
      </c>
      <c r="H58" s="16">
        <f t="shared" si="7"/>
        <v>94.3</v>
      </c>
      <c r="I58" s="17">
        <f t="shared" si="8"/>
        <v>12392</v>
      </c>
      <c r="J58" s="16">
        <f t="shared" si="16"/>
        <v>20.5</v>
      </c>
      <c r="K58" s="16">
        <f t="shared" si="16"/>
        <v>24.5</v>
      </c>
      <c r="L58" s="16">
        <f t="shared" si="16"/>
        <v>24.5</v>
      </c>
      <c r="M58" s="16">
        <f t="shared" si="16"/>
        <v>17.8</v>
      </c>
      <c r="N58" s="16">
        <f t="shared" si="16"/>
        <v>9.6</v>
      </c>
      <c r="O58" s="16">
        <f t="shared" si="10"/>
        <v>96.9</v>
      </c>
      <c r="P58" s="17">
        <f t="shared" si="11"/>
        <v>36179</v>
      </c>
      <c r="Q58" s="16">
        <f t="shared" si="17"/>
        <v>18.3</v>
      </c>
      <c r="R58" s="16">
        <f t="shared" si="17"/>
        <v>23.1</v>
      </c>
      <c r="S58" s="16">
        <f t="shared" si="17"/>
        <v>24.8</v>
      </c>
      <c r="T58" s="16">
        <f t="shared" si="17"/>
        <v>19</v>
      </c>
      <c r="U58" s="16">
        <f t="shared" si="17"/>
        <v>11</v>
      </c>
      <c r="V58" s="16">
        <f t="shared" si="13"/>
        <v>96.3</v>
      </c>
      <c r="W58" s="17">
        <f t="shared" si="14"/>
        <v>48571</v>
      </c>
    </row>
    <row r="59" spans="2:23" ht="12.75">
      <c r="B59" s="15" t="s">
        <v>18</v>
      </c>
      <c r="C59" s="16">
        <f t="shared" si="15"/>
        <v>16.7</v>
      </c>
      <c r="D59" s="16">
        <f t="shared" si="15"/>
        <v>23.1</v>
      </c>
      <c r="E59" s="16">
        <f t="shared" si="15"/>
        <v>27.5</v>
      </c>
      <c r="F59" s="16">
        <f t="shared" si="15"/>
        <v>19.7</v>
      </c>
      <c r="G59" s="16">
        <f t="shared" si="15"/>
        <v>10</v>
      </c>
      <c r="H59" s="16">
        <f t="shared" si="7"/>
        <v>97</v>
      </c>
      <c r="I59" s="17">
        <f t="shared" si="8"/>
        <v>5674</v>
      </c>
      <c r="J59" s="16">
        <f t="shared" si="16"/>
        <v>22</v>
      </c>
      <c r="K59" s="16">
        <f t="shared" si="16"/>
        <v>27.8</v>
      </c>
      <c r="L59" s="16">
        <f t="shared" si="16"/>
        <v>25.4</v>
      </c>
      <c r="M59" s="16">
        <f t="shared" si="16"/>
        <v>16.2</v>
      </c>
      <c r="N59" s="16">
        <f t="shared" si="16"/>
        <v>6.6</v>
      </c>
      <c r="O59" s="16">
        <f t="shared" si="10"/>
        <v>98</v>
      </c>
      <c r="P59" s="17">
        <f t="shared" si="11"/>
        <v>18566</v>
      </c>
      <c r="Q59" s="16">
        <f t="shared" si="17"/>
        <v>20.8</v>
      </c>
      <c r="R59" s="16">
        <f t="shared" si="17"/>
        <v>26.7</v>
      </c>
      <c r="S59" s="16">
        <f t="shared" si="17"/>
        <v>25.9</v>
      </c>
      <c r="T59" s="16">
        <f t="shared" si="17"/>
        <v>17</v>
      </c>
      <c r="U59" s="16">
        <f t="shared" si="17"/>
        <v>7.4</v>
      </c>
      <c r="V59" s="16">
        <f t="shared" si="13"/>
        <v>97.7</v>
      </c>
      <c r="W59" s="17">
        <f t="shared" si="14"/>
        <v>24240</v>
      </c>
    </row>
    <row r="60" spans="2:23" ht="12.75">
      <c r="B60" s="15" t="s">
        <v>19</v>
      </c>
      <c r="C60" s="16">
        <f t="shared" si="15"/>
        <v>19.8</v>
      </c>
      <c r="D60" s="16">
        <f t="shared" si="15"/>
        <v>25.2</v>
      </c>
      <c r="E60" s="16">
        <f t="shared" si="15"/>
        <v>27</v>
      </c>
      <c r="F60" s="16">
        <f t="shared" si="15"/>
        <v>16.2</v>
      </c>
      <c r="G60" s="16">
        <f t="shared" si="15"/>
        <v>9.1</v>
      </c>
      <c r="H60" s="16">
        <f t="shared" si="7"/>
        <v>97.3</v>
      </c>
      <c r="I60" s="17">
        <f t="shared" si="8"/>
        <v>1523</v>
      </c>
      <c r="J60" s="16">
        <f t="shared" si="16"/>
        <v>22.9</v>
      </c>
      <c r="K60" s="16">
        <f t="shared" si="16"/>
        <v>25.4</v>
      </c>
      <c r="L60" s="16">
        <f t="shared" si="16"/>
        <v>23.5</v>
      </c>
      <c r="M60" s="16">
        <f t="shared" si="16"/>
        <v>16.5</v>
      </c>
      <c r="N60" s="16">
        <f t="shared" si="16"/>
        <v>8</v>
      </c>
      <c r="O60" s="16">
        <f t="shared" si="10"/>
        <v>96.2</v>
      </c>
      <c r="P60" s="17">
        <f t="shared" si="11"/>
        <v>1386</v>
      </c>
      <c r="Q60" s="16">
        <f t="shared" si="17"/>
        <v>21.2</v>
      </c>
      <c r="R60" s="16">
        <f t="shared" si="17"/>
        <v>25.3</v>
      </c>
      <c r="S60" s="16">
        <f t="shared" si="17"/>
        <v>25.3</v>
      </c>
      <c r="T60" s="16">
        <f t="shared" si="17"/>
        <v>16.3</v>
      </c>
      <c r="U60" s="16">
        <f t="shared" si="17"/>
        <v>8.6</v>
      </c>
      <c r="V60" s="16">
        <f t="shared" si="13"/>
        <v>96.8</v>
      </c>
      <c r="W60" s="17">
        <f t="shared" si="14"/>
        <v>2909</v>
      </c>
    </row>
    <row r="61" spans="2:23" ht="12.75">
      <c r="B61" s="15" t="s">
        <v>20</v>
      </c>
      <c r="C61" s="16">
        <f t="shared" si="15"/>
        <v>24.6</v>
      </c>
      <c r="D61" s="16">
        <f t="shared" si="15"/>
        <v>22.7</v>
      </c>
      <c r="E61" s="16">
        <f t="shared" si="15"/>
        <v>23.7</v>
      </c>
      <c r="F61" s="16">
        <f t="shared" si="15"/>
        <v>17.5</v>
      </c>
      <c r="G61" s="16">
        <f t="shared" si="15"/>
        <v>8.7</v>
      </c>
      <c r="H61" s="16">
        <f t="shared" si="7"/>
        <v>97.2</v>
      </c>
      <c r="I61" s="17">
        <f t="shared" si="8"/>
        <v>11558</v>
      </c>
      <c r="J61" s="16">
        <f t="shared" si="16"/>
        <v>30.9</v>
      </c>
      <c r="K61" s="16">
        <f t="shared" si="16"/>
        <v>25.8</v>
      </c>
      <c r="L61" s="16">
        <f t="shared" si="16"/>
        <v>23.1</v>
      </c>
      <c r="M61" s="16">
        <f t="shared" si="16"/>
        <v>13.3</v>
      </c>
      <c r="N61" s="16">
        <f t="shared" si="16"/>
        <v>5.1</v>
      </c>
      <c r="O61" s="16">
        <f t="shared" si="10"/>
        <v>98.2</v>
      </c>
      <c r="P61" s="17">
        <f t="shared" si="11"/>
        <v>25778</v>
      </c>
      <c r="Q61" s="16">
        <f t="shared" si="17"/>
        <v>29</v>
      </c>
      <c r="R61" s="16">
        <f t="shared" si="17"/>
        <v>24.8</v>
      </c>
      <c r="S61" s="16">
        <f t="shared" si="17"/>
        <v>23.3</v>
      </c>
      <c r="T61" s="16">
        <f t="shared" si="17"/>
        <v>14.6</v>
      </c>
      <c r="U61" s="16">
        <f t="shared" si="17"/>
        <v>6.2</v>
      </c>
      <c r="V61" s="16">
        <f t="shared" si="13"/>
        <v>97.9</v>
      </c>
      <c r="W61" s="17">
        <f t="shared" si="14"/>
        <v>37336</v>
      </c>
    </row>
    <row r="62" spans="2:23" ht="12.75">
      <c r="B62" s="15" t="s">
        <v>21</v>
      </c>
      <c r="C62" s="16">
        <f t="shared" si="15"/>
        <v>14.2</v>
      </c>
      <c r="D62" s="16">
        <f t="shared" si="15"/>
        <v>28.9</v>
      </c>
      <c r="E62" s="16">
        <f t="shared" si="15"/>
        <v>31.8</v>
      </c>
      <c r="F62" s="16">
        <f t="shared" si="15"/>
        <v>17.7</v>
      </c>
      <c r="G62" s="16">
        <f t="shared" si="15"/>
        <v>6.1</v>
      </c>
      <c r="H62" s="16">
        <f t="shared" si="7"/>
        <v>98.7</v>
      </c>
      <c r="I62" s="17">
        <f t="shared" si="8"/>
        <v>4492</v>
      </c>
      <c r="J62" s="16">
        <f t="shared" si="16"/>
        <v>21.3</v>
      </c>
      <c r="K62" s="16">
        <f t="shared" si="16"/>
        <v>31.8</v>
      </c>
      <c r="L62" s="16">
        <f t="shared" si="16"/>
        <v>29.3</v>
      </c>
      <c r="M62" s="16">
        <f t="shared" si="16"/>
        <v>13.9</v>
      </c>
      <c r="N62" s="16">
        <f t="shared" si="16"/>
        <v>3</v>
      </c>
      <c r="O62" s="16">
        <f t="shared" si="10"/>
        <v>99.4</v>
      </c>
      <c r="P62" s="17">
        <f t="shared" si="11"/>
        <v>10459</v>
      </c>
      <c r="Q62" s="16">
        <f t="shared" si="17"/>
        <v>19.2</v>
      </c>
      <c r="R62" s="16">
        <f t="shared" si="17"/>
        <v>31</v>
      </c>
      <c r="S62" s="16">
        <f t="shared" si="17"/>
        <v>30</v>
      </c>
      <c r="T62" s="16">
        <f t="shared" si="17"/>
        <v>15</v>
      </c>
      <c r="U62" s="16">
        <f t="shared" si="17"/>
        <v>3.9</v>
      </c>
      <c r="V62" s="16">
        <f t="shared" si="13"/>
        <v>99.2</v>
      </c>
      <c r="W62" s="17">
        <f t="shared" si="14"/>
        <v>14951</v>
      </c>
    </row>
    <row r="63" spans="2:23" ht="12.75">
      <c r="B63" s="15" t="s">
        <v>22</v>
      </c>
      <c r="C63" s="16">
        <f t="shared" si="15"/>
        <v>21.7</v>
      </c>
      <c r="D63" s="16">
        <f t="shared" si="15"/>
        <v>24.5</v>
      </c>
      <c r="E63" s="16">
        <f t="shared" si="15"/>
        <v>27.1</v>
      </c>
      <c r="F63" s="16">
        <f t="shared" si="15"/>
        <v>18.7</v>
      </c>
      <c r="G63" s="16">
        <f t="shared" si="15"/>
        <v>6.7</v>
      </c>
      <c r="H63" s="16">
        <f t="shared" si="7"/>
        <v>98.8</v>
      </c>
      <c r="I63" s="17">
        <f t="shared" si="8"/>
        <v>24223</v>
      </c>
      <c r="J63" s="16">
        <f t="shared" si="16"/>
        <v>21.8</v>
      </c>
      <c r="K63" s="16">
        <f t="shared" si="16"/>
        <v>25.5</v>
      </c>
      <c r="L63" s="16">
        <f t="shared" si="16"/>
        <v>27.4</v>
      </c>
      <c r="M63" s="16">
        <f t="shared" si="16"/>
        <v>18.5</v>
      </c>
      <c r="N63" s="16">
        <f t="shared" si="16"/>
        <v>5.8</v>
      </c>
      <c r="O63" s="16">
        <f t="shared" si="10"/>
        <v>99.1</v>
      </c>
      <c r="P63" s="17">
        <f t="shared" si="11"/>
        <v>53924</v>
      </c>
      <c r="Q63" s="16">
        <f t="shared" si="17"/>
        <v>21.8</v>
      </c>
      <c r="R63" s="16">
        <f t="shared" si="17"/>
        <v>25.2</v>
      </c>
      <c r="S63" s="16">
        <f t="shared" si="17"/>
        <v>27.3</v>
      </c>
      <c r="T63" s="16">
        <f t="shared" si="17"/>
        <v>18.5</v>
      </c>
      <c r="U63" s="16">
        <f t="shared" si="17"/>
        <v>6.1</v>
      </c>
      <c r="V63" s="16">
        <f t="shared" si="13"/>
        <v>99</v>
      </c>
      <c r="W63" s="17">
        <f t="shared" si="14"/>
        <v>78147</v>
      </c>
    </row>
    <row r="64" spans="2:23" ht="12.75">
      <c r="B64" s="15" t="s">
        <v>53</v>
      </c>
      <c r="C64" s="16">
        <f t="shared" si="15"/>
        <v>10.3</v>
      </c>
      <c r="D64" s="16">
        <f t="shared" si="15"/>
        <v>24.3</v>
      </c>
      <c r="E64" s="16">
        <f t="shared" si="15"/>
        <v>33.6</v>
      </c>
      <c r="F64" s="16">
        <f t="shared" si="15"/>
        <v>22.5</v>
      </c>
      <c r="G64" s="16">
        <f t="shared" si="15"/>
        <v>7.7</v>
      </c>
      <c r="H64" s="16">
        <f t="shared" si="7"/>
        <v>98.4</v>
      </c>
      <c r="I64" s="17">
        <f t="shared" si="8"/>
        <v>10007</v>
      </c>
      <c r="J64" s="16">
        <f t="shared" si="16"/>
        <v>15.1</v>
      </c>
      <c r="K64" s="16">
        <f t="shared" si="16"/>
        <v>30.3</v>
      </c>
      <c r="L64" s="16">
        <f t="shared" si="16"/>
        <v>32.7</v>
      </c>
      <c r="M64" s="16">
        <f t="shared" si="16"/>
        <v>16.5</v>
      </c>
      <c r="N64" s="16">
        <f t="shared" si="16"/>
        <v>4.7</v>
      </c>
      <c r="O64" s="16">
        <f t="shared" si="10"/>
        <v>99.3</v>
      </c>
      <c r="P64" s="17">
        <f t="shared" si="11"/>
        <v>12979</v>
      </c>
      <c r="Q64" s="16">
        <f t="shared" si="17"/>
        <v>13</v>
      </c>
      <c r="R64" s="16">
        <f t="shared" si="17"/>
        <v>27.7</v>
      </c>
      <c r="S64" s="16">
        <f t="shared" si="17"/>
        <v>33.1</v>
      </c>
      <c r="T64" s="16">
        <f t="shared" si="17"/>
        <v>19.1</v>
      </c>
      <c r="U64" s="16">
        <f t="shared" si="17"/>
        <v>6</v>
      </c>
      <c r="V64" s="16">
        <f t="shared" si="13"/>
        <v>98.9</v>
      </c>
      <c r="W64" s="17">
        <f t="shared" si="14"/>
        <v>22986</v>
      </c>
    </row>
    <row r="65" spans="2:23" ht="12.75">
      <c r="B65" s="15" t="s">
        <v>23</v>
      </c>
      <c r="C65" s="16">
        <f t="shared" si="15"/>
        <v>13.3</v>
      </c>
      <c r="D65" s="16">
        <f t="shared" si="15"/>
        <v>32.6</v>
      </c>
      <c r="E65" s="16">
        <f t="shared" si="15"/>
        <v>33.7</v>
      </c>
      <c r="F65" s="16">
        <f t="shared" si="15"/>
        <v>15.1</v>
      </c>
      <c r="G65" s="16">
        <f t="shared" si="15"/>
        <v>4.1</v>
      </c>
      <c r="H65" s="16">
        <f t="shared" si="7"/>
        <v>98.8</v>
      </c>
      <c r="I65" s="17">
        <f t="shared" si="8"/>
        <v>3897</v>
      </c>
      <c r="J65" s="16">
        <f t="shared" si="16"/>
        <v>16.7</v>
      </c>
      <c r="K65" s="16">
        <f t="shared" si="16"/>
        <v>31.5</v>
      </c>
      <c r="L65" s="16">
        <f t="shared" si="16"/>
        <v>30.9</v>
      </c>
      <c r="M65" s="16">
        <f t="shared" si="16"/>
        <v>15.3</v>
      </c>
      <c r="N65" s="16">
        <f t="shared" si="16"/>
        <v>4.6</v>
      </c>
      <c r="O65" s="16">
        <f t="shared" si="10"/>
        <v>99.1</v>
      </c>
      <c r="P65" s="17">
        <f t="shared" si="11"/>
        <v>5690</v>
      </c>
      <c r="Q65" s="16">
        <f t="shared" si="17"/>
        <v>15.3</v>
      </c>
      <c r="R65" s="16">
        <f t="shared" si="17"/>
        <v>32</v>
      </c>
      <c r="S65" s="16">
        <f t="shared" si="17"/>
        <v>32.1</v>
      </c>
      <c r="T65" s="16">
        <f t="shared" si="17"/>
        <v>15.2</v>
      </c>
      <c r="U65" s="16">
        <f t="shared" si="17"/>
        <v>4.4</v>
      </c>
      <c r="V65" s="16">
        <f t="shared" si="13"/>
        <v>99</v>
      </c>
      <c r="W65" s="17">
        <f t="shared" si="14"/>
        <v>9587</v>
      </c>
    </row>
    <row r="66" spans="2:23" ht="12.75">
      <c r="B66" s="15" t="s">
        <v>24</v>
      </c>
      <c r="C66" s="16">
        <f t="shared" si="15"/>
        <v>36.8</v>
      </c>
      <c r="D66" s="16">
        <f t="shared" si="15"/>
        <v>27.7</v>
      </c>
      <c r="E66" s="16">
        <f t="shared" si="15"/>
        <v>17.9</v>
      </c>
      <c r="F66" s="16">
        <f t="shared" si="15"/>
        <v>11.4</v>
      </c>
      <c r="G66" s="16">
        <f t="shared" si="15"/>
        <v>5.2</v>
      </c>
      <c r="H66" s="16">
        <f t="shared" si="7"/>
        <v>98.9</v>
      </c>
      <c r="I66" s="17">
        <f t="shared" si="8"/>
        <v>3897</v>
      </c>
      <c r="J66" s="16">
        <f t="shared" si="16"/>
        <v>33.7</v>
      </c>
      <c r="K66" s="16">
        <f t="shared" si="16"/>
        <v>27.5</v>
      </c>
      <c r="L66" s="16">
        <f t="shared" si="16"/>
        <v>20.1</v>
      </c>
      <c r="M66" s="16">
        <f t="shared" si="16"/>
        <v>11.9</v>
      </c>
      <c r="N66" s="16">
        <f t="shared" si="16"/>
        <v>5.7</v>
      </c>
      <c r="O66" s="16">
        <f t="shared" si="10"/>
        <v>99</v>
      </c>
      <c r="P66" s="17">
        <f t="shared" si="11"/>
        <v>8293</v>
      </c>
      <c r="Q66" s="16">
        <f t="shared" si="17"/>
        <v>34.7</v>
      </c>
      <c r="R66" s="16">
        <f t="shared" si="17"/>
        <v>27.6</v>
      </c>
      <c r="S66" s="16">
        <f t="shared" si="17"/>
        <v>19.4</v>
      </c>
      <c r="T66" s="16">
        <f t="shared" si="17"/>
        <v>11.7</v>
      </c>
      <c r="U66" s="16">
        <f t="shared" si="17"/>
        <v>5.5</v>
      </c>
      <c r="V66" s="16">
        <f t="shared" si="13"/>
        <v>99</v>
      </c>
      <c r="W66" s="17">
        <f t="shared" si="14"/>
        <v>12190</v>
      </c>
    </row>
    <row r="67" spans="2:23" ht="12.75">
      <c r="B67" s="15" t="s">
        <v>25</v>
      </c>
      <c r="C67" s="16">
        <f t="shared" si="15"/>
        <v>41.2</v>
      </c>
      <c r="D67" s="16">
        <f t="shared" si="15"/>
        <v>25</v>
      </c>
      <c r="E67" s="16">
        <f t="shared" si="15"/>
        <v>17.1</v>
      </c>
      <c r="F67" s="16">
        <f t="shared" si="15"/>
        <v>10.5</v>
      </c>
      <c r="G67" s="16">
        <f t="shared" si="15"/>
        <v>4.7</v>
      </c>
      <c r="H67" s="16">
        <f t="shared" si="7"/>
        <v>98.6</v>
      </c>
      <c r="I67" s="17">
        <f t="shared" si="8"/>
        <v>2076</v>
      </c>
      <c r="J67" s="16">
        <f t="shared" si="16"/>
        <v>35.1</v>
      </c>
      <c r="K67" s="16">
        <f t="shared" si="16"/>
        <v>26.3</v>
      </c>
      <c r="L67" s="16">
        <f t="shared" si="16"/>
        <v>19.4</v>
      </c>
      <c r="M67" s="16">
        <f t="shared" si="16"/>
        <v>12.2</v>
      </c>
      <c r="N67" s="16">
        <f t="shared" si="16"/>
        <v>5.6</v>
      </c>
      <c r="O67" s="16">
        <f t="shared" si="10"/>
        <v>98.6</v>
      </c>
      <c r="P67" s="17">
        <f t="shared" si="11"/>
        <v>3458</v>
      </c>
      <c r="Q67" s="16">
        <f t="shared" si="17"/>
        <v>37.4</v>
      </c>
      <c r="R67" s="16">
        <f t="shared" si="17"/>
        <v>25.8</v>
      </c>
      <c r="S67" s="16">
        <f t="shared" si="17"/>
        <v>18.5</v>
      </c>
      <c r="T67" s="16">
        <f t="shared" si="17"/>
        <v>11.5</v>
      </c>
      <c r="U67" s="16">
        <f t="shared" si="17"/>
        <v>5.3</v>
      </c>
      <c r="V67" s="16">
        <f t="shared" si="13"/>
        <v>98.6</v>
      </c>
      <c r="W67" s="17">
        <f t="shared" si="14"/>
        <v>5534</v>
      </c>
    </row>
    <row r="68" spans="2:23" ht="12.75">
      <c r="B68" s="15" t="s">
        <v>26</v>
      </c>
      <c r="C68" s="16">
        <f aca="true" t="shared" si="18" ref="C68:G75">ROUND(100*C32/$U32,1)</f>
        <v>41.8</v>
      </c>
      <c r="D68" s="16">
        <f t="shared" si="18"/>
        <v>28.1</v>
      </c>
      <c r="E68" s="16">
        <f t="shared" si="18"/>
        <v>16.6</v>
      </c>
      <c r="F68" s="16">
        <f t="shared" si="18"/>
        <v>9.2</v>
      </c>
      <c r="G68" s="16">
        <f t="shared" si="18"/>
        <v>3.1</v>
      </c>
      <c r="H68" s="16">
        <f t="shared" si="7"/>
        <v>98.8</v>
      </c>
      <c r="I68" s="17">
        <f t="shared" si="8"/>
        <v>1707</v>
      </c>
      <c r="J68" s="16">
        <f t="shared" si="16"/>
        <v>35</v>
      </c>
      <c r="K68" s="16">
        <f t="shared" si="16"/>
        <v>28.3</v>
      </c>
      <c r="L68" s="16">
        <f t="shared" si="16"/>
        <v>19.8</v>
      </c>
      <c r="M68" s="16">
        <f t="shared" si="16"/>
        <v>11.5</v>
      </c>
      <c r="N68" s="16">
        <f t="shared" si="16"/>
        <v>4.4</v>
      </c>
      <c r="O68" s="16">
        <f t="shared" si="10"/>
        <v>99.1</v>
      </c>
      <c r="P68" s="17">
        <f t="shared" si="11"/>
        <v>3495</v>
      </c>
      <c r="Q68" s="16">
        <f t="shared" si="17"/>
        <v>37.2</v>
      </c>
      <c r="R68" s="16">
        <f t="shared" si="17"/>
        <v>28.2</v>
      </c>
      <c r="S68" s="16">
        <f t="shared" si="17"/>
        <v>18.8</v>
      </c>
      <c r="T68" s="16">
        <f t="shared" si="17"/>
        <v>10.7</v>
      </c>
      <c r="U68" s="16">
        <f t="shared" si="17"/>
        <v>4</v>
      </c>
      <c r="V68" s="16">
        <f t="shared" si="13"/>
        <v>99</v>
      </c>
      <c r="W68" s="17">
        <f t="shared" si="14"/>
        <v>5202</v>
      </c>
    </row>
    <row r="69" spans="2:23" ht="12.75">
      <c r="B69" s="15" t="s">
        <v>27</v>
      </c>
      <c r="C69" s="16">
        <f t="shared" si="18"/>
        <v>40.6</v>
      </c>
      <c r="D69" s="16">
        <f t="shared" si="18"/>
        <v>32.6</v>
      </c>
      <c r="E69" s="16">
        <f t="shared" si="18"/>
        <v>15.4</v>
      </c>
      <c r="F69" s="16">
        <f t="shared" si="18"/>
        <v>5.4</v>
      </c>
      <c r="G69" s="16">
        <f t="shared" si="18"/>
        <v>2.5</v>
      </c>
      <c r="H69" s="16">
        <f t="shared" si="7"/>
        <v>96.5</v>
      </c>
      <c r="I69" s="17">
        <f t="shared" si="8"/>
        <v>2209</v>
      </c>
      <c r="J69" s="16">
        <f t="shared" si="16"/>
        <v>49.7</v>
      </c>
      <c r="K69" s="16">
        <f t="shared" si="16"/>
        <v>28</v>
      </c>
      <c r="L69" s="16">
        <f t="shared" si="16"/>
        <v>11.5</v>
      </c>
      <c r="M69" s="16">
        <f t="shared" si="16"/>
        <v>4.9</v>
      </c>
      <c r="N69" s="16">
        <f t="shared" si="16"/>
        <v>2.7</v>
      </c>
      <c r="O69" s="16">
        <f t="shared" si="10"/>
        <v>96.8</v>
      </c>
      <c r="P69" s="17">
        <f t="shared" si="11"/>
        <v>2875</v>
      </c>
      <c r="Q69" s="16">
        <f t="shared" si="17"/>
        <v>45.8</v>
      </c>
      <c r="R69" s="16">
        <f t="shared" si="17"/>
        <v>30</v>
      </c>
      <c r="S69" s="16">
        <f t="shared" si="17"/>
        <v>13.2</v>
      </c>
      <c r="T69" s="16">
        <f t="shared" si="17"/>
        <v>5.1</v>
      </c>
      <c r="U69" s="16">
        <f t="shared" si="17"/>
        <v>2.6</v>
      </c>
      <c r="V69" s="16">
        <f t="shared" si="13"/>
        <v>96.7</v>
      </c>
      <c r="W69" s="17">
        <f t="shared" si="14"/>
        <v>5084</v>
      </c>
    </row>
    <row r="70" spans="2:23" ht="12.75">
      <c r="B70" s="15" t="s">
        <v>28</v>
      </c>
      <c r="C70" s="16">
        <f t="shared" si="18"/>
        <v>35.8</v>
      </c>
      <c r="D70" s="16">
        <f t="shared" si="18"/>
        <v>26.9</v>
      </c>
      <c r="E70" s="16">
        <f t="shared" si="18"/>
        <v>21</v>
      </c>
      <c r="F70" s="16">
        <f t="shared" si="18"/>
        <v>11.4</v>
      </c>
      <c r="G70" s="16">
        <f t="shared" si="18"/>
        <v>3.9</v>
      </c>
      <c r="H70" s="16">
        <f t="shared" si="7"/>
        <v>99.1</v>
      </c>
      <c r="I70" s="17">
        <f t="shared" si="8"/>
        <v>2438</v>
      </c>
      <c r="J70" s="16">
        <f t="shared" si="16"/>
        <v>40.6</v>
      </c>
      <c r="K70" s="16">
        <f t="shared" si="16"/>
        <v>30.5</v>
      </c>
      <c r="L70" s="16">
        <f t="shared" si="16"/>
        <v>17.6</v>
      </c>
      <c r="M70" s="16">
        <f t="shared" si="16"/>
        <v>8.6</v>
      </c>
      <c r="N70" s="16">
        <f t="shared" si="16"/>
        <v>2</v>
      </c>
      <c r="O70" s="16">
        <f t="shared" si="10"/>
        <v>99.2</v>
      </c>
      <c r="P70" s="17">
        <f t="shared" si="11"/>
        <v>3203</v>
      </c>
      <c r="Q70" s="16">
        <f t="shared" si="17"/>
        <v>38.5</v>
      </c>
      <c r="R70" s="16">
        <f t="shared" si="17"/>
        <v>28.9</v>
      </c>
      <c r="S70" s="16">
        <f t="shared" si="17"/>
        <v>19.1</v>
      </c>
      <c r="T70" s="16">
        <f t="shared" si="17"/>
        <v>9.8</v>
      </c>
      <c r="U70" s="16">
        <f t="shared" si="17"/>
        <v>2.8</v>
      </c>
      <c r="V70" s="16">
        <f t="shared" si="13"/>
        <v>99.1</v>
      </c>
      <c r="W70" s="17">
        <f t="shared" si="14"/>
        <v>5641</v>
      </c>
    </row>
    <row r="71" spans="2:23" ht="12.75">
      <c r="B71" s="15" t="s">
        <v>29</v>
      </c>
      <c r="C71" s="16">
        <f t="shared" si="18"/>
        <v>25.6</v>
      </c>
      <c r="D71" s="16">
        <f t="shared" si="18"/>
        <v>28.3</v>
      </c>
      <c r="E71" s="16">
        <f t="shared" si="18"/>
        <v>24.3</v>
      </c>
      <c r="F71" s="16">
        <f t="shared" si="18"/>
        <v>14</v>
      </c>
      <c r="G71" s="16">
        <f t="shared" si="18"/>
        <v>6.4</v>
      </c>
      <c r="H71" s="16">
        <f t="shared" si="7"/>
        <v>98.5</v>
      </c>
      <c r="I71" s="17">
        <f t="shared" si="8"/>
        <v>4743</v>
      </c>
      <c r="J71" s="16">
        <f t="shared" si="16"/>
        <v>27.7</v>
      </c>
      <c r="K71" s="16">
        <f t="shared" si="16"/>
        <v>29.7</v>
      </c>
      <c r="L71" s="16">
        <f t="shared" si="16"/>
        <v>24.3</v>
      </c>
      <c r="M71" s="16">
        <f t="shared" si="16"/>
        <v>12.3</v>
      </c>
      <c r="N71" s="16">
        <f t="shared" si="16"/>
        <v>4.9</v>
      </c>
      <c r="O71" s="16">
        <f t="shared" si="10"/>
        <v>98.9</v>
      </c>
      <c r="P71" s="17">
        <f t="shared" si="11"/>
        <v>10157</v>
      </c>
      <c r="Q71" s="16">
        <f t="shared" si="17"/>
        <v>27</v>
      </c>
      <c r="R71" s="16">
        <f t="shared" si="17"/>
        <v>29.2</v>
      </c>
      <c r="S71" s="16">
        <f t="shared" si="17"/>
        <v>24.3</v>
      </c>
      <c r="T71" s="16">
        <f t="shared" si="17"/>
        <v>12.9</v>
      </c>
      <c r="U71" s="16">
        <f t="shared" si="17"/>
        <v>5.4</v>
      </c>
      <c r="V71" s="16">
        <f t="shared" si="13"/>
        <v>98.8</v>
      </c>
      <c r="W71" s="17">
        <f t="shared" si="14"/>
        <v>14900</v>
      </c>
    </row>
    <row r="72" spans="2:23" ht="12.75">
      <c r="B72" s="15" t="s">
        <v>30</v>
      </c>
      <c r="C72" s="16">
        <f t="shared" si="18"/>
        <v>15.1</v>
      </c>
      <c r="D72" s="16">
        <f t="shared" si="18"/>
        <v>19.6</v>
      </c>
      <c r="E72" s="16">
        <f t="shared" si="18"/>
        <v>25.5</v>
      </c>
      <c r="F72" s="16">
        <f t="shared" si="18"/>
        <v>22.6</v>
      </c>
      <c r="G72" s="16">
        <f t="shared" si="18"/>
        <v>13.3</v>
      </c>
      <c r="H72" s="16">
        <f t="shared" si="7"/>
        <v>96.1</v>
      </c>
      <c r="I72" s="17">
        <f t="shared" si="8"/>
        <v>5031</v>
      </c>
      <c r="J72" s="16">
        <f t="shared" si="16"/>
        <v>20.8</v>
      </c>
      <c r="K72" s="16">
        <f t="shared" si="16"/>
        <v>24.7</v>
      </c>
      <c r="L72" s="16">
        <f t="shared" si="16"/>
        <v>24</v>
      </c>
      <c r="M72" s="16">
        <f t="shared" si="16"/>
        <v>19.4</v>
      </c>
      <c r="N72" s="16">
        <f t="shared" si="16"/>
        <v>9.3</v>
      </c>
      <c r="O72" s="16">
        <f t="shared" si="10"/>
        <v>98.2</v>
      </c>
      <c r="P72" s="17">
        <f t="shared" si="11"/>
        <v>3979</v>
      </c>
      <c r="Q72" s="16">
        <f t="shared" si="17"/>
        <v>17.6</v>
      </c>
      <c r="R72" s="16">
        <f t="shared" si="17"/>
        <v>21.9</v>
      </c>
      <c r="S72" s="16">
        <f t="shared" si="17"/>
        <v>24.8</v>
      </c>
      <c r="T72" s="16">
        <f t="shared" si="17"/>
        <v>21.2</v>
      </c>
      <c r="U72" s="16">
        <f t="shared" si="17"/>
        <v>11.5</v>
      </c>
      <c r="V72" s="16">
        <f t="shared" si="13"/>
        <v>97</v>
      </c>
      <c r="W72" s="17">
        <f t="shared" si="14"/>
        <v>9010</v>
      </c>
    </row>
    <row r="73" spans="2:23" ht="12.75">
      <c r="B73" s="15" t="s">
        <v>31</v>
      </c>
      <c r="C73" s="16">
        <f t="shared" si="18"/>
        <v>10.3</v>
      </c>
      <c r="D73" s="16">
        <f t="shared" si="18"/>
        <v>18.8</v>
      </c>
      <c r="E73" s="16">
        <f t="shared" si="18"/>
        <v>26</v>
      </c>
      <c r="F73" s="16">
        <f t="shared" si="18"/>
        <v>25.3</v>
      </c>
      <c r="G73" s="16">
        <f t="shared" si="18"/>
        <v>15.8</v>
      </c>
      <c r="H73" s="16">
        <f t="shared" si="7"/>
        <v>96.2</v>
      </c>
      <c r="I73" s="17">
        <f t="shared" si="8"/>
        <v>12533</v>
      </c>
      <c r="J73" s="16">
        <f aca="true" t="shared" si="19" ref="J73:N75">ROUND(100*I37/$V37,1)</f>
        <v>20.6</v>
      </c>
      <c r="K73" s="16">
        <f t="shared" si="19"/>
        <v>23.7</v>
      </c>
      <c r="L73" s="16">
        <f t="shared" si="19"/>
        <v>25</v>
      </c>
      <c r="M73" s="16">
        <f t="shared" si="19"/>
        <v>18.9</v>
      </c>
      <c r="N73" s="16">
        <f t="shared" si="19"/>
        <v>9.6</v>
      </c>
      <c r="O73" s="16">
        <f t="shared" si="10"/>
        <v>97.8</v>
      </c>
      <c r="P73" s="17">
        <f t="shared" si="11"/>
        <v>9000</v>
      </c>
      <c r="Q73" s="16">
        <f aca="true" t="shared" si="20" ref="Q73:U75">ROUND(100*O37/$W37,1)</f>
        <v>14.6</v>
      </c>
      <c r="R73" s="16">
        <f t="shared" si="20"/>
        <v>20.9</v>
      </c>
      <c r="S73" s="16">
        <f t="shared" si="20"/>
        <v>25.6</v>
      </c>
      <c r="T73" s="16">
        <f t="shared" si="20"/>
        <v>22.6</v>
      </c>
      <c r="U73" s="16">
        <f t="shared" si="20"/>
        <v>13.2</v>
      </c>
      <c r="V73" s="16">
        <f t="shared" si="13"/>
        <v>96.9</v>
      </c>
      <c r="W73" s="17">
        <f t="shared" si="14"/>
        <v>21533</v>
      </c>
    </row>
    <row r="74" spans="2:23" ht="12.75">
      <c r="B74" s="15" t="s">
        <v>32</v>
      </c>
      <c r="C74" s="16">
        <f t="shared" si="18"/>
        <v>11.8</v>
      </c>
      <c r="D74" s="16">
        <f t="shared" si="18"/>
        <v>15.6</v>
      </c>
      <c r="E74" s="16">
        <f t="shared" si="18"/>
        <v>22</v>
      </c>
      <c r="F74" s="16">
        <f t="shared" si="18"/>
        <v>23.4</v>
      </c>
      <c r="G74" s="16">
        <f t="shared" si="18"/>
        <v>18.6</v>
      </c>
      <c r="H74" s="16">
        <f t="shared" si="7"/>
        <v>91.5</v>
      </c>
      <c r="I74" s="17">
        <f t="shared" si="8"/>
        <v>27603</v>
      </c>
      <c r="J74" s="16">
        <f t="shared" si="19"/>
        <v>12.1</v>
      </c>
      <c r="K74" s="16">
        <f t="shared" si="19"/>
        <v>17.5</v>
      </c>
      <c r="L74" s="16">
        <f t="shared" si="19"/>
        <v>23.5</v>
      </c>
      <c r="M74" s="16">
        <f t="shared" si="19"/>
        <v>23.7</v>
      </c>
      <c r="N74" s="16">
        <f t="shared" si="19"/>
        <v>16.9</v>
      </c>
      <c r="O74" s="16">
        <f t="shared" si="10"/>
        <v>93.8</v>
      </c>
      <c r="P74" s="17">
        <f t="shared" si="11"/>
        <v>32050</v>
      </c>
      <c r="Q74" s="16">
        <f t="shared" si="20"/>
        <v>12</v>
      </c>
      <c r="R74" s="16">
        <f t="shared" si="20"/>
        <v>16.7</v>
      </c>
      <c r="S74" s="16">
        <f t="shared" si="20"/>
        <v>22.8</v>
      </c>
      <c r="T74" s="16">
        <f t="shared" si="20"/>
        <v>23.6</v>
      </c>
      <c r="U74" s="16">
        <f t="shared" si="20"/>
        <v>17.7</v>
      </c>
      <c r="V74" s="16">
        <f t="shared" si="13"/>
        <v>92.7</v>
      </c>
      <c r="W74" s="17">
        <f t="shared" si="14"/>
        <v>59653</v>
      </c>
    </row>
    <row r="75" spans="2:23" ht="12.75">
      <c r="B75" s="15" t="s">
        <v>47</v>
      </c>
      <c r="C75" s="16">
        <f t="shared" si="18"/>
        <v>22.8</v>
      </c>
      <c r="D75" s="16">
        <f t="shared" si="18"/>
        <v>22.4</v>
      </c>
      <c r="E75" s="16">
        <f t="shared" si="18"/>
        <v>23</v>
      </c>
      <c r="F75" s="16">
        <f t="shared" si="18"/>
        <v>18</v>
      </c>
      <c r="G75" s="16">
        <f t="shared" si="18"/>
        <v>10.4</v>
      </c>
      <c r="H75" s="16">
        <f t="shared" si="7"/>
        <v>96.6</v>
      </c>
      <c r="I75" s="17">
        <f t="shared" si="8"/>
        <v>328227</v>
      </c>
      <c r="J75" s="16">
        <f t="shared" si="19"/>
        <v>25.1</v>
      </c>
      <c r="K75" s="16">
        <f t="shared" si="19"/>
        <v>25</v>
      </c>
      <c r="L75" s="16">
        <f t="shared" si="19"/>
        <v>23.8</v>
      </c>
      <c r="M75" s="16">
        <f t="shared" si="19"/>
        <v>16.1</v>
      </c>
      <c r="N75" s="16">
        <f t="shared" si="19"/>
        <v>7.8</v>
      </c>
      <c r="O75" s="16">
        <f t="shared" si="10"/>
        <v>97.7</v>
      </c>
      <c r="P75" s="17">
        <f t="shared" si="11"/>
        <v>386976</v>
      </c>
      <c r="Q75" s="16">
        <f t="shared" si="20"/>
        <v>24</v>
      </c>
      <c r="R75" s="16">
        <f t="shared" si="20"/>
        <v>23.8</v>
      </c>
      <c r="S75" s="16">
        <f t="shared" si="20"/>
        <v>23.4</v>
      </c>
      <c r="T75" s="16">
        <f t="shared" si="20"/>
        <v>17</v>
      </c>
      <c r="U75" s="16">
        <f t="shared" si="20"/>
        <v>9</v>
      </c>
      <c r="V75" s="16">
        <f t="shared" si="13"/>
        <v>97.2</v>
      </c>
      <c r="W75" s="17">
        <f t="shared" si="14"/>
        <v>715203</v>
      </c>
    </row>
    <row r="76" spans="2:21" ht="12.75">
      <c r="B76" s="27"/>
      <c r="C76" s="28"/>
      <c r="D76" s="29"/>
      <c r="E76" s="28"/>
      <c r="F76" s="30"/>
      <c r="G76" s="23"/>
      <c r="H76" s="30"/>
      <c r="I76" s="23"/>
      <c r="J76" s="30"/>
      <c r="K76" s="23"/>
      <c r="L76" s="30"/>
      <c r="M76" s="23"/>
      <c r="N76" s="23"/>
      <c r="O76" s="23"/>
      <c r="P76" s="23"/>
      <c r="Q76" s="30"/>
      <c r="R76" s="23"/>
      <c r="S76" s="30"/>
      <c r="T76" s="23"/>
      <c r="U76" s="30"/>
    </row>
    <row r="77" spans="2:21" ht="12.75">
      <c r="B77" s="27"/>
      <c r="C77" s="28"/>
      <c r="D77" s="29"/>
      <c r="E77" s="28"/>
      <c r="F77" s="30"/>
      <c r="G77" s="23"/>
      <c r="H77" s="30"/>
      <c r="I77" s="23"/>
      <c r="J77" s="30"/>
      <c r="K77" s="23"/>
      <c r="L77" s="30"/>
      <c r="M77" s="23"/>
      <c r="N77" s="23"/>
      <c r="O77" s="23"/>
      <c r="P77" s="23"/>
      <c r="Q77" s="30"/>
      <c r="R77" s="23"/>
      <c r="S77" s="30"/>
      <c r="T77" s="23"/>
      <c r="U77" s="30"/>
    </row>
    <row r="78" spans="2:21" ht="12.75">
      <c r="B78" s="27"/>
      <c r="C78" s="28"/>
      <c r="D78" s="29"/>
      <c r="E78" s="28"/>
      <c r="F78" s="30"/>
      <c r="G78" s="23"/>
      <c r="H78" s="30"/>
      <c r="I78" s="23"/>
      <c r="J78" s="30"/>
      <c r="K78" s="23"/>
      <c r="L78" s="30"/>
      <c r="M78" s="23"/>
      <c r="N78" s="23"/>
      <c r="O78" s="23"/>
      <c r="P78" s="23"/>
      <c r="Q78" s="30"/>
      <c r="R78" s="23"/>
      <c r="S78" s="30"/>
      <c r="T78" s="23"/>
      <c r="U78" s="30"/>
    </row>
    <row r="79" spans="2:8" ht="12.75">
      <c r="B79" s="23"/>
      <c r="C79" s="23"/>
      <c r="D79" s="23"/>
      <c r="E79" s="23"/>
      <c r="F79" s="23"/>
      <c r="G79" s="23"/>
      <c r="H79" s="23"/>
    </row>
  </sheetData>
  <sheetProtection password="D9AB" sheet="1" objects="1" scenarios="1"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Z75"/>
  <sheetViews>
    <sheetView workbookViewId="0" topLeftCell="A1">
      <selection activeCell="E30" sqref="E30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6" ht="12.75">
      <c r="A3" s="20"/>
      <c r="B3" s="20"/>
      <c r="C3" s="89" t="s">
        <v>39</v>
      </c>
      <c r="D3" s="89"/>
      <c r="E3" s="89"/>
      <c r="F3" s="89"/>
      <c r="G3" s="89"/>
      <c r="H3" s="89"/>
      <c r="I3" s="89" t="s">
        <v>44</v>
      </c>
      <c r="J3" s="89"/>
      <c r="K3" s="89"/>
      <c r="L3" s="89"/>
      <c r="M3" s="89"/>
      <c r="N3" s="89"/>
      <c r="O3" s="89" t="s">
        <v>62</v>
      </c>
      <c r="P3" s="89"/>
      <c r="Q3" s="89"/>
      <c r="R3" s="89"/>
      <c r="S3" s="89"/>
      <c r="T3" s="89"/>
      <c r="U3" s="89" t="s">
        <v>64</v>
      </c>
      <c r="V3" s="89"/>
      <c r="W3" s="89"/>
      <c r="X3" s="89" t="s">
        <v>65</v>
      </c>
      <c r="Y3" s="89"/>
      <c r="Z3" s="89"/>
    </row>
    <row r="4" spans="1:26" ht="12.75">
      <c r="A4" s="20"/>
      <c r="B4" s="20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63</v>
      </c>
      <c r="I4" s="20" t="s">
        <v>33</v>
      </c>
      <c r="J4" s="20" t="s">
        <v>34</v>
      </c>
      <c r="K4" s="20" t="s">
        <v>35</v>
      </c>
      <c r="L4" s="20" t="s">
        <v>36</v>
      </c>
      <c r="M4" s="20" t="s">
        <v>37</v>
      </c>
      <c r="N4" s="20" t="s">
        <v>63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63</v>
      </c>
      <c r="U4" s="20" t="s">
        <v>43</v>
      </c>
      <c r="V4" s="20" t="s">
        <v>44</v>
      </c>
      <c r="W4" s="20" t="s">
        <v>45</v>
      </c>
      <c r="X4" s="20" t="s">
        <v>43</v>
      </c>
      <c r="Y4" s="20" t="s">
        <v>44</v>
      </c>
      <c r="Z4" s="20" t="s">
        <v>45</v>
      </c>
    </row>
    <row r="5" spans="1:26" ht="12.75">
      <c r="A5" s="20"/>
      <c r="B5" s="21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  <c r="V5" s="33"/>
      <c r="W5" s="33"/>
      <c r="X5" s="24"/>
      <c r="Y5" s="24"/>
      <c r="Z5" s="24"/>
    </row>
    <row r="6" spans="1:26" ht="12.75">
      <c r="A6" s="20"/>
      <c r="B6" s="21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  <c r="V6" s="33"/>
      <c r="W6" s="33"/>
      <c r="X6" s="24"/>
      <c r="Y6" s="24"/>
      <c r="Z6" s="24"/>
    </row>
    <row r="7" spans="1:26" ht="12.75">
      <c r="A7" s="20"/>
      <c r="B7" s="21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V7" s="33"/>
      <c r="W7" s="33"/>
      <c r="X7" s="24"/>
      <c r="Y7" s="24"/>
      <c r="Z7" s="24"/>
    </row>
    <row r="8" spans="1:26" ht="12.75">
      <c r="A8" s="20"/>
      <c r="B8" s="21" t="s">
        <v>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  <c r="V8" s="33"/>
      <c r="W8" s="33"/>
      <c r="X8" s="24"/>
      <c r="Y8" s="24"/>
      <c r="Z8" s="24"/>
    </row>
    <row r="9" spans="1:26" ht="12.75">
      <c r="A9" s="20"/>
      <c r="B9" s="21" t="s">
        <v>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33"/>
      <c r="W9" s="33"/>
      <c r="X9" s="24"/>
      <c r="Y9" s="24"/>
      <c r="Z9" s="24"/>
    </row>
    <row r="10" spans="1:26" ht="12.75">
      <c r="A10" s="20"/>
      <c r="B10" s="21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33"/>
      <c r="W10" s="33"/>
      <c r="X10" s="24"/>
      <c r="Y10" s="24"/>
      <c r="Z10" s="24"/>
    </row>
    <row r="11" spans="1:26" ht="12.75">
      <c r="A11" s="20"/>
      <c r="B11" s="21" t="s">
        <v>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33"/>
      <c r="W11" s="33"/>
      <c r="X11" s="24"/>
      <c r="Y11" s="24"/>
      <c r="Z11" s="24"/>
    </row>
    <row r="12" spans="1:26" ht="12.75">
      <c r="A12" s="20"/>
      <c r="B12" s="21" t="s">
        <v>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  <c r="W12" s="33"/>
      <c r="X12" s="24"/>
      <c r="Y12" s="24"/>
      <c r="Z12" s="24"/>
    </row>
    <row r="13" spans="1:26" ht="12.75">
      <c r="A13" s="20"/>
      <c r="B13" s="21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33"/>
      <c r="W13" s="33"/>
      <c r="X13" s="24"/>
      <c r="Y13" s="24"/>
      <c r="Z13" s="24"/>
    </row>
    <row r="14" spans="1:26" ht="12.75">
      <c r="A14" s="20"/>
      <c r="B14" s="21" t="s">
        <v>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3"/>
      <c r="W14" s="33"/>
      <c r="X14" s="24"/>
      <c r="Y14" s="24"/>
      <c r="Z14" s="24"/>
    </row>
    <row r="15" spans="1:26" ht="12.75">
      <c r="A15" s="20"/>
      <c r="B15" s="21" t="s">
        <v>10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3"/>
      <c r="W15" s="33"/>
      <c r="X15" s="24"/>
      <c r="Y15" s="24"/>
      <c r="Z15" s="24"/>
    </row>
    <row r="16" spans="1:26" ht="12.75">
      <c r="A16" s="20"/>
      <c r="B16" s="21" t="s">
        <v>11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3"/>
      <c r="W16" s="33"/>
      <c r="X16" s="24"/>
      <c r="Y16" s="24"/>
      <c r="Z16" s="24"/>
    </row>
    <row r="17" spans="1:26" ht="12.75">
      <c r="A17" s="20"/>
      <c r="B17" s="21" t="s">
        <v>12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3"/>
      <c r="W17" s="33"/>
      <c r="X17" s="24"/>
      <c r="Y17" s="24"/>
      <c r="Z17" s="24"/>
    </row>
    <row r="18" spans="1:26" ht="12.75">
      <c r="A18" s="20"/>
      <c r="B18" s="21" t="s">
        <v>13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3"/>
      <c r="W18" s="33"/>
      <c r="X18" s="24"/>
      <c r="Y18" s="24"/>
      <c r="Z18" s="24"/>
    </row>
    <row r="19" spans="1:26" ht="12.75">
      <c r="A19" s="20"/>
      <c r="B19" s="21" t="s">
        <v>14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3"/>
      <c r="W19" s="33"/>
      <c r="X19" s="24"/>
      <c r="Y19" s="24"/>
      <c r="Z19" s="24"/>
    </row>
    <row r="20" spans="1:26" ht="12.75">
      <c r="A20" s="20"/>
      <c r="B20" s="21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24"/>
      <c r="Y20" s="24"/>
      <c r="Z20" s="24"/>
    </row>
    <row r="21" spans="1:26" ht="12.75">
      <c r="A21" s="20"/>
      <c r="B21" s="21" t="s">
        <v>16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3"/>
      <c r="W21" s="33"/>
      <c r="X21" s="24"/>
      <c r="Y21" s="24"/>
      <c r="Z21" s="24"/>
    </row>
    <row r="22" spans="1:26" ht="12.75">
      <c r="A22" s="20"/>
      <c r="B22" s="21" t="s">
        <v>17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3"/>
      <c r="W22" s="33"/>
      <c r="X22" s="24"/>
      <c r="Y22" s="24"/>
      <c r="Z22" s="24"/>
    </row>
    <row r="23" spans="1:26" ht="12.75">
      <c r="A23" s="20"/>
      <c r="B23" s="21" t="s">
        <v>18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3"/>
      <c r="W23" s="33"/>
      <c r="X23" s="24"/>
      <c r="Y23" s="24"/>
      <c r="Z23" s="24"/>
    </row>
    <row r="24" spans="1:26" ht="12.75">
      <c r="A24" s="20"/>
      <c r="B24" s="21" t="s">
        <v>19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3"/>
      <c r="V24" s="33"/>
      <c r="W24" s="33"/>
      <c r="X24" s="24"/>
      <c r="Y24" s="24"/>
      <c r="Z24" s="24"/>
    </row>
    <row r="25" spans="1:26" ht="12.75">
      <c r="A25" s="20"/>
      <c r="B25" s="21" t="s">
        <v>20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33"/>
      <c r="W25" s="33"/>
      <c r="X25" s="24"/>
      <c r="Y25" s="24"/>
      <c r="Z25" s="24"/>
    </row>
    <row r="26" spans="1:26" ht="12.75">
      <c r="A26" s="20"/>
      <c r="B26" s="21" t="s">
        <v>21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3"/>
      <c r="W26" s="33"/>
      <c r="X26" s="24"/>
      <c r="Y26" s="24"/>
      <c r="Z26" s="24"/>
    </row>
    <row r="27" spans="1:26" ht="12.75">
      <c r="A27" s="20"/>
      <c r="B27" s="21" t="s">
        <v>22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3"/>
      <c r="V27" s="33"/>
      <c r="W27" s="33"/>
      <c r="X27" s="24"/>
      <c r="Y27" s="24"/>
      <c r="Z27" s="24"/>
    </row>
    <row r="28" spans="1:26" ht="12.75">
      <c r="A28" s="20"/>
      <c r="B28" s="21" t="s">
        <v>53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3"/>
      <c r="V28" s="33"/>
      <c r="W28" s="33"/>
      <c r="X28" s="24"/>
      <c r="Y28" s="24"/>
      <c r="Z28" s="24"/>
    </row>
    <row r="29" spans="1:26" ht="12.75">
      <c r="A29" s="20"/>
      <c r="B29" s="21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  <c r="V29" s="33"/>
      <c r="W29" s="33"/>
      <c r="X29" s="24"/>
      <c r="Y29" s="24"/>
      <c r="Z29" s="24"/>
    </row>
    <row r="30" spans="1:26" ht="12.75">
      <c r="A30" s="20"/>
      <c r="B30" s="21" t="s">
        <v>24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  <c r="V30" s="33"/>
      <c r="W30" s="33"/>
      <c r="X30" s="24"/>
      <c r="Y30" s="24"/>
      <c r="Z30" s="24"/>
    </row>
    <row r="31" spans="1:26" ht="12.75">
      <c r="A31" s="20"/>
      <c r="B31" s="21" t="s">
        <v>25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33"/>
      <c r="W31" s="33"/>
      <c r="X31" s="24"/>
      <c r="Y31" s="24"/>
      <c r="Z31" s="24"/>
    </row>
    <row r="32" spans="1:26" ht="12.75">
      <c r="A32" s="20"/>
      <c r="B32" s="21" t="s">
        <v>26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  <c r="V32" s="33"/>
      <c r="W32" s="33"/>
      <c r="X32" s="24"/>
      <c r="Y32" s="24"/>
      <c r="Z32" s="24"/>
    </row>
    <row r="33" spans="1:26" ht="12.75">
      <c r="A33" s="20"/>
      <c r="B33" s="21" t="s">
        <v>27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/>
      <c r="V33" s="33"/>
      <c r="W33" s="33"/>
      <c r="X33" s="24"/>
      <c r="Y33" s="24"/>
      <c r="Z33" s="24"/>
    </row>
    <row r="34" spans="1:26" ht="12.75">
      <c r="A34" s="20"/>
      <c r="B34" s="21" t="s">
        <v>28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3"/>
      <c r="V34" s="33"/>
      <c r="W34" s="33"/>
      <c r="X34" s="24"/>
      <c r="Y34" s="24"/>
      <c r="Z34" s="24"/>
    </row>
    <row r="35" spans="1:26" ht="12.75">
      <c r="A35" s="20"/>
      <c r="B35" s="21" t="s">
        <v>29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24"/>
      <c r="Y35" s="24"/>
      <c r="Z35" s="24"/>
    </row>
    <row r="36" spans="1:26" ht="12.75">
      <c r="A36" s="20"/>
      <c r="B36" s="21" t="s">
        <v>30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/>
      <c r="V36" s="33"/>
      <c r="W36" s="33"/>
      <c r="X36" s="24"/>
      <c r="Y36" s="24"/>
      <c r="Z36" s="24"/>
    </row>
    <row r="37" spans="1:26" ht="12.75">
      <c r="A37" s="20"/>
      <c r="B37" s="21" t="s">
        <v>31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/>
      <c r="V37" s="33"/>
      <c r="W37" s="33"/>
      <c r="X37" s="24"/>
      <c r="Y37" s="24"/>
      <c r="Z37" s="24"/>
    </row>
    <row r="38" spans="1:26" ht="12.75">
      <c r="A38" s="20"/>
      <c r="B38" s="21" t="s">
        <v>32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3"/>
      <c r="V38" s="33"/>
      <c r="W38" s="33"/>
      <c r="X38" s="24"/>
      <c r="Y38" s="24"/>
      <c r="Z38" s="24"/>
    </row>
    <row r="39" spans="1:26" ht="12.75">
      <c r="A39" s="20"/>
      <c r="B39" s="21" t="s">
        <v>47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  <c r="V39" s="33"/>
      <c r="W39" s="33"/>
      <c r="X39" s="24"/>
      <c r="Y39" s="24"/>
      <c r="Z39" s="24"/>
    </row>
    <row r="40" spans="1:23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20"/>
      <c r="B41" s="15" t="s">
        <v>0</v>
      </c>
      <c r="C41" s="16">
        <v>24.56412644213358</v>
      </c>
      <c r="D41" s="16">
        <v>20.7098142687154</v>
      </c>
      <c r="E41" s="16">
        <v>19.995861141290288</v>
      </c>
      <c r="F41" s="16">
        <v>17.709141704175074</v>
      </c>
      <c r="G41" s="16">
        <v>12.364840395261007</v>
      </c>
      <c r="H41" s="16">
        <v>95.34378395157536</v>
      </c>
      <c r="I41" s="17">
        <v>19329</v>
      </c>
      <c r="J41" s="16">
        <v>27.377311780981508</v>
      </c>
      <c r="K41" s="16">
        <v>22.433377020532987</v>
      </c>
      <c r="L41" s="16">
        <v>19.914081840687345</v>
      </c>
      <c r="M41" s="16">
        <v>16.273481869812144</v>
      </c>
      <c r="N41" s="16">
        <v>10.688801514489587</v>
      </c>
      <c r="O41" s="16">
        <v>96.68705402650357</v>
      </c>
      <c r="P41" s="17">
        <v>27468</v>
      </c>
      <c r="Q41" s="16">
        <v>26.215355685193497</v>
      </c>
      <c r="R41" s="16">
        <v>21.721477872513194</v>
      </c>
      <c r="S41" s="16">
        <v>19.9478599055495</v>
      </c>
      <c r="T41" s="16">
        <v>16.866465799089685</v>
      </c>
      <c r="U41" s="16">
        <v>11.381071436203175</v>
      </c>
      <c r="V41" s="16">
        <v>96.13223069854905</v>
      </c>
      <c r="W41" s="17">
        <v>46797</v>
      </c>
    </row>
    <row r="42" spans="1:23" ht="12.75">
      <c r="A42" s="20"/>
      <c r="B42" s="15" t="s">
        <v>1</v>
      </c>
      <c r="C42" s="16">
        <v>32.13740026031351</v>
      </c>
      <c r="D42" s="16">
        <v>23.43953369928131</v>
      </c>
      <c r="E42" s="16">
        <v>18.527530982966443</v>
      </c>
      <c r="F42" s="16">
        <v>13.592892309433536</v>
      </c>
      <c r="G42" s="16">
        <v>8.782751400599853</v>
      </c>
      <c r="H42" s="16">
        <v>96.48010865259464</v>
      </c>
      <c r="I42" s="17">
        <v>17671</v>
      </c>
      <c r="J42" s="16">
        <v>33.06905664713317</v>
      </c>
      <c r="K42" s="16">
        <v>25.588877398598186</v>
      </c>
      <c r="L42" s="16">
        <v>18.482132597954728</v>
      </c>
      <c r="M42" s="16">
        <v>13.133402275077561</v>
      </c>
      <c r="N42" s="16">
        <v>7.233137998391359</v>
      </c>
      <c r="O42" s="16">
        <v>97.506606917155</v>
      </c>
      <c r="P42" s="17">
        <v>17406</v>
      </c>
      <c r="Q42" s="16">
        <v>32.59970921116401</v>
      </c>
      <c r="R42" s="16">
        <v>24.506086609459192</v>
      </c>
      <c r="S42" s="16">
        <v>18.505003278501583</v>
      </c>
      <c r="T42" s="16">
        <v>13.364882971747868</v>
      </c>
      <c r="U42" s="16">
        <v>8.013798215354791</v>
      </c>
      <c r="V42" s="16">
        <v>96.98948028622745</v>
      </c>
      <c r="W42" s="17">
        <v>35077</v>
      </c>
    </row>
    <row r="43" spans="1:23" ht="12.75">
      <c r="A43" s="20"/>
      <c r="B43" s="15" t="s">
        <v>2</v>
      </c>
      <c r="C43" s="16">
        <v>30.230567592146794</v>
      </c>
      <c r="D43" s="16">
        <v>20.670839351628953</v>
      </c>
      <c r="E43" s="16">
        <v>18.739635157545607</v>
      </c>
      <c r="F43" s="16">
        <v>14.989568287594288</v>
      </c>
      <c r="G43" s="16">
        <v>11.266249398170439</v>
      </c>
      <c r="H43" s="16">
        <v>95.89685978708607</v>
      </c>
      <c r="I43" s="17">
        <v>18693</v>
      </c>
      <c r="J43" s="16">
        <v>36.27262225644975</v>
      </c>
      <c r="K43" s="16">
        <v>23.02656911821332</v>
      </c>
      <c r="L43" s="16">
        <v>17.84751636503658</v>
      </c>
      <c r="M43" s="16">
        <v>12.68771659607239</v>
      </c>
      <c r="N43" s="16">
        <v>7.624181748170966</v>
      </c>
      <c r="O43" s="16">
        <v>97.45860608394301</v>
      </c>
      <c r="P43" s="17">
        <v>5194</v>
      </c>
      <c r="Q43" s="16">
        <v>31.544354669904134</v>
      </c>
      <c r="R43" s="16">
        <v>21.18307028927869</v>
      </c>
      <c r="S43" s="16">
        <v>18.545652446937666</v>
      </c>
      <c r="T43" s="16">
        <v>14.489052622765522</v>
      </c>
      <c r="U43" s="16">
        <v>10.474316573868633</v>
      </c>
      <c r="V43" s="16">
        <v>96.23644660275463</v>
      </c>
      <c r="W43" s="17">
        <v>23887</v>
      </c>
    </row>
    <row r="44" spans="1:23" ht="12.75">
      <c r="A44" s="20"/>
      <c r="B44" s="15" t="s">
        <v>3</v>
      </c>
      <c r="C44" s="16">
        <v>24.71631205673759</v>
      </c>
      <c r="D44" s="16">
        <v>20.673758865248224</v>
      </c>
      <c r="E44" s="16">
        <v>22.02127659574468</v>
      </c>
      <c r="F44" s="16">
        <v>16.80851063829787</v>
      </c>
      <c r="G44" s="16">
        <v>12.163120567375886</v>
      </c>
      <c r="H44" s="16">
        <v>96.38297872340425</v>
      </c>
      <c r="I44" s="17">
        <v>2820</v>
      </c>
      <c r="J44" s="16">
        <v>21.363636363636363</v>
      </c>
      <c r="K44" s="16">
        <v>23.18181818181818</v>
      </c>
      <c r="L44" s="16">
        <v>23.90909090909091</v>
      </c>
      <c r="M44" s="16">
        <v>17.272727272727273</v>
      </c>
      <c r="N44" s="16">
        <v>10.818181818181818</v>
      </c>
      <c r="O44" s="16">
        <v>96.54545454545455</v>
      </c>
      <c r="P44" s="17">
        <v>1100</v>
      </c>
      <c r="Q44" s="16">
        <v>23.77551020408163</v>
      </c>
      <c r="R44" s="16">
        <v>21.377551020408163</v>
      </c>
      <c r="S44" s="16">
        <v>22.551020408163268</v>
      </c>
      <c r="T44" s="16">
        <v>16.93877551020408</v>
      </c>
      <c r="U44" s="16">
        <v>11.785714285714285</v>
      </c>
      <c r="V44" s="16">
        <v>96.42857142857143</v>
      </c>
      <c r="W44" s="17">
        <v>3920</v>
      </c>
    </row>
    <row r="45" spans="1:23" ht="12.75">
      <c r="A45" s="20"/>
      <c r="B45" s="15" t="s">
        <v>4</v>
      </c>
      <c r="C45" s="16">
        <v>42.90601480375692</v>
      </c>
      <c r="D45" s="16">
        <v>20.852771039373017</v>
      </c>
      <c r="E45" s="16">
        <v>15.976239348137089</v>
      </c>
      <c r="F45" s="16">
        <v>11.009516700877029</v>
      </c>
      <c r="G45" s="16">
        <v>6.471978602973191</v>
      </c>
      <c r="H45" s="16">
        <v>97.21652049511725</v>
      </c>
      <c r="I45" s="17">
        <v>32154</v>
      </c>
      <c r="J45" s="16">
        <v>45.16692638239599</v>
      </c>
      <c r="K45" s="16">
        <v>22.491382159890446</v>
      </c>
      <c r="L45" s="16">
        <v>15.120177551116779</v>
      </c>
      <c r="M45" s="16">
        <v>10.1100250271521</v>
      </c>
      <c r="N45" s="16">
        <v>5.26514614912405</v>
      </c>
      <c r="O45" s="16">
        <v>98.15365726967937</v>
      </c>
      <c r="P45" s="17">
        <v>21177</v>
      </c>
      <c r="Q45" s="16">
        <v>43.80379141587444</v>
      </c>
      <c r="R45" s="16">
        <v>21.50344077553393</v>
      </c>
      <c r="S45" s="16">
        <v>15.636309088522623</v>
      </c>
      <c r="T45" s="16">
        <v>10.652341039920495</v>
      </c>
      <c r="U45" s="16">
        <v>5.992762183345522</v>
      </c>
      <c r="V45" s="16">
        <v>97.58864450319702</v>
      </c>
      <c r="W45" s="17">
        <v>53331</v>
      </c>
    </row>
    <row r="46" spans="1:23" ht="12.75">
      <c r="A46" s="20"/>
      <c r="B46" s="15" t="s">
        <v>5</v>
      </c>
      <c r="C46" s="16">
        <v>57.12884879388115</v>
      </c>
      <c r="D46" s="16">
        <v>19.494018434987254</v>
      </c>
      <c r="E46" s="16">
        <v>11.727789762698567</v>
      </c>
      <c r="F46" s="16">
        <v>6.9229260639341055</v>
      </c>
      <c r="G46" s="16">
        <v>3.432045499117474</v>
      </c>
      <c r="H46" s="16">
        <v>98.70562855461856</v>
      </c>
      <c r="I46" s="17">
        <v>5099</v>
      </c>
      <c r="J46" s="16">
        <v>56.629318394024274</v>
      </c>
      <c r="K46" s="16">
        <v>21.568627450980394</v>
      </c>
      <c r="L46" s="16">
        <v>10.92436974789916</v>
      </c>
      <c r="M46" s="16">
        <v>6.1157796451914095</v>
      </c>
      <c r="N46" s="16">
        <v>3.1746031746031744</v>
      </c>
      <c r="O46" s="16">
        <v>98.4126984126984</v>
      </c>
      <c r="P46" s="17">
        <v>2142</v>
      </c>
      <c r="Q46" s="16">
        <v>56.981079961331304</v>
      </c>
      <c r="R46" s="16">
        <v>20.107719928186714</v>
      </c>
      <c r="S46" s="16">
        <v>11.490125673249551</v>
      </c>
      <c r="T46" s="16">
        <v>6.684159646457672</v>
      </c>
      <c r="U46" s="16">
        <v>3.355890070432261</v>
      </c>
      <c r="V46" s="16">
        <v>98.6189752796575</v>
      </c>
      <c r="W46" s="17">
        <v>7241</v>
      </c>
    </row>
    <row r="47" spans="1:23" ht="12.75">
      <c r="A47" s="20"/>
      <c r="B47" s="15" t="s">
        <v>6</v>
      </c>
      <c r="C47" s="16">
        <v>14.997163925127625</v>
      </c>
      <c r="D47" s="16">
        <v>22.098695405558708</v>
      </c>
      <c r="E47" s="16">
        <v>26.840612592172437</v>
      </c>
      <c r="F47" s="16">
        <v>21.53148043108338</v>
      </c>
      <c r="G47" s="16">
        <v>11.35564378899603</v>
      </c>
      <c r="H47" s="16">
        <v>96.82359614293817</v>
      </c>
      <c r="I47" s="17">
        <v>8815</v>
      </c>
      <c r="J47" s="16">
        <v>22.78688524590164</v>
      </c>
      <c r="K47" s="16">
        <v>26.646795827123697</v>
      </c>
      <c r="L47" s="16">
        <v>25.40983606557377</v>
      </c>
      <c r="M47" s="16">
        <v>16.408345752608046</v>
      </c>
      <c r="N47" s="16">
        <v>7.064083457526081</v>
      </c>
      <c r="O47" s="16">
        <v>98.31594634873323</v>
      </c>
      <c r="P47" s="17">
        <v>6710</v>
      </c>
      <c r="Q47" s="16">
        <v>18.363929146537842</v>
      </c>
      <c r="R47" s="16">
        <v>24.064412238325282</v>
      </c>
      <c r="S47" s="16">
        <v>26.222222222222225</v>
      </c>
      <c r="T47" s="16">
        <v>19.317230273752013</v>
      </c>
      <c r="U47" s="16">
        <v>9.500805152979067</v>
      </c>
      <c r="V47" s="16">
        <v>97.46859903381643</v>
      </c>
      <c r="W47" s="17">
        <v>15525</v>
      </c>
    </row>
    <row r="48" spans="1:23" ht="12.75">
      <c r="A48" s="20"/>
      <c r="B48" s="15" t="s">
        <v>7</v>
      </c>
      <c r="C48" s="16">
        <v>16.349988271170538</v>
      </c>
      <c r="D48" s="16">
        <v>19.071076706544687</v>
      </c>
      <c r="E48" s="16">
        <v>21.956368754398312</v>
      </c>
      <c r="F48" s="16">
        <v>21.01806239737274</v>
      </c>
      <c r="G48" s="16">
        <v>15.787004456955195</v>
      </c>
      <c r="H48" s="16">
        <v>94.18250058644148</v>
      </c>
      <c r="I48" s="17">
        <v>4263</v>
      </c>
      <c r="J48" s="16">
        <v>17.894736842105264</v>
      </c>
      <c r="K48" s="16">
        <v>20.789473684210527</v>
      </c>
      <c r="L48" s="16">
        <v>23.42105263157895</v>
      </c>
      <c r="M48" s="16">
        <v>20.526315789473685</v>
      </c>
      <c r="N48" s="16">
        <v>12.894736842105264</v>
      </c>
      <c r="O48" s="16">
        <v>95.52631578947368</v>
      </c>
      <c r="P48" s="17">
        <v>380</v>
      </c>
      <c r="Q48" s="16">
        <v>16.476416110273533</v>
      </c>
      <c r="R48" s="16">
        <v>19.211716562567304</v>
      </c>
      <c r="S48" s="16">
        <v>22.076243807882832</v>
      </c>
      <c r="T48" s="16">
        <v>20.97781606719793</v>
      </c>
      <c r="U48" s="16">
        <v>15.5502907602843</v>
      </c>
      <c r="V48" s="16">
        <v>94.2924833082059</v>
      </c>
      <c r="W48" s="17">
        <v>4643</v>
      </c>
    </row>
    <row r="49" spans="1:23" ht="12.75">
      <c r="A49" s="20"/>
      <c r="B49" s="15" t="s">
        <v>8</v>
      </c>
      <c r="C49" s="16">
        <v>5.920766216804528</v>
      </c>
      <c r="D49" s="16">
        <v>15.251777681033232</v>
      </c>
      <c r="E49" s="16">
        <v>24.902046147148454</v>
      </c>
      <c r="F49" s="16">
        <v>26.61442461181251</v>
      </c>
      <c r="G49" s="16">
        <v>19.5907705703091</v>
      </c>
      <c r="H49" s="16">
        <v>92.27978522710782</v>
      </c>
      <c r="I49" s="17">
        <v>6891</v>
      </c>
      <c r="J49" s="16">
        <v>9.939909864797196</v>
      </c>
      <c r="K49" s="16">
        <v>19.053580370555835</v>
      </c>
      <c r="L49" s="16">
        <v>25.913870806209317</v>
      </c>
      <c r="M49" s="16">
        <v>25.187781672508763</v>
      </c>
      <c r="N49" s="16">
        <v>15.348022033049574</v>
      </c>
      <c r="O49" s="16">
        <v>95.44316474712068</v>
      </c>
      <c r="P49" s="17">
        <v>3994</v>
      </c>
      <c r="Q49" s="16">
        <v>7.395498392282958</v>
      </c>
      <c r="R49" s="16">
        <v>16.646761598530087</v>
      </c>
      <c r="S49" s="16">
        <v>25.27331189710611</v>
      </c>
      <c r="T49" s="16">
        <v>26.090950849793295</v>
      </c>
      <c r="U49" s="16">
        <v>18.03399173174093</v>
      </c>
      <c r="V49" s="16">
        <v>93.44051446945338</v>
      </c>
      <c r="W49" s="17">
        <v>10885</v>
      </c>
    </row>
    <row r="50" spans="1:23" ht="12.75">
      <c r="A50" s="20"/>
      <c r="B50" s="15" t="s">
        <v>9</v>
      </c>
      <c r="C50" s="26" t="s">
        <v>66</v>
      </c>
      <c r="D50" s="16">
        <v>10.526315789473683</v>
      </c>
      <c r="E50" s="16">
        <v>21.052631578947366</v>
      </c>
      <c r="F50" s="16">
        <v>34.21052631578947</v>
      </c>
      <c r="G50" s="16">
        <v>23.684210526315788</v>
      </c>
      <c r="H50" s="26" t="s">
        <v>66</v>
      </c>
      <c r="I50" s="17">
        <v>38</v>
      </c>
      <c r="J50" s="26" t="s">
        <v>66</v>
      </c>
      <c r="K50" s="16">
        <v>24.702380952380953</v>
      </c>
      <c r="L50" s="16">
        <v>26.488095238095237</v>
      </c>
      <c r="M50" s="16">
        <v>18.75</v>
      </c>
      <c r="N50" s="16">
        <v>9.523809523809524</v>
      </c>
      <c r="O50" s="26" t="s">
        <v>66</v>
      </c>
      <c r="P50" s="17">
        <v>336</v>
      </c>
      <c r="Q50" s="16">
        <v>18.181818181818183</v>
      </c>
      <c r="R50" s="16">
        <v>23.262032085561497</v>
      </c>
      <c r="S50" s="16">
        <v>25.935828877005346</v>
      </c>
      <c r="T50" s="16">
        <v>20.32085561497326</v>
      </c>
      <c r="U50" s="16">
        <v>10.962566844919785</v>
      </c>
      <c r="V50" s="16">
        <v>98.66310160427807</v>
      </c>
      <c r="W50" s="17">
        <v>374</v>
      </c>
    </row>
    <row r="51" spans="1:23" ht="12.75">
      <c r="A51" s="20"/>
      <c r="B51" s="15" t="s">
        <v>10</v>
      </c>
      <c r="C51" s="16">
        <v>10.227823557925351</v>
      </c>
      <c r="D51" s="16">
        <v>19.92244304411052</v>
      </c>
      <c r="E51" s="16">
        <v>24.23654871546292</v>
      </c>
      <c r="F51" s="16">
        <v>21.570528356761997</v>
      </c>
      <c r="G51" s="16">
        <v>16.383906931652934</v>
      </c>
      <c r="H51" s="16">
        <v>92.34125060591371</v>
      </c>
      <c r="I51" s="17">
        <v>2063</v>
      </c>
      <c r="J51" s="16">
        <v>14.415907207953605</v>
      </c>
      <c r="K51" s="16">
        <v>22.03811101905551</v>
      </c>
      <c r="L51" s="16">
        <v>21.458160729080365</v>
      </c>
      <c r="M51" s="16">
        <v>21.209610604805302</v>
      </c>
      <c r="N51" s="16">
        <v>14.581607290803644</v>
      </c>
      <c r="O51" s="16">
        <v>93.70339685169843</v>
      </c>
      <c r="P51" s="17">
        <v>1207</v>
      </c>
      <c r="Q51" s="16">
        <v>11.773700305810397</v>
      </c>
      <c r="R51" s="16">
        <v>20.70336391437309</v>
      </c>
      <c r="S51" s="16">
        <v>23.21100917431193</v>
      </c>
      <c r="T51" s="16">
        <v>21.43730886850153</v>
      </c>
      <c r="U51" s="16">
        <v>15.718654434250764</v>
      </c>
      <c r="V51" s="16">
        <v>92.84403669724772</v>
      </c>
      <c r="W51" s="17">
        <v>3270</v>
      </c>
    </row>
    <row r="52" spans="1:23" ht="12.75">
      <c r="A52" s="20"/>
      <c r="B52" s="15" t="s">
        <v>11</v>
      </c>
      <c r="C52" s="16">
        <v>16.83281769221955</v>
      </c>
      <c r="D52" s="16">
        <v>26.469577174286695</v>
      </c>
      <c r="E52" s="16">
        <v>28.41755471525152</v>
      </c>
      <c r="F52" s="16">
        <v>18.534433367709408</v>
      </c>
      <c r="G52" s="16">
        <v>8.01535464649937</v>
      </c>
      <c r="H52" s="16">
        <v>98.26973759596655</v>
      </c>
      <c r="I52" s="17">
        <v>17454</v>
      </c>
      <c r="J52" s="16">
        <v>20.31541461760217</v>
      </c>
      <c r="K52" s="16">
        <v>27.38680685094116</v>
      </c>
      <c r="L52" s="16">
        <v>26.73393250805494</v>
      </c>
      <c r="M52" s="16">
        <v>17.279972867559774</v>
      </c>
      <c r="N52" s="16">
        <v>6.9696455824995756</v>
      </c>
      <c r="O52" s="16">
        <v>98.68577242665762</v>
      </c>
      <c r="P52" s="17">
        <v>11794</v>
      </c>
      <c r="Q52" s="16">
        <v>18.23714442013129</v>
      </c>
      <c r="R52" s="16">
        <v>26.839442013129105</v>
      </c>
      <c r="S52" s="16">
        <v>27.738648796498904</v>
      </c>
      <c r="T52" s="16">
        <v>18.028583150984684</v>
      </c>
      <c r="U52" s="16">
        <v>7.593681619256018</v>
      </c>
      <c r="V52" s="16">
        <v>98.4375</v>
      </c>
      <c r="W52" s="17">
        <v>29248</v>
      </c>
    </row>
    <row r="53" spans="1:23" ht="12.75">
      <c r="A53" s="20"/>
      <c r="B53" s="15" t="s">
        <v>12</v>
      </c>
      <c r="C53" s="16">
        <v>34.23952219132942</v>
      </c>
      <c r="D53" s="16">
        <v>27.247451343836886</v>
      </c>
      <c r="E53" s="16">
        <v>20.152404489753888</v>
      </c>
      <c r="F53" s="16">
        <v>12.202656780970035</v>
      </c>
      <c r="G53" s="16">
        <v>4.89136031304706</v>
      </c>
      <c r="H53" s="16">
        <v>98.73339511893728</v>
      </c>
      <c r="I53" s="17">
        <v>9711</v>
      </c>
      <c r="J53" s="16">
        <v>41.30691200754895</v>
      </c>
      <c r="K53" s="16">
        <v>26.940316112290635</v>
      </c>
      <c r="L53" s="16">
        <v>17.62208067940552</v>
      </c>
      <c r="M53" s="16">
        <v>9.341825902335456</v>
      </c>
      <c r="N53" s="16">
        <v>3.8688369898560984</v>
      </c>
      <c r="O53" s="16">
        <v>99.07997169143667</v>
      </c>
      <c r="P53" s="17">
        <v>4239</v>
      </c>
      <c r="Q53" s="16">
        <v>36.38709677419355</v>
      </c>
      <c r="R53" s="16">
        <v>27.154121863799286</v>
      </c>
      <c r="S53" s="16">
        <v>19.383512544802866</v>
      </c>
      <c r="T53" s="16">
        <v>11.333333333333332</v>
      </c>
      <c r="U53" s="16">
        <v>4.580645161290323</v>
      </c>
      <c r="V53" s="16">
        <v>98.83870967741936</v>
      </c>
      <c r="W53" s="17">
        <v>13950</v>
      </c>
    </row>
    <row r="54" spans="1:23" ht="12.75">
      <c r="A54" s="20"/>
      <c r="B54" s="15" t="s">
        <v>13</v>
      </c>
      <c r="C54" s="16">
        <v>23.553827908815393</v>
      </c>
      <c r="D54" s="16">
        <v>25.800500724733165</v>
      </c>
      <c r="E54" s="16">
        <v>24.58821979180393</v>
      </c>
      <c r="F54" s="16">
        <v>17.38041902753986</v>
      </c>
      <c r="G54" s="16">
        <v>7.286862564237713</v>
      </c>
      <c r="H54" s="16">
        <v>98.60983001713005</v>
      </c>
      <c r="I54" s="17">
        <v>15178</v>
      </c>
      <c r="J54" s="16">
        <v>33.38746346216304</v>
      </c>
      <c r="K54" s="16">
        <v>27.541409548554725</v>
      </c>
      <c r="L54" s="16">
        <v>21.914582656706724</v>
      </c>
      <c r="M54" s="16">
        <v>11.87073725235466</v>
      </c>
      <c r="N54" s="16">
        <v>4.473855147775252</v>
      </c>
      <c r="O54" s="16">
        <v>99.1880480675544</v>
      </c>
      <c r="P54" s="17">
        <v>12316</v>
      </c>
      <c r="Q54" s="16">
        <v>27.958827380519384</v>
      </c>
      <c r="R54" s="16">
        <v>26.580344802502363</v>
      </c>
      <c r="S54" s="16">
        <v>23.390557939914164</v>
      </c>
      <c r="T54" s="16">
        <v>14.912344511529788</v>
      </c>
      <c r="U54" s="16">
        <v>6.026769476976795</v>
      </c>
      <c r="V54" s="16">
        <v>98.8688441114425</v>
      </c>
      <c r="W54" s="17">
        <v>27494</v>
      </c>
    </row>
    <row r="55" spans="1:23" ht="12.75">
      <c r="A55" s="20"/>
      <c r="B55" s="15" t="s">
        <v>14</v>
      </c>
      <c r="C55" s="16">
        <v>32.236314015090706</v>
      </c>
      <c r="D55" s="16">
        <v>27.131160699951838</v>
      </c>
      <c r="E55" s="16">
        <v>21.175148498956496</v>
      </c>
      <c r="F55" s="16">
        <v>12.570235992936265</v>
      </c>
      <c r="G55" s="16">
        <v>5.233584845079467</v>
      </c>
      <c r="H55" s="16">
        <v>98.34644405201477</v>
      </c>
      <c r="I55" s="17">
        <v>6229</v>
      </c>
      <c r="J55" s="16">
        <v>37.74744027303754</v>
      </c>
      <c r="K55" s="16">
        <v>26.37087599544937</v>
      </c>
      <c r="L55" s="16">
        <v>18.45278725824801</v>
      </c>
      <c r="M55" s="16">
        <v>11.285551763367463</v>
      </c>
      <c r="N55" s="16">
        <v>4.709897610921502</v>
      </c>
      <c r="O55" s="16">
        <v>98.5665529010239</v>
      </c>
      <c r="P55" s="17">
        <v>4395</v>
      </c>
      <c r="Q55" s="16">
        <v>34.516189759036145</v>
      </c>
      <c r="R55" s="16">
        <v>26.81664156626506</v>
      </c>
      <c r="S55" s="16">
        <v>20.04894578313253</v>
      </c>
      <c r="T55" s="16">
        <v>12.038780120481928</v>
      </c>
      <c r="U55" s="16">
        <v>5.016942771084337</v>
      </c>
      <c r="V55" s="16">
        <v>98.4375</v>
      </c>
      <c r="W55" s="17">
        <v>10624</v>
      </c>
    </row>
    <row r="56" spans="1:23" ht="12.75">
      <c r="A56" s="20"/>
      <c r="B56" s="15" t="s">
        <v>15</v>
      </c>
      <c r="C56" s="16">
        <v>23.454063604240282</v>
      </c>
      <c r="D56" s="16">
        <v>26.079701609736944</v>
      </c>
      <c r="E56" s="16">
        <v>24.671181782489203</v>
      </c>
      <c r="F56" s="16">
        <v>17.14762465645858</v>
      </c>
      <c r="G56" s="16">
        <v>7.101491951315272</v>
      </c>
      <c r="H56" s="16">
        <v>98.45406360424029</v>
      </c>
      <c r="I56" s="17">
        <v>20376</v>
      </c>
      <c r="J56" s="16">
        <v>26.77278587721908</v>
      </c>
      <c r="K56" s="16">
        <v>27.41743528711693</v>
      </c>
      <c r="L56" s="16">
        <v>23.212337597937122</v>
      </c>
      <c r="M56" s="16">
        <v>15.213726073589209</v>
      </c>
      <c r="N56" s="16">
        <v>6.020033720122979</v>
      </c>
      <c r="O56" s="16">
        <v>98.63631855598533</v>
      </c>
      <c r="P56" s="17">
        <v>20166</v>
      </c>
      <c r="Q56" s="16">
        <v>25.104829559469195</v>
      </c>
      <c r="R56" s="16">
        <v>26.74510384292832</v>
      </c>
      <c r="S56" s="16">
        <v>23.945537960633416</v>
      </c>
      <c r="T56" s="16">
        <v>16.185683982043315</v>
      </c>
      <c r="U56" s="16">
        <v>6.5635637117063785</v>
      </c>
      <c r="V56" s="16">
        <v>98.54471905678062</v>
      </c>
      <c r="W56" s="17">
        <v>40542</v>
      </c>
    </row>
    <row r="57" spans="1:23" ht="12.75">
      <c r="A57" s="20"/>
      <c r="B57" s="15" t="s">
        <v>16</v>
      </c>
      <c r="C57" s="16">
        <v>17.36660929432014</v>
      </c>
      <c r="D57" s="16">
        <v>21.61790017211704</v>
      </c>
      <c r="E57" s="16">
        <v>24.543889845094665</v>
      </c>
      <c r="F57" s="16">
        <v>19.655765920826163</v>
      </c>
      <c r="G57" s="16">
        <v>12.013769363166954</v>
      </c>
      <c r="H57" s="16">
        <v>95.19793459552496</v>
      </c>
      <c r="I57" s="17">
        <v>5810</v>
      </c>
      <c r="J57" s="16">
        <v>23.41116244225247</v>
      </c>
      <c r="K57" s="16">
        <v>23.298788862529655</v>
      </c>
      <c r="L57" s="16">
        <v>23.44862030216007</v>
      </c>
      <c r="M57" s="16">
        <v>16.993382444749656</v>
      </c>
      <c r="N57" s="16">
        <v>9.626669996254215</v>
      </c>
      <c r="O57" s="16">
        <v>96.77862404794607</v>
      </c>
      <c r="P57" s="17">
        <v>8009</v>
      </c>
      <c r="Q57" s="16">
        <v>20.869816918735076</v>
      </c>
      <c r="R57" s="16">
        <v>22.592083363485056</v>
      </c>
      <c r="S57" s="16">
        <v>23.909110644764457</v>
      </c>
      <c r="T57" s="16">
        <v>18.112743324408424</v>
      </c>
      <c r="U57" s="16">
        <v>10.630291627469427</v>
      </c>
      <c r="V57" s="16">
        <v>96.11404587886243</v>
      </c>
      <c r="W57" s="17">
        <v>13819</v>
      </c>
    </row>
    <row r="58" spans="1:23" ht="12.75">
      <c r="A58" s="20"/>
      <c r="B58" s="15" t="s">
        <v>17</v>
      </c>
      <c r="C58" s="16">
        <v>12.330667537130733</v>
      </c>
      <c r="D58" s="16">
        <v>19.960829117023014</v>
      </c>
      <c r="E58" s="16">
        <v>25.17545291333442</v>
      </c>
      <c r="F58" s="16">
        <v>22.70279092541211</v>
      </c>
      <c r="G58" s="16">
        <v>14.468744899624614</v>
      </c>
      <c r="H58" s="16">
        <v>94.63848539252488</v>
      </c>
      <c r="I58" s="17">
        <v>12254</v>
      </c>
      <c r="J58" s="16">
        <v>21.846543233651545</v>
      </c>
      <c r="K58" s="16">
        <v>24.710445954496684</v>
      </c>
      <c r="L58" s="16">
        <v>23.956642548625823</v>
      </c>
      <c r="M58" s="16">
        <v>17.464029271781893</v>
      </c>
      <c r="N58" s="16">
        <v>9.23546727557842</v>
      </c>
      <c r="O58" s="16">
        <v>97.21312828413437</v>
      </c>
      <c r="P58" s="17">
        <v>36349</v>
      </c>
      <c r="Q58" s="16">
        <v>19.44735921650927</v>
      </c>
      <c r="R58" s="16">
        <v>23.512951875398638</v>
      </c>
      <c r="S58" s="16">
        <v>24.263934325041664</v>
      </c>
      <c r="T58" s="16">
        <v>18.784848671892682</v>
      </c>
      <c r="U58" s="16">
        <v>10.554904018270477</v>
      </c>
      <c r="V58" s="16">
        <v>96.56399810711272</v>
      </c>
      <c r="W58" s="17">
        <v>48603</v>
      </c>
    </row>
    <row r="59" spans="1:23" ht="12.75">
      <c r="A59" s="20"/>
      <c r="B59" s="15" t="s">
        <v>18</v>
      </c>
      <c r="C59" s="16">
        <v>16.10512129380054</v>
      </c>
      <c r="D59" s="16">
        <v>24.208221024258762</v>
      </c>
      <c r="E59" s="16">
        <v>27.105795148247978</v>
      </c>
      <c r="F59" s="16">
        <v>20.03032345013477</v>
      </c>
      <c r="G59" s="16">
        <v>9.50134770889488</v>
      </c>
      <c r="H59" s="16">
        <v>96.95080862533693</v>
      </c>
      <c r="I59" s="17">
        <v>5936</v>
      </c>
      <c r="J59" s="16">
        <v>23.358253106007638</v>
      </c>
      <c r="K59" s="16">
        <v>27.015543484106924</v>
      </c>
      <c r="L59" s="16">
        <v>25.047060721777015</v>
      </c>
      <c r="M59" s="16">
        <v>15.914591512934976</v>
      </c>
      <c r="N59" s="16">
        <v>6.690690044640456</v>
      </c>
      <c r="O59" s="16">
        <v>98.026138869467</v>
      </c>
      <c r="P59" s="17">
        <v>18593</v>
      </c>
      <c r="Q59" s="16">
        <v>21.603000529984918</v>
      </c>
      <c r="R59" s="16">
        <v>26.336173508907823</v>
      </c>
      <c r="S59" s="16">
        <v>25.545272942231644</v>
      </c>
      <c r="T59" s="16">
        <v>16.910595621509234</v>
      </c>
      <c r="U59" s="16">
        <v>7.370867136858412</v>
      </c>
      <c r="V59" s="16">
        <v>97.76590973949203</v>
      </c>
      <c r="W59" s="17">
        <v>24529</v>
      </c>
    </row>
    <row r="60" spans="1:23" ht="12.75">
      <c r="A60" s="20"/>
      <c r="B60" s="15" t="s">
        <v>19</v>
      </c>
      <c r="C60" s="26" t="s">
        <v>66</v>
      </c>
      <c r="D60" s="16">
        <v>25.637910085054678</v>
      </c>
      <c r="E60" s="16">
        <v>26.306196840826246</v>
      </c>
      <c r="F60" s="16">
        <v>17.43620899149453</v>
      </c>
      <c r="G60" s="16">
        <v>9.53827460510328</v>
      </c>
      <c r="H60" s="26" t="s">
        <v>66</v>
      </c>
      <c r="I60" s="17">
        <v>1646</v>
      </c>
      <c r="J60" s="26" t="s">
        <v>66</v>
      </c>
      <c r="K60" s="16">
        <v>27.513880320789635</v>
      </c>
      <c r="L60" s="16">
        <v>24.73781616286243</v>
      </c>
      <c r="M60" s="16">
        <v>16.34793337446021</v>
      </c>
      <c r="N60" s="16">
        <v>6.415792720542875</v>
      </c>
      <c r="O60" s="26" t="s">
        <v>66</v>
      </c>
      <c r="P60" s="17">
        <v>1621</v>
      </c>
      <c r="Q60" s="16">
        <v>20.66115702479339</v>
      </c>
      <c r="R60" s="16">
        <v>26.568717477808384</v>
      </c>
      <c r="S60" s="16">
        <v>25.528007346189163</v>
      </c>
      <c r="T60" s="16">
        <v>16.89623507805326</v>
      </c>
      <c r="U60" s="16">
        <v>7.988980716253444</v>
      </c>
      <c r="V60" s="16">
        <v>97.64309764309765</v>
      </c>
      <c r="W60" s="17">
        <v>3267</v>
      </c>
    </row>
    <row r="61" spans="1:23" ht="12.75">
      <c r="A61" s="20"/>
      <c r="B61" s="15" t="s">
        <v>20</v>
      </c>
      <c r="C61" s="16">
        <v>25.459961450849832</v>
      </c>
      <c r="D61" s="16">
        <v>22.411074119502366</v>
      </c>
      <c r="E61" s="16">
        <v>23.585070965480988</v>
      </c>
      <c r="F61" s="16">
        <v>17.434729279831785</v>
      </c>
      <c r="G61" s="16">
        <v>8.156649728403714</v>
      </c>
      <c r="H61" s="16">
        <v>97.04748554406869</v>
      </c>
      <c r="I61" s="17">
        <v>11414</v>
      </c>
      <c r="J61" s="16">
        <v>31.706673700870482</v>
      </c>
      <c r="K61" s="16">
        <v>24.916154802728265</v>
      </c>
      <c r="L61" s="16">
        <v>22.49689113313487</v>
      </c>
      <c r="M61" s="16">
        <v>13.513207973772467</v>
      </c>
      <c r="N61" s="16">
        <v>5.513057240833554</v>
      </c>
      <c r="O61" s="16">
        <v>98.14598485133963</v>
      </c>
      <c r="P61" s="17">
        <v>26537</v>
      </c>
      <c r="Q61" s="16">
        <v>29.8279360227662</v>
      </c>
      <c r="R61" s="16">
        <v>24.162736159784988</v>
      </c>
      <c r="S61" s="16">
        <v>22.824168006113148</v>
      </c>
      <c r="T61" s="16">
        <v>14.692629970224763</v>
      </c>
      <c r="U61" s="16">
        <v>6.3081341730125695</v>
      </c>
      <c r="V61" s="16">
        <v>97.81560433190167</v>
      </c>
      <c r="W61" s="17">
        <v>37951</v>
      </c>
    </row>
    <row r="62" spans="1:23" ht="12.75">
      <c r="A62" s="20"/>
      <c r="B62" s="15" t="s">
        <v>21</v>
      </c>
      <c r="C62" s="16">
        <v>14.726027397260275</v>
      </c>
      <c r="D62" s="16">
        <v>27.51141552511416</v>
      </c>
      <c r="E62" s="16">
        <v>32.67123287671233</v>
      </c>
      <c r="F62" s="16">
        <v>18.356164383561644</v>
      </c>
      <c r="G62" s="16">
        <v>5.867579908675799</v>
      </c>
      <c r="H62" s="16">
        <v>99.1324200913242</v>
      </c>
      <c r="I62" s="17">
        <v>4380</v>
      </c>
      <c r="J62" s="16">
        <v>22.51944602542212</v>
      </c>
      <c r="K62" s="16">
        <v>32.621893378865494</v>
      </c>
      <c r="L62" s="16">
        <v>27.622841965471444</v>
      </c>
      <c r="M62" s="16">
        <v>13.46992980459116</v>
      </c>
      <c r="N62" s="16">
        <v>3.263137924492506</v>
      </c>
      <c r="O62" s="16">
        <v>99.49724909884272</v>
      </c>
      <c r="P62" s="17">
        <v>10542</v>
      </c>
      <c r="Q62" s="16">
        <v>20.231872403163116</v>
      </c>
      <c r="R62" s="16">
        <v>31.12183353437877</v>
      </c>
      <c r="S62" s="16">
        <v>29.104677657150518</v>
      </c>
      <c r="T62" s="16">
        <v>14.9041683420453</v>
      </c>
      <c r="U62" s="16">
        <v>4.027610239914221</v>
      </c>
      <c r="V62" s="16">
        <v>99.39016217665191</v>
      </c>
      <c r="W62" s="17">
        <v>14922</v>
      </c>
    </row>
    <row r="63" spans="1:23" ht="12.75">
      <c r="A63" s="20"/>
      <c r="B63" s="15" t="s">
        <v>22</v>
      </c>
      <c r="C63" s="16">
        <v>23.34654704777801</v>
      </c>
      <c r="D63" s="16">
        <v>24.907156269559774</v>
      </c>
      <c r="E63" s="16">
        <v>26.7264761109952</v>
      </c>
      <c r="F63" s="16">
        <v>17.9428332985604</v>
      </c>
      <c r="G63" s="16">
        <v>5.992071771333194</v>
      </c>
      <c r="H63" s="16">
        <v>98.91508449822658</v>
      </c>
      <c r="I63" s="17">
        <v>23965</v>
      </c>
      <c r="J63" s="16">
        <v>23.282963184339803</v>
      </c>
      <c r="K63" s="16">
        <v>26.146403421932497</v>
      </c>
      <c r="L63" s="16">
        <v>27.42776024058128</v>
      </c>
      <c r="M63" s="16">
        <v>17.145151950987167</v>
      </c>
      <c r="N63" s="16">
        <v>5.224424229971795</v>
      </c>
      <c r="O63" s="16">
        <v>99.22670302781255</v>
      </c>
      <c r="P63" s="17">
        <v>53537</v>
      </c>
      <c r="Q63" s="16">
        <v>23.302624448401332</v>
      </c>
      <c r="R63" s="16">
        <v>25.763206110810046</v>
      </c>
      <c r="S63" s="16">
        <v>27.210910686175843</v>
      </c>
      <c r="T63" s="16">
        <v>17.391809243632423</v>
      </c>
      <c r="U63" s="16">
        <v>5.461794534334598</v>
      </c>
      <c r="V63" s="16">
        <v>99.13034502335424</v>
      </c>
      <c r="W63" s="17">
        <v>77502</v>
      </c>
    </row>
    <row r="64" spans="1:23" ht="12.75">
      <c r="A64" s="20"/>
      <c r="B64" s="15" t="s">
        <v>53</v>
      </c>
      <c r="C64" s="16">
        <v>10.607550137632717</v>
      </c>
      <c r="D64" s="16">
        <v>26.09123082972867</v>
      </c>
      <c r="E64" s="16">
        <v>34.52615021627998</v>
      </c>
      <c r="F64" s="16">
        <v>20.566260322453793</v>
      </c>
      <c r="G64" s="16">
        <v>6.920959496657492</v>
      </c>
      <c r="H64" s="16">
        <v>98.71215100275266</v>
      </c>
      <c r="I64" s="17">
        <v>10172</v>
      </c>
      <c r="J64" s="16">
        <v>15.767445399893463</v>
      </c>
      <c r="K64" s="16">
        <v>32.05996499505365</v>
      </c>
      <c r="L64" s="16">
        <v>31.82406209573092</v>
      </c>
      <c r="M64" s="16">
        <v>15.668518377596834</v>
      </c>
      <c r="N64" s="16">
        <v>3.7896659310554757</v>
      </c>
      <c r="O64" s="16">
        <v>99.10965679933034</v>
      </c>
      <c r="P64" s="17">
        <v>13141</v>
      </c>
      <c r="Q64" s="16">
        <v>13.516063998627375</v>
      </c>
      <c r="R64" s="16">
        <v>29.45566851113113</v>
      </c>
      <c r="S64" s="16">
        <v>33.00304551108824</v>
      </c>
      <c r="T64" s="16">
        <v>17.805516235576714</v>
      </c>
      <c r="U64" s="16">
        <v>5.155921588813109</v>
      </c>
      <c r="V64" s="16">
        <v>98.93621584523656</v>
      </c>
      <c r="W64" s="17">
        <v>23313</v>
      </c>
    </row>
    <row r="65" spans="1:23" ht="12.75">
      <c r="A65" s="20"/>
      <c r="B65" s="15" t="s">
        <v>23</v>
      </c>
      <c r="C65" s="16">
        <v>13.486065186584788</v>
      </c>
      <c r="D65" s="16">
        <v>31.95559754369391</v>
      </c>
      <c r="E65" s="16">
        <v>35.0968351440718</v>
      </c>
      <c r="F65" s="16">
        <v>14.926783183750592</v>
      </c>
      <c r="G65" s="16">
        <v>3.4246575342465753</v>
      </c>
      <c r="H65" s="16">
        <v>98.88993859234766</v>
      </c>
      <c r="I65" s="17">
        <v>4234</v>
      </c>
      <c r="J65" s="16">
        <v>18.0668629828512</v>
      </c>
      <c r="K65" s="16">
        <v>33.77793175125585</v>
      </c>
      <c r="L65" s="16">
        <v>31.179629308851553</v>
      </c>
      <c r="M65" s="16">
        <v>13.234020439979213</v>
      </c>
      <c r="N65" s="16">
        <v>2.996708816906288</v>
      </c>
      <c r="O65" s="16">
        <v>99.2551532998441</v>
      </c>
      <c r="P65" s="17">
        <v>5773</v>
      </c>
      <c r="Q65" s="16">
        <v>16.128709903067854</v>
      </c>
      <c r="R65" s="16">
        <v>33.00689517337864</v>
      </c>
      <c r="S65" s="16">
        <v>32.837014090136904</v>
      </c>
      <c r="T65" s="16">
        <v>13.950234835615069</v>
      </c>
      <c r="U65" s="16">
        <v>3.1777755571100226</v>
      </c>
      <c r="V65" s="16">
        <v>99.10062955930849</v>
      </c>
      <c r="W65" s="17">
        <v>10007</v>
      </c>
    </row>
    <row r="66" spans="1:23" ht="12.75">
      <c r="A66" s="20"/>
      <c r="B66" s="15" t="s">
        <v>24</v>
      </c>
      <c r="C66" s="16">
        <v>39.15756630265211</v>
      </c>
      <c r="D66" s="16">
        <v>27.483099323972958</v>
      </c>
      <c r="E66" s="16">
        <v>16.978679147165888</v>
      </c>
      <c r="F66" s="16">
        <v>11.024440977639106</v>
      </c>
      <c r="G66" s="16">
        <v>4.160166406656266</v>
      </c>
      <c r="H66" s="16">
        <v>98.80395215808633</v>
      </c>
      <c r="I66" s="17">
        <v>3846</v>
      </c>
      <c r="J66" s="16">
        <v>35.66096797495786</v>
      </c>
      <c r="K66" s="16">
        <v>28.10016855285336</v>
      </c>
      <c r="L66" s="16">
        <v>18.685287743799663</v>
      </c>
      <c r="M66" s="16">
        <v>11.786660245605587</v>
      </c>
      <c r="N66" s="16">
        <v>4.827835299783289</v>
      </c>
      <c r="O66" s="16">
        <v>99.06091981699976</v>
      </c>
      <c r="P66" s="17">
        <v>8306</v>
      </c>
      <c r="Q66" s="16">
        <v>36.76761026991442</v>
      </c>
      <c r="R66" s="16">
        <v>27.904871626069784</v>
      </c>
      <c r="S66" s="16">
        <v>18.14516129032258</v>
      </c>
      <c r="T66" s="16">
        <v>11.545424621461487</v>
      </c>
      <c r="U66" s="16">
        <v>4.616524028966426</v>
      </c>
      <c r="V66" s="16">
        <v>98.9795918367347</v>
      </c>
      <c r="W66" s="17">
        <v>12152</v>
      </c>
    </row>
    <row r="67" spans="1:23" ht="12.75">
      <c r="A67" s="20"/>
      <c r="B67" s="15" t="s">
        <v>25</v>
      </c>
      <c r="C67" s="16">
        <v>40.623567171022465</v>
      </c>
      <c r="D67" s="16">
        <v>24.66758367721229</v>
      </c>
      <c r="E67" s="16">
        <v>17.6983035304906</v>
      </c>
      <c r="F67" s="16">
        <v>11.554332874828061</v>
      </c>
      <c r="G67" s="16">
        <v>4.447501146263182</v>
      </c>
      <c r="H67" s="16">
        <v>98.9912883998166</v>
      </c>
      <c r="I67" s="17">
        <v>2181</v>
      </c>
      <c r="J67" s="16">
        <v>34.769947582993595</v>
      </c>
      <c r="K67" s="16">
        <v>27.169481654047758</v>
      </c>
      <c r="L67" s="16">
        <v>19.94758299359348</v>
      </c>
      <c r="M67" s="16">
        <v>12.259755387303436</v>
      </c>
      <c r="N67" s="16">
        <v>4.804892253931276</v>
      </c>
      <c r="O67" s="16">
        <v>98.95165987186954</v>
      </c>
      <c r="P67" s="17">
        <v>3434</v>
      </c>
      <c r="Q67" s="16">
        <v>37.043633125556546</v>
      </c>
      <c r="R67" s="16">
        <v>26.19768477292965</v>
      </c>
      <c r="S67" s="16">
        <v>19.073909171861086</v>
      </c>
      <c r="T67" s="16">
        <v>11.985752448797863</v>
      </c>
      <c r="U67" s="16">
        <v>4.666073018699911</v>
      </c>
      <c r="V67" s="16">
        <v>98.96705253784506</v>
      </c>
      <c r="W67" s="17">
        <v>5615</v>
      </c>
    </row>
    <row r="68" spans="1:23" ht="12.75">
      <c r="A68" s="20"/>
      <c r="B68" s="15" t="s">
        <v>26</v>
      </c>
      <c r="C68" s="16">
        <v>41.50134048257373</v>
      </c>
      <c r="D68" s="16">
        <v>29.75871313672922</v>
      </c>
      <c r="E68" s="16">
        <v>16.300268096514746</v>
      </c>
      <c r="F68" s="16">
        <v>7.292225201072386</v>
      </c>
      <c r="G68" s="16">
        <v>4.021447721179625</v>
      </c>
      <c r="H68" s="16">
        <v>98.8739946380697</v>
      </c>
      <c r="I68" s="17">
        <v>1865</v>
      </c>
      <c r="J68" s="16">
        <v>37.06563706563706</v>
      </c>
      <c r="K68" s="16">
        <v>28.212906784335356</v>
      </c>
      <c r="L68" s="16">
        <v>18.643132928847216</v>
      </c>
      <c r="M68" s="16">
        <v>10.976282404853833</v>
      </c>
      <c r="N68" s="16">
        <v>4.026475455046883</v>
      </c>
      <c r="O68" s="16">
        <v>98.92443463872034</v>
      </c>
      <c r="P68" s="17">
        <v>3626</v>
      </c>
      <c r="Q68" s="16">
        <v>38.57220906938627</v>
      </c>
      <c r="R68" s="16">
        <v>28.737934802403934</v>
      </c>
      <c r="S68" s="16">
        <v>17.847386632671643</v>
      </c>
      <c r="T68" s="16">
        <v>9.725004552904753</v>
      </c>
      <c r="U68" s="16">
        <v>4.024767801857585</v>
      </c>
      <c r="V68" s="16">
        <v>98.90730285922419</v>
      </c>
      <c r="W68" s="17">
        <v>5491</v>
      </c>
    </row>
    <row r="69" spans="1:23" ht="12.75">
      <c r="A69" s="20"/>
      <c r="B69" s="15" t="s">
        <v>27</v>
      </c>
      <c r="C69" s="16">
        <v>44.608501118568235</v>
      </c>
      <c r="D69" s="16">
        <v>32.03579418344519</v>
      </c>
      <c r="E69" s="16">
        <v>13.60178970917226</v>
      </c>
      <c r="F69" s="16">
        <v>4.563758389261745</v>
      </c>
      <c r="G69" s="16">
        <v>2.2818791946308723</v>
      </c>
      <c r="H69" s="16">
        <v>97.0917225950783</v>
      </c>
      <c r="I69" s="17">
        <v>2235</v>
      </c>
      <c r="J69" s="16">
        <v>52.253814147018026</v>
      </c>
      <c r="K69" s="16">
        <v>27.9126213592233</v>
      </c>
      <c r="L69" s="16">
        <v>11.71983356449376</v>
      </c>
      <c r="M69" s="16">
        <v>3.7101248266296807</v>
      </c>
      <c r="N69" s="16">
        <v>2.4618585298196947</v>
      </c>
      <c r="O69" s="16">
        <v>98.05825242718447</v>
      </c>
      <c r="P69" s="17">
        <v>2884</v>
      </c>
      <c r="Q69" s="16">
        <v>48.915803867942955</v>
      </c>
      <c r="R69" s="16">
        <v>29.712834537995704</v>
      </c>
      <c r="S69" s="16">
        <v>12.541512014065248</v>
      </c>
      <c r="T69" s="16">
        <v>4.08282867747607</v>
      </c>
      <c r="U69" s="16">
        <v>2.3832779839812464</v>
      </c>
      <c r="V69" s="16">
        <v>97.63625708146122</v>
      </c>
      <c r="W69" s="17">
        <v>5119</v>
      </c>
    </row>
    <row r="70" spans="1:23" ht="12.75">
      <c r="A70" s="20"/>
      <c r="B70" s="15" t="s">
        <v>28</v>
      </c>
      <c r="C70" s="16">
        <v>34.934665641813986</v>
      </c>
      <c r="D70" s="16">
        <v>25.71099154496541</v>
      </c>
      <c r="E70" s="16">
        <v>21.445042275172945</v>
      </c>
      <c r="F70" s="16">
        <v>12.336664104534973</v>
      </c>
      <c r="G70" s="16">
        <v>4.458109146810147</v>
      </c>
      <c r="H70" s="16">
        <v>98.88547271329746</v>
      </c>
      <c r="I70" s="17">
        <v>2602</v>
      </c>
      <c r="J70" s="16">
        <v>39.53855878634639</v>
      </c>
      <c r="K70" s="16">
        <v>30.973451327433626</v>
      </c>
      <c r="L70" s="16">
        <v>18.078381795195956</v>
      </c>
      <c r="M70" s="16">
        <v>8.4070796460177</v>
      </c>
      <c r="N70" s="16">
        <v>2.307206068268015</v>
      </c>
      <c r="O70" s="16">
        <v>99.3046776232617</v>
      </c>
      <c r="P70" s="17">
        <v>3164</v>
      </c>
      <c r="Q70" s="16">
        <v>37.460978147762745</v>
      </c>
      <c r="R70" s="16">
        <v>28.598681928546654</v>
      </c>
      <c r="S70" s="16">
        <v>19.59764134582033</v>
      </c>
      <c r="T70" s="16">
        <v>10.180367672563301</v>
      </c>
      <c r="U70" s="16">
        <v>3.2778355879292405</v>
      </c>
      <c r="V70" s="16">
        <v>99.11550468262227</v>
      </c>
      <c r="W70" s="17">
        <v>5766</v>
      </c>
    </row>
    <row r="71" spans="1:23" ht="12.75">
      <c r="A71" s="20"/>
      <c r="B71" s="15" t="s">
        <v>29</v>
      </c>
      <c r="C71" s="16">
        <v>27.046611829220524</v>
      </c>
      <c r="D71" s="16">
        <v>28.73090481786134</v>
      </c>
      <c r="E71" s="16">
        <v>23.52134743439091</v>
      </c>
      <c r="F71" s="16">
        <v>13.513513513513514</v>
      </c>
      <c r="G71" s="16">
        <v>5.444575009792401</v>
      </c>
      <c r="H71" s="16">
        <v>98.25695260477869</v>
      </c>
      <c r="I71" s="17">
        <v>5106</v>
      </c>
      <c r="J71" s="16">
        <v>28.082387718127205</v>
      </c>
      <c r="K71" s="16">
        <v>30.666539525126346</v>
      </c>
      <c r="L71" s="16">
        <v>23.400400495852008</v>
      </c>
      <c r="M71" s="16">
        <v>12.320015256984838</v>
      </c>
      <c r="N71" s="16">
        <v>4.567559835987413</v>
      </c>
      <c r="O71" s="16">
        <v>99.03690283207781</v>
      </c>
      <c r="P71" s="17">
        <v>10487</v>
      </c>
      <c r="Q71" s="16">
        <v>27.74321811069069</v>
      </c>
      <c r="R71" s="16">
        <v>30.032706983903033</v>
      </c>
      <c r="S71" s="16">
        <v>23.44000513050728</v>
      </c>
      <c r="T71" s="16">
        <v>12.710831783492594</v>
      </c>
      <c r="U71" s="16">
        <v>4.85474251266594</v>
      </c>
      <c r="V71" s="16">
        <v>98.78150452125955</v>
      </c>
      <c r="W71" s="17">
        <v>15593</v>
      </c>
    </row>
    <row r="72" spans="1:23" ht="12.75">
      <c r="A72" s="20"/>
      <c r="B72" s="15" t="s">
        <v>30</v>
      </c>
      <c r="C72" s="16">
        <v>14.38177063877475</v>
      </c>
      <c r="D72" s="16">
        <v>20.750840493089278</v>
      </c>
      <c r="E72" s="16">
        <v>25.905864774000747</v>
      </c>
      <c r="F72" s="16">
        <v>22.89876727680239</v>
      </c>
      <c r="G72" s="16">
        <v>12.177810982443035</v>
      </c>
      <c r="H72" s="16">
        <v>96.11505416511021</v>
      </c>
      <c r="I72" s="17">
        <v>5354</v>
      </c>
      <c r="J72" s="16">
        <v>21.394230769230766</v>
      </c>
      <c r="K72" s="16">
        <v>23.824786324786324</v>
      </c>
      <c r="L72" s="16">
        <v>24.38568376068376</v>
      </c>
      <c r="M72" s="16">
        <v>19.12393162393162</v>
      </c>
      <c r="N72" s="16">
        <v>9.321581196581196</v>
      </c>
      <c r="O72" s="16">
        <v>98.05021367521367</v>
      </c>
      <c r="P72" s="17">
        <v>3744</v>
      </c>
      <c r="Q72" s="16">
        <v>17.267531325566058</v>
      </c>
      <c r="R72" s="16">
        <v>22.015827654429547</v>
      </c>
      <c r="S72" s="16">
        <v>25.28028138052319</v>
      </c>
      <c r="T72" s="16">
        <v>21.345350626511323</v>
      </c>
      <c r="U72" s="16">
        <v>11.00241811387118</v>
      </c>
      <c r="V72" s="16">
        <v>96.9114091009013</v>
      </c>
      <c r="W72" s="17">
        <v>9098</v>
      </c>
    </row>
    <row r="73" spans="1:23" ht="12.75">
      <c r="A73" s="20"/>
      <c r="B73" s="15" t="s">
        <v>31</v>
      </c>
      <c r="C73" s="16">
        <v>11.43732860138732</v>
      </c>
      <c r="D73" s="16">
        <v>20.43071463139216</v>
      </c>
      <c r="E73" s="16">
        <v>25.99612840780771</v>
      </c>
      <c r="F73" s="16">
        <v>23.907081787385064</v>
      </c>
      <c r="G73" s="16">
        <v>15.260525891272787</v>
      </c>
      <c r="H73" s="16">
        <v>97.03177931924503</v>
      </c>
      <c r="I73" s="17">
        <v>12398</v>
      </c>
      <c r="J73" s="16">
        <v>22.09442436192354</v>
      </c>
      <c r="K73" s="16">
        <v>23.40891663928141</v>
      </c>
      <c r="L73" s="16">
        <v>23.97852995946982</v>
      </c>
      <c r="M73" s="16">
        <v>18.19476393909519</v>
      </c>
      <c r="N73" s="16">
        <v>10.242085661080075</v>
      </c>
      <c r="O73" s="16">
        <v>97.91872056085003</v>
      </c>
      <c r="P73" s="17">
        <v>9129</v>
      </c>
      <c r="Q73" s="16">
        <v>15.956705532586984</v>
      </c>
      <c r="R73" s="16">
        <v>21.693686997723788</v>
      </c>
      <c r="S73" s="16">
        <v>25.140521205927442</v>
      </c>
      <c r="T73" s="16">
        <v>21.484647187253216</v>
      </c>
      <c r="U73" s="16">
        <v>13.132345426673481</v>
      </c>
      <c r="V73" s="16">
        <v>97.40790635016491</v>
      </c>
      <c r="W73" s="17">
        <v>21527</v>
      </c>
    </row>
    <row r="74" spans="1:23" ht="12.75">
      <c r="A74" s="20"/>
      <c r="B74" s="15" t="s">
        <v>32</v>
      </c>
      <c r="C74" s="16">
        <v>12.08458097667369</v>
      </c>
      <c r="D74" s="16">
        <v>16.239695390188903</v>
      </c>
      <c r="E74" s="16">
        <v>22.420612916343202</v>
      </c>
      <c r="F74" s="16">
        <v>23.426121030645817</v>
      </c>
      <c r="G74" s="16">
        <v>18.313555875938043</v>
      </c>
      <c r="H74" s="16">
        <v>92.48456618978965</v>
      </c>
      <c r="I74" s="17">
        <v>27051</v>
      </c>
      <c r="J74" s="16">
        <v>13.199229337426118</v>
      </c>
      <c r="K74" s="16">
        <v>17.97341867223982</v>
      </c>
      <c r="L74" s="16">
        <v>23.632563759265913</v>
      </c>
      <c r="M74" s="16">
        <v>22.705156255102374</v>
      </c>
      <c r="N74" s="16">
        <v>16.288410671717337</v>
      </c>
      <c r="O74" s="16">
        <v>93.79877869575157</v>
      </c>
      <c r="P74" s="17">
        <v>30623</v>
      </c>
      <c r="Q74" s="16">
        <v>12.676422651454727</v>
      </c>
      <c r="R74" s="16">
        <v>17.160245517911015</v>
      </c>
      <c r="S74" s="16">
        <v>23.064119013767034</v>
      </c>
      <c r="T74" s="16">
        <v>23.043312411138466</v>
      </c>
      <c r="U74" s="16">
        <v>17.238270277768144</v>
      </c>
      <c r="V74" s="16">
        <v>93.18236987203939</v>
      </c>
      <c r="W74" s="17">
        <v>57674</v>
      </c>
    </row>
    <row r="75" spans="1:23" ht="12.75">
      <c r="A75" s="20"/>
      <c r="B75" s="15" t="s">
        <v>47</v>
      </c>
      <c r="C75" s="16">
        <v>24.066846276041588</v>
      </c>
      <c r="D75" s="16">
        <v>22.793280138989715</v>
      </c>
      <c r="E75" s="16">
        <v>22.986456400178596</v>
      </c>
      <c r="F75" s="16">
        <v>17.338784386741306</v>
      </c>
      <c r="G75" s="16">
        <v>9.631780532328168</v>
      </c>
      <c r="H75" s="16">
        <v>96.81714773427937</v>
      </c>
      <c r="I75" s="17">
        <v>329233</v>
      </c>
      <c r="J75" s="16">
        <v>26.361472878366616</v>
      </c>
      <c r="K75" s="16">
        <v>25.434698336170136</v>
      </c>
      <c r="L75" s="16">
        <v>23.205048225650344</v>
      </c>
      <c r="M75" s="16">
        <v>15.551071438657024</v>
      </c>
      <c r="N75" s="16">
        <v>7.330247507849344</v>
      </c>
      <c r="O75" s="16">
        <v>97.88253838669347</v>
      </c>
      <c r="P75" s="17">
        <v>389523</v>
      </c>
      <c r="Q75" s="16">
        <v>25.31039740885641</v>
      </c>
      <c r="R75" s="16">
        <v>24.224771688862422</v>
      </c>
      <c r="S75" s="16">
        <v>23.10492016762295</v>
      </c>
      <c r="T75" s="16">
        <v>16.369950303023558</v>
      </c>
      <c r="U75" s="16">
        <v>8.384486529503754</v>
      </c>
      <c r="V75" s="16">
        <v>97.39452609786909</v>
      </c>
      <c r="W75" s="17">
        <v>718756</v>
      </c>
    </row>
  </sheetData>
  <sheetProtection/>
  <mergeCells count="5">
    <mergeCell ref="X3:Z3"/>
    <mergeCell ref="C3:H3"/>
    <mergeCell ref="I3:N3"/>
    <mergeCell ref="O3:T3"/>
    <mergeCell ref="U3:W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1:Z39"/>
  <sheetViews>
    <sheetView workbookViewId="0" topLeftCell="A1">
      <selection activeCell="B5" sqref="B5:B7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6" ht="12.75">
      <c r="A3" s="25"/>
      <c r="B3" s="21"/>
      <c r="C3" s="89" t="s">
        <v>39</v>
      </c>
      <c r="D3" s="89"/>
      <c r="E3" s="89"/>
      <c r="F3" s="89"/>
      <c r="G3" s="89"/>
      <c r="H3" s="89"/>
      <c r="I3" s="22"/>
      <c r="J3" s="89" t="s">
        <v>44</v>
      </c>
      <c r="K3" s="89"/>
      <c r="L3" s="89"/>
      <c r="M3" s="89"/>
      <c r="N3" s="89"/>
      <c r="O3" s="89"/>
      <c r="P3" s="22"/>
      <c r="Q3" s="89" t="s">
        <v>62</v>
      </c>
      <c r="R3" s="89"/>
      <c r="S3" s="89"/>
      <c r="T3" s="89"/>
      <c r="U3" s="89"/>
      <c r="V3" s="89"/>
      <c r="W3" s="23"/>
      <c r="X3" s="24"/>
      <c r="Y3" s="24"/>
      <c r="Z3" s="24">
        <f>Y3+X3</f>
        <v>0</v>
      </c>
    </row>
    <row r="4" spans="1:26" ht="12.75">
      <c r="A4" s="25"/>
      <c r="B4" s="21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63</v>
      </c>
      <c r="I4" s="20" t="s">
        <v>67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63</v>
      </c>
      <c r="P4" s="22" t="s">
        <v>67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63</v>
      </c>
      <c r="W4" s="22" t="s">
        <v>67</v>
      </c>
      <c r="X4" s="24"/>
      <c r="Y4" s="24"/>
      <c r="Z4" s="24">
        <f>Y4+X4</f>
        <v>0</v>
      </c>
    </row>
    <row r="5" spans="1:23" ht="12.75">
      <c r="A5" s="20"/>
      <c r="B5" s="15" t="s">
        <v>0</v>
      </c>
      <c r="C5" s="26">
        <v>25.8</v>
      </c>
      <c r="D5" s="26">
        <v>21.3</v>
      </c>
      <c r="E5" s="26">
        <v>20.4</v>
      </c>
      <c r="F5" s="26">
        <v>16.7</v>
      </c>
      <c r="G5" s="26">
        <v>12</v>
      </c>
      <c r="H5" s="26">
        <v>96.2</v>
      </c>
      <c r="I5" s="39">
        <v>20304</v>
      </c>
      <c r="J5" s="26">
        <v>27.5</v>
      </c>
      <c r="K5" s="26">
        <v>22.8</v>
      </c>
      <c r="L5" s="26">
        <v>20.6</v>
      </c>
      <c r="M5" s="26">
        <v>16.3</v>
      </c>
      <c r="N5" s="26">
        <v>9.9</v>
      </c>
      <c r="O5" s="26">
        <v>97</v>
      </c>
      <c r="P5" s="39">
        <v>28093</v>
      </c>
      <c r="Q5" s="26">
        <v>26.8</v>
      </c>
      <c r="R5" s="26">
        <v>22.2</v>
      </c>
      <c r="S5" s="26">
        <v>20.5</v>
      </c>
      <c r="T5" s="26">
        <v>16.5</v>
      </c>
      <c r="U5" s="26">
        <v>10.8</v>
      </c>
      <c r="V5" s="26">
        <v>96.7</v>
      </c>
      <c r="W5" s="39">
        <v>48397</v>
      </c>
    </row>
    <row r="6" spans="1:23" ht="12.75">
      <c r="A6" s="20"/>
      <c r="B6" s="15" t="s">
        <v>1</v>
      </c>
      <c r="C6" s="26">
        <v>33.9</v>
      </c>
      <c r="D6" s="26">
        <v>23.6</v>
      </c>
      <c r="E6" s="26">
        <v>18</v>
      </c>
      <c r="F6" s="26">
        <v>13</v>
      </c>
      <c r="G6" s="26">
        <v>8.4</v>
      </c>
      <c r="H6" s="26">
        <v>96.9</v>
      </c>
      <c r="I6" s="39">
        <v>18625</v>
      </c>
      <c r="J6" s="26">
        <v>34.1</v>
      </c>
      <c r="K6" s="26">
        <v>26</v>
      </c>
      <c r="L6" s="26">
        <v>18.5</v>
      </c>
      <c r="M6" s="26">
        <v>12.6</v>
      </c>
      <c r="N6" s="26">
        <v>6.6</v>
      </c>
      <c r="O6" s="26">
        <v>97.8</v>
      </c>
      <c r="P6" s="39">
        <v>17703</v>
      </c>
      <c r="Q6" s="26">
        <v>34</v>
      </c>
      <c r="R6" s="26">
        <v>24.8</v>
      </c>
      <c r="S6" s="26">
        <v>18.2</v>
      </c>
      <c r="T6" s="26">
        <v>12.8</v>
      </c>
      <c r="U6" s="26">
        <v>7.5</v>
      </c>
      <c r="V6" s="26">
        <v>97.3</v>
      </c>
      <c r="W6" s="39">
        <v>36328</v>
      </c>
    </row>
    <row r="7" spans="1:23" ht="12.75">
      <c r="A7" s="25"/>
      <c r="B7" s="15" t="s">
        <v>2</v>
      </c>
      <c r="C7" s="26">
        <v>31</v>
      </c>
      <c r="D7" s="26">
        <v>20.9</v>
      </c>
      <c r="E7" s="26">
        <v>18.3</v>
      </c>
      <c r="F7" s="26">
        <v>15.3</v>
      </c>
      <c r="G7" s="26">
        <v>10.8</v>
      </c>
      <c r="H7" s="26">
        <v>96.3</v>
      </c>
      <c r="I7" s="39">
        <v>19418</v>
      </c>
      <c r="J7" s="26">
        <v>37.5</v>
      </c>
      <c r="K7" s="26">
        <v>21.7</v>
      </c>
      <c r="L7" s="26">
        <v>17.4</v>
      </c>
      <c r="M7" s="26">
        <v>12.8</v>
      </c>
      <c r="N7" s="26">
        <v>8.4</v>
      </c>
      <c r="O7" s="26">
        <v>97.7</v>
      </c>
      <c r="P7" s="39">
        <v>5285</v>
      </c>
      <c r="Q7" s="26">
        <v>32.4</v>
      </c>
      <c r="R7" s="26">
        <v>21.1</v>
      </c>
      <c r="S7" s="26">
        <v>18.1</v>
      </c>
      <c r="T7" s="26">
        <v>14.8</v>
      </c>
      <c r="U7" s="26">
        <v>10.3</v>
      </c>
      <c r="V7" s="26">
        <v>96.6</v>
      </c>
      <c r="W7" s="39">
        <v>24703</v>
      </c>
    </row>
    <row r="8" spans="1:23" ht="12.75">
      <c r="A8" s="25"/>
      <c r="B8" s="15" t="s">
        <v>3</v>
      </c>
      <c r="C8" s="26">
        <v>24.7</v>
      </c>
      <c r="D8" s="26">
        <v>20.3</v>
      </c>
      <c r="E8" s="26">
        <v>21.2</v>
      </c>
      <c r="F8" s="26">
        <v>17.9</v>
      </c>
      <c r="G8" s="26">
        <v>12.8</v>
      </c>
      <c r="H8" s="26">
        <v>97</v>
      </c>
      <c r="I8" s="39">
        <v>2895</v>
      </c>
      <c r="J8" s="26">
        <v>23.8</v>
      </c>
      <c r="K8" s="26">
        <v>24.7</v>
      </c>
      <c r="L8" s="26">
        <v>19.2</v>
      </c>
      <c r="M8" s="26">
        <v>20.3</v>
      </c>
      <c r="N8" s="26">
        <v>9.5</v>
      </c>
      <c r="O8" s="26">
        <v>97.5</v>
      </c>
      <c r="P8" s="39">
        <v>1091</v>
      </c>
      <c r="Q8" s="26">
        <v>24.4</v>
      </c>
      <c r="R8" s="26">
        <v>21.5</v>
      </c>
      <c r="S8" s="26">
        <v>20.7</v>
      </c>
      <c r="T8" s="26">
        <v>18.5</v>
      </c>
      <c r="U8" s="26">
        <v>11.9</v>
      </c>
      <c r="V8" s="26">
        <v>97.1</v>
      </c>
      <c r="W8" s="39">
        <v>3986</v>
      </c>
    </row>
    <row r="9" spans="1:23" ht="12.75">
      <c r="A9" s="25"/>
      <c r="B9" s="15" t="s">
        <v>4</v>
      </c>
      <c r="C9" s="26">
        <v>43</v>
      </c>
      <c r="D9" s="26">
        <v>21.7</v>
      </c>
      <c r="E9" s="26">
        <v>15.7</v>
      </c>
      <c r="F9" s="26">
        <v>10.7</v>
      </c>
      <c r="G9" s="26">
        <v>6.6</v>
      </c>
      <c r="H9" s="26">
        <v>97.8</v>
      </c>
      <c r="I9" s="39">
        <v>34809</v>
      </c>
      <c r="J9" s="26">
        <v>45.9</v>
      </c>
      <c r="K9" s="26">
        <v>23</v>
      </c>
      <c r="L9" s="26">
        <v>14.9</v>
      </c>
      <c r="M9" s="26">
        <v>9.5</v>
      </c>
      <c r="N9" s="26">
        <v>5</v>
      </c>
      <c r="O9" s="26">
        <v>98.3</v>
      </c>
      <c r="P9" s="39">
        <v>22809</v>
      </c>
      <c r="Q9" s="26">
        <v>44.2</v>
      </c>
      <c r="R9" s="26">
        <v>22.2</v>
      </c>
      <c r="S9" s="26">
        <v>15.4</v>
      </c>
      <c r="T9" s="26">
        <v>10.2</v>
      </c>
      <c r="U9" s="26">
        <v>6</v>
      </c>
      <c r="V9" s="26">
        <v>98</v>
      </c>
      <c r="W9" s="39">
        <v>57618</v>
      </c>
    </row>
    <row r="10" spans="1:23" ht="12.75">
      <c r="A10" s="25"/>
      <c r="B10" s="15" t="s">
        <v>5</v>
      </c>
      <c r="C10" s="26">
        <v>58</v>
      </c>
      <c r="D10" s="26">
        <v>20.1</v>
      </c>
      <c r="E10" s="26">
        <v>11.3</v>
      </c>
      <c r="F10" s="26">
        <v>5.7</v>
      </c>
      <c r="G10" s="26">
        <v>3.1</v>
      </c>
      <c r="H10" s="26">
        <v>98.3</v>
      </c>
      <c r="I10" s="39">
        <v>5871</v>
      </c>
      <c r="J10" s="26">
        <v>58.7</v>
      </c>
      <c r="K10" s="26">
        <v>21.7</v>
      </c>
      <c r="L10" s="26">
        <v>10.4</v>
      </c>
      <c r="M10" s="26">
        <v>5.5</v>
      </c>
      <c r="N10" s="26">
        <v>2.4</v>
      </c>
      <c r="O10" s="26">
        <v>98.7</v>
      </c>
      <c r="P10" s="39">
        <v>2576</v>
      </c>
      <c r="Q10" s="26">
        <v>58.2</v>
      </c>
      <c r="R10" s="26">
        <v>20.6</v>
      </c>
      <c r="S10" s="26">
        <v>11.1</v>
      </c>
      <c r="T10" s="26">
        <v>5.7</v>
      </c>
      <c r="U10" s="26">
        <v>2.9</v>
      </c>
      <c r="V10" s="26">
        <v>98.4</v>
      </c>
      <c r="W10" s="39">
        <v>8447</v>
      </c>
    </row>
    <row r="11" spans="1:23" ht="12.75">
      <c r="A11" s="25"/>
      <c r="B11" s="15" t="s">
        <v>6</v>
      </c>
      <c r="C11" s="26">
        <v>15.5</v>
      </c>
      <c r="D11" s="26">
        <v>21.8</v>
      </c>
      <c r="E11" s="26">
        <v>26.6</v>
      </c>
      <c r="F11" s="26">
        <v>21.4</v>
      </c>
      <c r="G11" s="26">
        <v>11.6</v>
      </c>
      <c r="H11" s="26">
        <v>96.8</v>
      </c>
      <c r="I11" s="39">
        <v>8995</v>
      </c>
      <c r="J11" s="26">
        <v>22.9</v>
      </c>
      <c r="K11" s="26">
        <v>26.2</v>
      </c>
      <c r="L11" s="26">
        <v>25.6</v>
      </c>
      <c r="M11" s="26">
        <v>16.1</v>
      </c>
      <c r="N11" s="26">
        <v>7.4</v>
      </c>
      <c r="O11" s="26">
        <v>98.2</v>
      </c>
      <c r="P11" s="39">
        <v>6643</v>
      </c>
      <c r="Q11" s="26">
        <v>18.6</v>
      </c>
      <c r="R11" s="26">
        <v>23.7</v>
      </c>
      <c r="S11" s="26">
        <v>26.2</v>
      </c>
      <c r="T11" s="26">
        <v>19.1</v>
      </c>
      <c r="U11" s="26">
        <v>9.8</v>
      </c>
      <c r="V11" s="26">
        <v>97.4</v>
      </c>
      <c r="W11" s="39">
        <v>15638</v>
      </c>
    </row>
    <row r="12" spans="1:23" ht="12.75">
      <c r="A12" s="25"/>
      <c r="B12" s="15" t="s">
        <v>7</v>
      </c>
      <c r="C12" s="26">
        <v>16.9</v>
      </c>
      <c r="D12" s="26">
        <v>19.7</v>
      </c>
      <c r="E12" s="26">
        <v>21.6</v>
      </c>
      <c r="F12" s="26">
        <v>22</v>
      </c>
      <c r="G12" s="26">
        <v>15.4</v>
      </c>
      <c r="H12" s="26">
        <v>95.6</v>
      </c>
      <c r="I12" s="39">
        <v>3876</v>
      </c>
      <c r="J12" s="26">
        <v>19</v>
      </c>
      <c r="K12" s="26">
        <v>21.2</v>
      </c>
      <c r="L12" s="26">
        <v>25.6</v>
      </c>
      <c r="M12" s="26">
        <v>19.9</v>
      </c>
      <c r="N12" s="26">
        <v>9.2</v>
      </c>
      <c r="O12" s="26">
        <v>94.9</v>
      </c>
      <c r="P12" s="39">
        <v>316</v>
      </c>
      <c r="Q12" s="26">
        <v>17.1</v>
      </c>
      <c r="R12" s="26">
        <v>19.8</v>
      </c>
      <c r="S12" s="26">
        <v>21.9</v>
      </c>
      <c r="T12" s="26">
        <v>21.9</v>
      </c>
      <c r="U12" s="26">
        <v>14.9</v>
      </c>
      <c r="V12" s="26">
        <v>95.5</v>
      </c>
      <c r="W12" s="39">
        <v>4192</v>
      </c>
    </row>
    <row r="13" spans="1:23" ht="12.75">
      <c r="A13" s="25"/>
      <c r="B13" s="15" t="s">
        <v>8</v>
      </c>
      <c r="C13" s="26">
        <v>5.7</v>
      </c>
      <c r="D13" s="26">
        <v>16.3</v>
      </c>
      <c r="E13" s="26">
        <v>26.2</v>
      </c>
      <c r="F13" s="26">
        <v>26.7</v>
      </c>
      <c r="G13" s="26">
        <v>19.3</v>
      </c>
      <c r="H13" s="26">
        <v>94.2</v>
      </c>
      <c r="I13" s="39">
        <v>6109</v>
      </c>
      <c r="J13" s="26">
        <v>10.1</v>
      </c>
      <c r="K13" s="26">
        <v>22</v>
      </c>
      <c r="L13" s="26">
        <v>26.1</v>
      </c>
      <c r="M13" s="26">
        <v>23.9</v>
      </c>
      <c r="N13" s="26">
        <v>13.6</v>
      </c>
      <c r="O13" s="26">
        <v>95.8</v>
      </c>
      <c r="P13" s="39">
        <v>3561</v>
      </c>
      <c r="Q13" s="26">
        <v>7.3</v>
      </c>
      <c r="R13" s="26">
        <v>18.4</v>
      </c>
      <c r="S13" s="26">
        <v>26.2</v>
      </c>
      <c r="T13" s="26">
        <v>25.7</v>
      </c>
      <c r="U13" s="26">
        <v>17.2</v>
      </c>
      <c r="V13" s="26">
        <v>94.8</v>
      </c>
      <c r="W13" s="39">
        <v>9670</v>
      </c>
    </row>
    <row r="14" spans="1:23" ht="12.75">
      <c r="A14" s="25"/>
      <c r="B14" s="15" t="s">
        <v>9</v>
      </c>
      <c r="C14" s="26" t="s">
        <v>66</v>
      </c>
      <c r="D14" s="26" t="s">
        <v>66</v>
      </c>
      <c r="E14" s="26">
        <v>28.1</v>
      </c>
      <c r="F14" s="26">
        <v>21.9</v>
      </c>
      <c r="G14" s="26">
        <v>18.8</v>
      </c>
      <c r="H14" s="26">
        <v>90.6</v>
      </c>
      <c r="I14" s="39">
        <v>32</v>
      </c>
      <c r="J14" s="26" t="s">
        <v>66</v>
      </c>
      <c r="K14" s="26" t="s">
        <v>66</v>
      </c>
      <c r="L14" s="26">
        <v>27.2</v>
      </c>
      <c r="M14" s="26">
        <v>20.4</v>
      </c>
      <c r="N14" s="26">
        <v>6.4</v>
      </c>
      <c r="O14" s="26">
        <v>98.7</v>
      </c>
      <c r="P14" s="39">
        <v>313</v>
      </c>
      <c r="Q14" s="26">
        <v>18.6</v>
      </c>
      <c r="R14" s="26">
        <v>24.1</v>
      </c>
      <c r="S14" s="26">
        <v>27.2</v>
      </c>
      <c r="T14" s="26">
        <v>20.6</v>
      </c>
      <c r="U14" s="26">
        <v>7.5</v>
      </c>
      <c r="V14" s="26">
        <v>98</v>
      </c>
      <c r="W14" s="39">
        <v>345</v>
      </c>
    </row>
    <row r="15" spans="1:23" ht="12.75">
      <c r="A15" s="25"/>
      <c r="B15" s="15" t="s">
        <v>10</v>
      </c>
      <c r="C15" s="26">
        <v>14.1</v>
      </c>
      <c r="D15" s="26">
        <v>18.6</v>
      </c>
      <c r="E15" s="26">
        <v>24.4</v>
      </c>
      <c r="F15" s="26">
        <v>21.7</v>
      </c>
      <c r="G15" s="26">
        <v>15.9</v>
      </c>
      <c r="H15" s="26">
        <v>94.7</v>
      </c>
      <c r="I15" s="39">
        <v>2234</v>
      </c>
      <c r="J15" s="26">
        <v>14.9</v>
      </c>
      <c r="K15" s="26">
        <v>20.8</v>
      </c>
      <c r="L15" s="26">
        <v>24.1</v>
      </c>
      <c r="M15" s="26">
        <v>21.7</v>
      </c>
      <c r="N15" s="26">
        <v>13.8</v>
      </c>
      <c r="O15" s="26">
        <v>95.3</v>
      </c>
      <c r="P15" s="39">
        <v>1298</v>
      </c>
      <c r="Q15" s="26">
        <v>14.4</v>
      </c>
      <c r="R15" s="26">
        <v>19.4</v>
      </c>
      <c r="S15" s="26">
        <v>24.3</v>
      </c>
      <c r="T15" s="26">
        <v>21.7</v>
      </c>
      <c r="U15" s="26">
        <v>15.1</v>
      </c>
      <c r="V15" s="26">
        <v>94.9</v>
      </c>
      <c r="W15" s="39">
        <v>3532</v>
      </c>
    </row>
    <row r="16" spans="1:23" ht="12.75">
      <c r="A16" s="25"/>
      <c r="B16" s="15" t="s">
        <v>11</v>
      </c>
      <c r="C16" s="26">
        <v>17</v>
      </c>
      <c r="D16" s="26">
        <v>27.1</v>
      </c>
      <c r="E16" s="26">
        <v>28.9</v>
      </c>
      <c r="F16" s="26">
        <v>19</v>
      </c>
      <c r="G16" s="26">
        <v>6.8</v>
      </c>
      <c r="H16" s="26">
        <v>98.8</v>
      </c>
      <c r="I16" s="39">
        <v>17592</v>
      </c>
      <c r="J16" s="26">
        <v>20.1</v>
      </c>
      <c r="K16" s="26">
        <v>27.8</v>
      </c>
      <c r="L16" s="26">
        <v>27.4</v>
      </c>
      <c r="M16" s="26">
        <v>17.2</v>
      </c>
      <c r="N16" s="26">
        <v>6.4</v>
      </c>
      <c r="O16" s="26">
        <v>98.9</v>
      </c>
      <c r="P16" s="39">
        <v>12295</v>
      </c>
      <c r="Q16" s="26">
        <v>18.3</v>
      </c>
      <c r="R16" s="26">
        <v>27.3</v>
      </c>
      <c r="S16" s="26">
        <v>28.3</v>
      </c>
      <c r="T16" s="26">
        <v>18.3</v>
      </c>
      <c r="U16" s="26">
        <v>6.6</v>
      </c>
      <c r="V16" s="26">
        <v>98.8</v>
      </c>
      <c r="W16" s="39">
        <v>29887</v>
      </c>
    </row>
    <row r="17" spans="1:23" ht="12.75">
      <c r="A17" s="25"/>
      <c r="B17" s="15" t="s">
        <v>12</v>
      </c>
      <c r="C17" s="26">
        <v>36.1</v>
      </c>
      <c r="D17" s="26">
        <v>27.1</v>
      </c>
      <c r="E17" s="26">
        <v>19.8</v>
      </c>
      <c r="F17" s="26">
        <v>11.8</v>
      </c>
      <c r="G17" s="26">
        <v>4.1</v>
      </c>
      <c r="H17" s="26">
        <v>99</v>
      </c>
      <c r="I17" s="39">
        <v>10641</v>
      </c>
      <c r="J17" s="26">
        <v>40.8</v>
      </c>
      <c r="K17" s="26">
        <v>27.4</v>
      </c>
      <c r="L17" s="26">
        <v>17.5</v>
      </c>
      <c r="M17" s="26">
        <v>9.2</v>
      </c>
      <c r="N17" s="26">
        <v>3.9</v>
      </c>
      <c r="O17" s="26">
        <v>98.8</v>
      </c>
      <c r="P17" s="39">
        <v>4717</v>
      </c>
      <c r="Q17" s="26">
        <v>37.5</v>
      </c>
      <c r="R17" s="26">
        <v>27.2</v>
      </c>
      <c r="S17" s="26">
        <v>19.1</v>
      </c>
      <c r="T17" s="26">
        <v>11</v>
      </c>
      <c r="U17" s="26">
        <v>4.1</v>
      </c>
      <c r="V17" s="26">
        <v>99</v>
      </c>
      <c r="W17" s="39">
        <v>15358</v>
      </c>
    </row>
    <row r="18" spans="1:23" ht="12.75">
      <c r="A18" s="25"/>
      <c r="B18" s="15" t="s">
        <v>13</v>
      </c>
      <c r="C18" s="26">
        <v>25.5</v>
      </c>
      <c r="D18" s="26">
        <v>26.3</v>
      </c>
      <c r="E18" s="26">
        <v>24.9</v>
      </c>
      <c r="F18" s="26">
        <v>15.6</v>
      </c>
      <c r="G18" s="26">
        <v>6.4</v>
      </c>
      <c r="H18" s="26">
        <v>98.7</v>
      </c>
      <c r="I18" s="39">
        <v>15188</v>
      </c>
      <c r="J18" s="26">
        <v>34.1</v>
      </c>
      <c r="K18" s="26">
        <v>27.7</v>
      </c>
      <c r="L18" s="26">
        <v>21.6</v>
      </c>
      <c r="M18" s="26">
        <v>11.8</v>
      </c>
      <c r="N18" s="26">
        <v>4.1</v>
      </c>
      <c r="O18" s="26">
        <v>99.3</v>
      </c>
      <c r="P18" s="39">
        <v>12658</v>
      </c>
      <c r="Q18" s="26">
        <v>29.4</v>
      </c>
      <c r="R18" s="26">
        <v>26.9</v>
      </c>
      <c r="S18" s="26">
        <v>23.4</v>
      </c>
      <c r="T18" s="26">
        <v>13.9</v>
      </c>
      <c r="U18" s="26">
        <v>5.4</v>
      </c>
      <c r="V18" s="26">
        <v>99</v>
      </c>
      <c r="W18" s="39">
        <v>27846</v>
      </c>
    </row>
    <row r="19" spans="1:23" ht="12.75">
      <c r="A19" s="25"/>
      <c r="B19" s="15" t="s">
        <v>14</v>
      </c>
      <c r="C19" s="26">
        <v>33.2</v>
      </c>
      <c r="D19" s="26">
        <v>27.1</v>
      </c>
      <c r="E19" s="26">
        <v>22.1</v>
      </c>
      <c r="F19" s="26">
        <v>11.7</v>
      </c>
      <c r="G19" s="26">
        <v>4.8</v>
      </c>
      <c r="H19" s="26">
        <v>98.8</v>
      </c>
      <c r="I19" s="39">
        <v>6334</v>
      </c>
      <c r="J19" s="26">
        <v>37.1</v>
      </c>
      <c r="K19" s="26">
        <v>27.2</v>
      </c>
      <c r="L19" s="26">
        <v>19.1</v>
      </c>
      <c r="M19" s="26">
        <v>9.9</v>
      </c>
      <c r="N19" s="26">
        <v>5.3</v>
      </c>
      <c r="O19" s="26">
        <v>98.7</v>
      </c>
      <c r="P19" s="39">
        <v>4542</v>
      </c>
      <c r="Q19" s="26">
        <v>34.8</v>
      </c>
      <c r="R19" s="26">
        <v>27.2</v>
      </c>
      <c r="S19" s="26">
        <v>20.8</v>
      </c>
      <c r="T19" s="26">
        <v>11</v>
      </c>
      <c r="U19" s="26">
        <v>5</v>
      </c>
      <c r="V19" s="26">
        <v>98.7</v>
      </c>
      <c r="W19" s="39">
        <v>10876</v>
      </c>
    </row>
    <row r="20" spans="1:23" ht="12.75">
      <c r="A20" s="25"/>
      <c r="B20" s="15" t="s">
        <v>15</v>
      </c>
      <c r="C20" s="26">
        <v>23.3</v>
      </c>
      <c r="D20" s="26">
        <v>27.2</v>
      </c>
      <c r="E20" s="26">
        <v>26.1</v>
      </c>
      <c r="F20" s="26">
        <v>16</v>
      </c>
      <c r="G20" s="26">
        <v>6.2</v>
      </c>
      <c r="H20" s="26">
        <v>98.9</v>
      </c>
      <c r="I20" s="39">
        <v>21217</v>
      </c>
      <c r="J20" s="26">
        <v>26.4</v>
      </c>
      <c r="K20" s="26">
        <v>29.1</v>
      </c>
      <c r="L20" s="26">
        <v>24.1</v>
      </c>
      <c r="M20" s="26">
        <v>14.2</v>
      </c>
      <c r="N20" s="26">
        <v>5.2</v>
      </c>
      <c r="O20" s="26">
        <v>98.9</v>
      </c>
      <c r="P20" s="39">
        <v>20890</v>
      </c>
      <c r="Q20" s="26">
        <v>24.8</v>
      </c>
      <c r="R20" s="26">
        <v>28.1</v>
      </c>
      <c r="S20" s="26">
        <v>25.1</v>
      </c>
      <c r="T20" s="26">
        <v>15.1</v>
      </c>
      <c r="U20" s="26">
        <v>5.7</v>
      </c>
      <c r="V20" s="26">
        <v>98.9</v>
      </c>
      <c r="W20" s="39">
        <v>42107</v>
      </c>
    </row>
    <row r="21" spans="1:23" ht="12.75">
      <c r="A21" s="25"/>
      <c r="B21" s="15" t="s">
        <v>16</v>
      </c>
      <c r="C21" s="26">
        <v>18.2</v>
      </c>
      <c r="D21" s="26">
        <v>21.3</v>
      </c>
      <c r="E21" s="26">
        <v>24.4</v>
      </c>
      <c r="F21" s="26">
        <v>19.7</v>
      </c>
      <c r="G21" s="26">
        <v>12.2</v>
      </c>
      <c r="H21" s="26">
        <v>95.7</v>
      </c>
      <c r="I21" s="39">
        <v>5728</v>
      </c>
      <c r="J21" s="26">
        <v>23.2</v>
      </c>
      <c r="K21" s="26">
        <v>23.5</v>
      </c>
      <c r="L21" s="26">
        <v>23.7</v>
      </c>
      <c r="M21" s="26">
        <v>17.8</v>
      </c>
      <c r="N21" s="26">
        <v>8.8</v>
      </c>
      <c r="O21" s="26">
        <v>97.1</v>
      </c>
      <c r="P21" s="39">
        <v>8470</v>
      </c>
      <c r="Q21" s="26">
        <v>21.2</v>
      </c>
      <c r="R21" s="26">
        <v>22.6</v>
      </c>
      <c r="S21" s="26">
        <v>24</v>
      </c>
      <c r="T21" s="26">
        <v>18.6</v>
      </c>
      <c r="U21" s="26">
        <v>10.2</v>
      </c>
      <c r="V21" s="26">
        <v>96.5</v>
      </c>
      <c r="W21" s="39">
        <v>14198</v>
      </c>
    </row>
    <row r="22" spans="1:23" ht="12.75">
      <c r="A22" s="25"/>
      <c r="B22" s="15" t="s">
        <v>17</v>
      </c>
      <c r="C22" s="26">
        <v>12.5</v>
      </c>
      <c r="D22" s="26">
        <v>20.7</v>
      </c>
      <c r="E22" s="26">
        <v>25.7</v>
      </c>
      <c r="F22" s="26">
        <v>22.7</v>
      </c>
      <c r="G22" s="26">
        <v>14</v>
      </c>
      <c r="H22" s="26">
        <v>95.7</v>
      </c>
      <c r="I22" s="39">
        <v>12791</v>
      </c>
      <c r="J22" s="26">
        <v>22.4</v>
      </c>
      <c r="K22" s="26">
        <v>25.1</v>
      </c>
      <c r="L22" s="26">
        <v>24.5</v>
      </c>
      <c r="M22" s="26">
        <v>17.1</v>
      </c>
      <c r="N22" s="26">
        <v>8.7</v>
      </c>
      <c r="O22" s="26">
        <v>97.8</v>
      </c>
      <c r="P22" s="39">
        <v>36643</v>
      </c>
      <c r="Q22" s="26">
        <v>19.8</v>
      </c>
      <c r="R22" s="26">
        <v>24</v>
      </c>
      <c r="S22" s="26">
        <v>24.8</v>
      </c>
      <c r="T22" s="26">
        <v>18.5</v>
      </c>
      <c r="U22" s="26">
        <v>10.1</v>
      </c>
      <c r="V22" s="26">
        <v>97.3</v>
      </c>
      <c r="W22" s="39">
        <v>49434</v>
      </c>
    </row>
    <row r="23" spans="1:23" ht="12.75">
      <c r="A23" s="25"/>
      <c r="B23" s="15" t="s">
        <v>18</v>
      </c>
      <c r="C23" s="26">
        <v>17</v>
      </c>
      <c r="D23" s="26">
        <v>25.6</v>
      </c>
      <c r="E23" s="26">
        <v>27</v>
      </c>
      <c r="F23" s="26">
        <v>19.1</v>
      </c>
      <c r="G23" s="26">
        <v>9.1</v>
      </c>
      <c r="H23" s="26">
        <v>97.6</v>
      </c>
      <c r="I23" s="39">
        <v>6129</v>
      </c>
      <c r="J23" s="26">
        <v>23.7</v>
      </c>
      <c r="K23" s="26">
        <v>28</v>
      </c>
      <c r="L23" s="26">
        <v>24.8</v>
      </c>
      <c r="M23" s="26">
        <v>15.6</v>
      </c>
      <c r="N23" s="26">
        <v>6.4</v>
      </c>
      <c r="O23" s="26">
        <v>98.6</v>
      </c>
      <c r="P23" s="39">
        <v>19287</v>
      </c>
      <c r="Q23" s="26">
        <v>22.1</v>
      </c>
      <c r="R23" s="26">
        <v>27.4</v>
      </c>
      <c r="S23" s="26">
        <v>25.3</v>
      </c>
      <c r="T23" s="26">
        <v>16.5</v>
      </c>
      <c r="U23" s="26">
        <v>7.1</v>
      </c>
      <c r="V23" s="26">
        <v>98.3</v>
      </c>
      <c r="W23" s="39">
        <v>25416</v>
      </c>
    </row>
    <row r="24" spans="1:23" ht="12.75">
      <c r="A24" s="25"/>
      <c r="B24" s="15" t="s">
        <v>19</v>
      </c>
      <c r="C24" s="26">
        <v>20.9</v>
      </c>
      <c r="D24" s="26">
        <v>25.6</v>
      </c>
      <c r="E24" s="26">
        <v>25.2</v>
      </c>
      <c r="F24" s="26">
        <v>16.4</v>
      </c>
      <c r="G24" s="26">
        <v>9.9</v>
      </c>
      <c r="H24" s="26">
        <v>98</v>
      </c>
      <c r="I24" s="39">
        <v>1669</v>
      </c>
      <c r="J24" s="26">
        <v>23.8</v>
      </c>
      <c r="K24" s="26">
        <v>26.5</v>
      </c>
      <c r="L24" s="26">
        <v>23.4</v>
      </c>
      <c r="M24" s="26">
        <v>16.6</v>
      </c>
      <c r="N24" s="26">
        <v>7.4</v>
      </c>
      <c r="O24" s="26">
        <v>97.7</v>
      </c>
      <c r="P24" s="39">
        <v>1587</v>
      </c>
      <c r="Q24" s="26">
        <v>22.3</v>
      </c>
      <c r="R24" s="26">
        <v>26</v>
      </c>
      <c r="S24" s="26">
        <v>24.3</v>
      </c>
      <c r="T24" s="26">
        <v>16.5</v>
      </c>
      <c r="U24" s="26">
        <v>8.7</v>
      </c>
      <c r="V24" s="26">
        <v>97.9</v>
      </c>
      <c r="W24" s="39">
        <v>3256</v>
      </c>
    </row>
    <row r="25" spans="1:23" ht="12.75">
      <c r="A25" s="25"/>
      <c r="B25" s="15" t="s">
        <v>20</v>
      </c>
      <c r="C25" s="26">
        <v>26.4</v>
      </c>
      <c r="D25" s="26">
        <v>22.6</v>
      </c>
      <c r="E25" s="26">
        <v>23.5</v>
      </c>
      <c r="F25" s="26">
        <v>17.4</v>
      </c>
      <c r="G25" s="26">
        <v>7.7</v>
      </c>
      <c r="H25" s="26">
        <v>97.6</v>
      </c>
      <c r="I25" s="39">
        <v>11770</v>
      </c>
      <c r="J25" s="26">
        <v>32</v>
      </c>
      <c r="K25" s="26">
        <v>25.5</v>
      </c>
      <c r="L25" s="26">
        <v>22.6</v>
      </c>
      <c r="M25" s="26">
        <v>13.4</v>
      </c>
      <c r="N25" s="26">
        <v>5</v>
      </c>
      <c r="O25" s="26">
        <v>98.7</v>
      </c>
      <c r="P25" s="39">
        <v>27853</v>
      </c>
      <c r="Q25" s="26">
        <v>30.4</v>
      </c>
      <c r="R25" s="26">
        <v>24.7</v>
      </c>
      <c r="S25" s="26">
        <v>22.9</v>
      </c>
      <c r="T25" s="26">
        <v>14.6</v>
      </c>
      <c r="U25" s="26">
        <v>5.8</v>
      </c>
      <c r="V25" s="26">
        <v>98.4</v>
      </c>
      <c r="W25" s="39">
        <v>39623</v>
      </c>
    </row>
    <row r="26" spans="1:23" ht="12.75">
      <c r="A26" s="25"/>
      <c r="B26" s="15" t="s">
        <v>21</v>
      </c>
      <c r="C26" s="26">
        <v>15.6</v>
      </c>
      <c r="D26" s="26">
        <v>28.9</v>
      </c>
      <c r="E26" s="26">
        <v>32.4</v>
      </c>
      <c r="F26" s="26">
        <v>17.5</v>
      </c>
      <c r="G26" s="26">
        <v>4.8</v>
      </c>
      <c r="H26" s="26">
        <v>99.3</v>
      </c>
      <c r="I26" s="39">
        <v>4702</v>
      </c>
      <c r="J26" s="26">
        <v>22.9</v>
      </c>
      <c r="K26" s="26">
        <v>32.6</v>
      </c>
      <c r="L26" s="26">
        <v>29.2</v>
      </c>
      <c r="M26" s="26">
        <v>12.3</v>
      </c>
      <c r="N26" s="26">
        <v>2.6</v>
      </c>
      <c r="O26" s="26">
        <v>99.6</v>
      </c>
      <c r="P26" s="39">
        <v>10456</v>
      </c>
      <c r="Q26" s="26">
        <v>20.6</v>
      </c>
      <c r="R26" s="26">
        <v>31.4</v>
      </c>
      <c r="S26" s="26">
        <v>30.2</v>
      </c>
      <c r="T26" s="26">
        <v>13.9</v>
      </c>
      <c r="U26" s="26">
        <v>3.3</v>
      </c>
      <c r="V26" s="26">
        <v>99.5</v>
      </c>
      <c r="W26" s="39">
        <v>15158</v>
      </c>
    </row>
    <row r="27" spans="1:23" ht="12.75">
      <c r="A27" s="25"/>
      <c r="B27" s="15" t="s">
        <v>22</v>
      </c>
      <c r="C27" s="26">
        <v>22.3</v>
      </c>
      <c r="D27" s="26">
        <v>25.3</v>
      </c>
      <c r="E27" s="26">
        <v>27.4</v>
      </c>
      <c r="F27" s="26">
        <v>18.2</v>
      </c>
      <c r="G27" s="26">
        <v>5.9</v>
      </c>
      <c r="H27" s="26">
        <v>99.1</v>
      </c>
      <c r="I27" s="39">
        <v>25129</v>
      </c>
      <c r="J27" s="26">
        <v>23</v>
      </c>
      <c r="K27" s="26">
        <v>27</v>
      </c>
      <c r="L27" s="26">
        <v>27.8</v>
      </c>
      <c r="M27" s="26">
        <v>16.6</v>
      </c>
      <c r="N27" s="26">
        <v>4.9</v>
      </c>
      <c r="O27" s="26">
        <v>99.3</v>
      </c>
      <c r="P27" s="39">
        <v>55788</v>
      </c>
      <c r="Q27" s="26">
        <v>22.8</v>
      </c>
      <c r="R27" s="26">
        <v>26.4</v>
      </c>
      <c r="S27" s="26">
        <v>27.7</v>
      </c>
      <c r="T27" s="26">
        <v>17.1</v>
      </c>
      <c r="U27" s="26">
        <v>5.2</v>
      </c>
      <c r="V27" s="26">
        <v>99.2</v>
      </c>
      <c r="W27" s="39">
        <v>80917</v>
      </c>
    </row>
    <row r="28" spans="1:23" ht="12.75">
      <c r="A28" s="25"/>
      <c r="B28" s="15" t="s">
        <v>53</v>
      </c>
      <c r="C28" s="26">
        <v>10.3</v>
      </c>
      <c r="D28" s="26">
        <v>26.8</v>
      </c>
      <c r="E28" s="26">
        <v>33.7</v>
      </c>
      <c r="F28" s="26">
        <v>21.6</v>
      </c>
      <c r="G28" s="26">
        <v>6.4</v>
      </c>
      <c r="H28" s="26">
        <v>98.8</v>
      </c>
      <c r="I28" s="39">
        <v>10760</v>
      </c>
      <c r="J28" s="26">
        <v>15.9</v>
      </c>
      <c r="K28" s="26">
        <v>31.9</v>
      </c>
      <c r="L28" s="26">
        <v>32.9</v>
      </c>
      <c r="M28" s="26">
        <v>15.1</v>
      </c>
      <c r="N28" s="26">
        <v>3.5</v>
      </c>
      <c r="O28" s="26">
        <v>99.3</v>
      </c>
      <c r="P28" s="39">
        <v>13375</v>
      </c>
      <c r="Q28" s="26">
        <v>13.4</v>
      </c>
      <c r="R28" s="26">
        <v>29.6</v>
      </c>
      <c r="S28" s="26">
        <v>33.2</v>
      </c>
      <c r="T28" s="26">
        <v>18</v>
      </c>
      <c r="U28" s="26">
        <v>4.8</v>
      </c>
      <c r="V28" s="26">
        <v>99.1</v>
      </c>
      <c r="W28" s="39">
        <v>24135</v>
      </c>
    </row>
    <row r="29" spans="1:23" ht="12.75">
      <c r="A29" s="25"/>
      <c r="B29" s="15" t="s">
        <v>23</v>
      </c>
      <c r="C29" s="26">
        <v>13.1</v>
      </c>
      <c r="D29" s="26">
        <v>31.7</v>
      </c>
      <c r="E29" s="26">
        <v>36.2</v>
      </c>
      <c r="F29" s="26">
        <v>14.8</v>
      </c>
      <c r="G29" s="26">
        <v>3.4</v>
      </c>
      <c r="H29" s="26">
        <v>99.1</v>
      </c>
      <c r="I29" s="39">
        <v>4220</v>
      </c>
      <c r="J29" s="26">
        <v>17.2</v>
      </c>
      <c r="K29" s="26">
        <v>34.2</v>
      </c>
      <c r="L29" s="26">
        <v>32.3</v>
      </c>
      <c r="M29" s="26">
        <v>12.4</v>
      </c>
      <c r="N29" s="26">
        <v>3</v>
      </c>
      <c r="O29" s="26">
        <v>99.2</v>
      </c>
      <c r="P29" s="39">
        <v>5417</v>
      </c>
      <c r="Q29" s="26">
        <v>15.4</v>
      </c>
      <c r="R29" s="26">
        <v>33.1</v>
      </c>
      <c r="S29" s="26">
        <v>34</v>
      </c>
      <c r="T29" s="26">
        <v>13.5</v>
      </c>
      <c r="U29" s="26">
        <v>3.2</v>
      </c>
      <c r="V29" s="26">
        <v>99.1</v>
      </c>
      <c r="W29" s="39">
        <v>9637</v>
      </c>
    </row>
    <row r="30" spans="1:23" ht="12.75">
      <c r="A30" s="25"/>
      <c r="B30" s="15" t="s">
        <v>24</v>
      </c>
      <c r="C30" s="26">
        <v>39.5</v>
      </c>
      <c r="D30" s="26">
        <v>27.1</v>
      </c>
      <c r="E30" s="26">
        <v>18.3</v>
      </c>
      <c r="F30" s="26">
        <v>9.9</v>
      </c>
      <c r="G30" s="26">
        <v>4.2</v>
      </c>
      <c r="H30" s="26">
        <v>99</v>
      </c>
      <c r="I30" s="39">
        <v>3971</v>
      </c>
      <c r="J30" s="26">
        <v>36.9</v>
      </c>
      <c r="K30" s="26">
        <v>28.2</v>
      </c>
      <c r="L30" s="26">
        <v>18.7</v>
      </c>
      <c r="M30" s="26">
        <v>11</v>
      </c>
      <c r="N30" s="26">
        <v>4.1</v>
      </c>
      <c r="O30" s="26">
        <v>99</v>
      </c>
      <c r="P30" s="39">
        <v>8634</v>
      </c>
      <c r="Q30" s="26">
        <v>37.8</v>
      </c>
      <c r="R30" s="26">
        <v>27.9</v>
      </c>
      <c r="S30" s="26">
        <v>18.6</v>
      </c>
      <c r="T30" s="26">
        <v>10.6</v>
      </c>
      <c r="U30" s="26">
        <v>4.1</v>
      </c>
      <c r="V30" s="26">
        <v>99</v>
      </c>
      <c r="W30" s="39">
        <v>12605</v>
      </c>
    </row>
    <row r="31" spans="1:23" ht="12.75">
      <c r="A31" s="25"/>
      <c r="B31" s="15" t="s">
        <v>25</v>
      </c>
      <c r="C31" s="26">
        <v>40.9</v>
      </c>
      <c r="D31" s="26">
        <v>24.2</v>
      </c>
      <c r="E31" s="26">
        <v>18.7</v>
      </c>
      <c r="F31" s="26">
        <v>10.8</v>
      </c>
      <c r="G31" s="26">
        <v>4.4</v>
      </c>
      <c r="H31" s="26">
        <v>99</v>
      </c>
      <c r="I31" s="39">
        <v>2205</v>
      </c>
      <c r="J31" s="26">
        <v>35.6</v>
      </c>
      <c r="K31" s="26">
        <v>27.8</v>
      </c>
      <c r="L31" s="26">
        <v>19.5</v>
      </c>
      <c r="M31" s="26">
        <v>11.3</v>
      </c>
      <c r="N31" s="26">
        <v>5.1</v>
      </c>
      <c r="O31" s="26">
        <v>99.3</v>
      </c>
      <c r="P31" s="39">
        <v>3355</v>
      </c>
      <c r="Q31" s="26">
        <v>37.7</v>
      </c>
      <c r="R31" s="26">
        <v>26.4</v>
      </c>
      <c r="S31" s="26">
        <v>19.2</v>
      </c>
      <c r="T31" s="26">
        <v>11.1</v>
      </c>
      <c r="U31" s="26">
        <v>4.8</v>
      </c>
      <c r="V31" s="26">
        <v>99.2</v>
      </c>
      <c r="W31" s="39">
        <v>5560</v>
      </c>
    </row>
    <row r="32" spans="1:23" ht="12.75">
      <c r="A32" s="25"/>
      <c r="B32" s="15" t="s">
        <v>26</v>
      </c>
      <c r="C32" s="26">
        <v>42.3</v>
      </c>
      <c r="D32" s="26">
        <v>28.3</v>
      </c>
      <c r="E32" s="26">
        <v>16.9</v>
      </c>
      <c r="F32" s="26">
        <v>9.2</v>
      </c>
      <c r="G32" s="26">
        <v>2.8</v>
      </c>
      <c r="H32" s="26">
        <v>99.4</v>
      </c>
      <c r="I32" s="39">
        <v>1884</v>
      </c>
      <c r="J32" s="26">
        <v>38.2</v>
      </c>
      <c r="K32" s="26">
        <v>27.3</v>
      </c>
      <c r="L32" s="26">
        <v>19.2</v>
      </c>
      <c r="M32" s="26">
        <v>10.6</v>
      </c>
      <c r="N32" s="26">
        <v>4</v>
      </c>
      <c r="O32" s="26">
        <v>99.3</v>
      </c>
      <c r="P32" s="39">
        <v>3844</v>
      </c>
      <c r="Q32" s="26">
        <v>39.6</v>
      </c>
      <c r="R32" s="26">
        <v>27.6</v>
      </c>
      <c r="S32" s="26">
        <v>18.4</v>
      </c>
      <c r="T32" s="26">
        <v>10.2</v>
      </c>
      <c r="U32" s="26">
        <v>3.6</v>
      </c>
      <c r="V32" s="26">
        <v>99.4</v>
      </c>
      <c r="W32" s="39">
        <v>5728</v>
      </c>
    </row>
    <row r="33" spans="1:23" ht="12.75">
      <c r="A33" s="25"/>
      <c r="B33" s="15" t="s">
        <v>27</v>
      </c>
      <c r="C33" s="26">
        <v>46.1</v>
      </c>
      <c r="D33" s="26">
        <v>31.5</v>
      </c>
      <c r="E33" s="26">
        <v>12.6</v>
      </c>
      <c r="F33" s="26">
        <v>4.9</v>
      </c>
      <c r="G33" s="26">
        <v>2.4</v>
      </c>
      <c r="H33" s="26">
        <v>97.6</v>
      </c>
      <c r="I33" s="39">
        <v>2371</v>
      </c>
      <c r="J33" s="26">
        <v>52.3</v>
      </c>
      <c r="K33" s="26">
        <v>27.8</v>
      </c>
      <c r="L33" s="26">
        <v>10.5</v>
      </c>
      <c r="M33" s="26">
        <v>5.2</v>
      </c>
      <c r="N33" s="26">
        <v>2.8</v>
      </c>
      <c r="O33" s="26">
        <v>98.6</v>
      </c>
      <c r="P33" s="39">
        <v>3159</v>
      </c>
      <c r="Q33" s="26">
        <v>49.7</v>
      </c>
      <c r="R33" s="26">
        <v>29.4</v>
      </c>
      <c r="S33" s="26">
        <v>11.4</v>
      </c>
      <c r="T33" s="26">
        <v>5.1</v>
      </c>
      <c r="U33" s="26">
        <v>2.6</v>
      </c>
      <c r="V33" s="26">
        <v>98.2</v>
      </c>
      <c r="W33" s="39">
        <v>5530</v>
      </c>
    </row>
    <row r="34" spans="1:23" ht="12.75">
      <c r="A34" s="25"/>
      <c r="B34" s="15" t="s">
        <v>28</v>
      </c>
      <c r="C34" s="26">
        <v>35.3</v>
      </c>
      <c r="D34" s="26">
        <v>25.7</v>
      </c>
      <c r="E34" s="26">
        <v>22</v>
      </c>
      <c r="F34" s="26">
        <v>12</v>
      </c>
      <c r="G34" s="26">
        <v>4.1</v>
      </c>
      <c r="H34" s="26">
        <v>99.1</v>
      </c>
      <c r="I34" s="39">
        <v>2545</v>
      </c>
      <c r="J34" s="26">
        <v>41.2</v>
      </c>
      <c r="K34" s="26">
        <v>28.6</v>
      </c>
      <c r="L34" s="26">
        <v>19.1</v>
      </c>
      <c r="M34" s="26">
        <v>7.7</v>
      </c>
      <c r="N34" s="26">
        <v>2.8</v>
      </c>
      <c r="O34" s="26">
        <v>99.5</v>
      </c>
      <c r="P34" s="39">
        <v>3114</v>
      </c>
      <c r="Q34" s="26">
        <v>38.5</v>
      </c>
      <c r="R34" s="26">
        <v>27.3</v>
      </c>
      <c r="S34" s="26">
        <v>20.4</v>
      </c>
      <c r="T34" s="26">
        <v>9.6</v>
      </c>
      <c r="U34" s="26">
        <v>3.4</v>
      </c>
      <c r="V34" s="26">
        <v>99.3</v>
      </c>
      <c r="W34" s="39">
        <v>5659</v>
      </c>
    </row>
    <row r="35" spans="1:23" ht="12.75">
      <c r="A35" s="25"/>
      <c r="B35" s="15" t="s">
        <v>29</v>
      </c>
      <c r="C35" s="26">
        <v>25.6</v>
      </c>
      <c r="D35" s="26">
        <v>28.1</v>
      </c>
      <c r="E35" s="26">
        <v>25</v>
      </c>
      <c r="F35" s="26">
        <v>14.6</v>
      </c>
      <c r="G35" s="26">
        <v>5.1</v>
      </c>
      <c r="H35" s="26">
        <v>98.4</v>
      </c>
      <c r="I35" s="39">
        <v>5710</v>
      </c>
      <c r="J35" s="26">
        <v>27.7</v>
      </c>
      <c r="K35" s="26">
        <v>29.6</v>
      </c>
      <c r="L35" s="26">
        <v>24.3</v>
      </c>
      <c r="M35" s="26">
        <v>12.8</v>
      </c>
      <c r="N35" s="26">
        <v>4.5</v>
      </c>
      <c r="O35" s="26">
        <v>98.9</v>
      </c>
      <c r="P35" s="39">
        <v>11132</v>
      </c>
      <c r="Q35" s="26">
        <v>27</v>
      </c>
      <c r="R35" s="26">
        <v>29.1</v>
      </c>
      <c r="S35" s="26">
        <v>24.5</v>
      </c>
      <c r="T35" s="26">
        <v>13.4</v>
      </c>
      <c r="U35" s="26">
        <v>4.7</v>
      </c>
      <c r="V35" s="26">
        <v>98.7</v>
      </c>
      <c r="W35" s="39">
        <v>16842</v>
      </c>
    </row>
    <row r="36" spans="1:23" ht="12.75">
      <c r="A36" s="25"/>
      <c r="B36" s="15" t="s">
        <v>30</v>
      </c>
      <c r="C36" s="26">
        <v>15.4</v>
      </c>
      <c r="D36" s="26">
        <v>21.2</v>
      </c>
      <c r="E36" s="26">
        <v>25.2</v>
      </c>
      <c r="F36" s="26">
        <v>22.7</v>
      </c>
      <c r="G36" s="26">
        <v>12.3</v>
      </c>
      <c r="H36" s="26">
        <v>96.8</v>
      </c>
      <c r="I36" s="39">
        <v>5682</v>
      </c>
      <c r="J36" s="26">
        <v>21.7</v>
      </c>
      <c r="K36" s="26">
        <v>24.4</v>
      </c>
      <c r="L36" s="26">
        <v>24</v>
      </c>
      <c r="M36" s="26">
        <v>19.9</v>
      </c>
      <c r="N36" s="26">
        <v>8.4</v>
      </c>
      <c r="O36" s="26">
        <v>98.3</v>
      </c>
      <c r="P36" s="39">
        <v>3616</v>
      </c>
      <c r="Q36" s="26">
        <v>17.8</v>
      </c>
      <c r="R36" s="26">
        <v>22.4</v>
      </c>
      <c r="S36" s="26">
        <v>24.8</v>
      </c>
      <c r="T36" s="26">
        <v>21.6</v>
      </c>
      <c r="U36" s="26">
        <v>10.8</v>
      </c>
      <c r="V36" s="26">
        <v>97.4</v>
      </c>
      <c r="W36" s="39">
        <v>9298</v>
      </c>
    </row>
    <row r="37" spans="1:23" ht="12.75">
      <c r="A37" s="25"/>
      <c r="B37" s="15" t="s">
        <v>31</v>
      </c>
      <c r="C37" s="26">
        <v>12.1</v>
      </c>
      <c r="D37" s="26">
        <v>21</v>
      </c>
      <c r="E37" s="26">
        <v>26.7</v>
      </c>
      <c r="F37" s="26">
        <v>23.2</v>
      </c>
      <c r="G37" s="26">
        <v>14.1</v>
      </c>
      <c r="H37" s="26">
        <v>97.1</v>
      </c>
      <c r="I37" s="39">
        <v>13037</v>
      </c>
      <c r="J37" s="26">
        <v>23.2</v>
      </c>
      <c r="K37" s="26">
        <v>25.2</v>
      </c>
      <c r="L37" s="26">
        <v>23</v>
      </c>
      <c r="M37" s="26">
        <v>18.2</v>
      </c>
      <c r="N37" s="26">
        <v>8.7</v>
      </c>
      <c r="O37" s="26">
        <v>98.3</v>
      </c>
      <c r="P37" s="39">
        <v>9307</v>
      </c>
      <c r="Q37" s="26">
        <v>16.7</v>
      </c>
      <c r="R37" s="26">
        <v>22.7</v>
      </c>
      <c r="S37" s="26">
        <v>25.2</v>
      </c>
      <c r="T37" s="26">
        <v>21.1</v>
      </c>
      <c r="U37" s="26">
        <v>11.8</v>
      </c>
      <c r="V37" s="26">
        <v>97.6</v>
      </c>
      <c r="W37" s="39">
        <v>22344</v>
      </c>
    </row>
    <row r="38" spans="1:23" ht="12.75">
      <c r="A38" s="25"/>
      <c r="B38" s="15" t="s">
        <v>32</v>
      </c>
      <c r="C38" s="26">
        <v>12</v>
      </c>
      <c r="D38" s="26">
        <v>16.2</v>
      </c>
      <c r="E38" s="26">
        <v>22</v>
      </c>
      <c r="F38" s="26">
        <v>23.5</v>
      </c>
      <c r="G38" s="26">
        <v>18.5</v>
      </c>
      <c r="H38" s="26">
        <v>92.3</v>
      </c>
      <c r="I38" s="39">
        <v>26573</v>
      </c>
      <c r="J38" s="26">
        <v>13.6</v>
      </c>
      <c r="K38" s="26">
        <v>18.7</v>
      </c>
      <c r="L38" s="26">
        <v>24.2</v>
      </c>
      <c r="M38" s="26">
        <v>22.9</v>
      </c>
      <c r="N38" s="26">
        <v>15.5</v>
      </c>
      <c r="O38" s="26">
        <v>94.9</v>
      </c>
      <c r="P38" s="39">
        <v>30513</v>
      </c>
      <c r="Q38" s="26">
        <v>12.8</v>
      </c>
      <c r="R38" s="26">
        <v>17.5</v>
      </c>
      <c r="S38" s="26">
        <v>23.2</v>
      </c>
      <c r="T38" s="26">
        <v>23.2</v>
      </c>
      <c r="U38" s="26">
        <v>16.9</v>
      </c>
      <c r="V38" s="26">
        <v>93.7</v>
      </c>
      <c r="W38" s="39">
        <v>57086</v>
      </c>
    </row>
    <row r="39" spans="1:23" ht="12.75">
      <c r="A39" s="25"/>
      <c r="B39" s="15" t="s">
        <v>47</v>
      </c>
      <c r="C39" s="26">
        <v>24.8</v>
      </c>
      <c r="D39" s="26">
        <v>23.2</v>
      </c>
      <c r="E39" s="26">
        <v>23.1</v>
      </c>
      <c r="F39" s="26">
        <v>17</v>
      </c>
      <c r="G39" s="26">
        <v>9.2</v>
      </c>
      <c r="H39" s="26">
        <v>97.3</v>
      </c>
      <c r="I39" s="39">
        <v>341016</v>
      </c>
      <c r="J39" s="26">
        <v>26.8</v>
      </c>
      <c r="K39" s="26">
        <v>25.9</v>
      </c>
      <c r="L39" s="26">
        <v>23.5</v>
      </c>
      <c r="M39" s="26">
        <v>15.2</v>
      </c>
      <c r="N39" s="26">
        <v>6.8</v>
      </c>
      <c r="O39" s="26">
        <v>98.2</v>
      </c>
      <c r="P39" s="39">
        <v>400340</v>
      </c>
      <c r="Q39" s="26">
        <v>25.9</v>
      </c>
      <c r="R39" s="26">
        <v>24.7</v>
      </c>
      <c r="S39" s="26">
        <v>23.3</v>
      </c>
      <c r="T39" s="26">
        <v>16</v>
      </c>
      <c r="U39" s="26">
        <v>7.9</v>
      </c>
      <c r="V39" s="26">
        <v>97.8</v>
      </c>
      <c r="W39" s="39">
        <v>741356</v>
      </c>
    </row>
  </sheetData>
  <mergeCells count="3">
    <mergeCell ref="C3:H3"/>
    <mergeCell ref="J3:O3"/>
    <mergeCell ref="Q3:V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/>
  <dimension ref="A1:Z90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6" ht="12.75">
      <c r="A3" s="20"/>
      <c r="B3" s="20"/>
      <c r="C3" s="89" t="s">
        <v>39</v>
      </c>
      <c r="D3" s="89"/>
      <c r="E3" s="89"/>
      <c r="F3" s="89"/>
      <c r="G3" s="89"/>
      <c r="H3" s="89"/>
      <c r="I3" s="89"/>
      <c r="J3" s="89" t="s">
        <v>44</v>
      </c>
      <c r="K3" s="89"/>
      <c r="L3" s="89"/>
      <c r="M3" s="89"/>
      <c r="N3" s="89"/>
      <c r="O3" s="89"/>
      <c r="P3" s="89"/>
      <c r="Q3" s="89" t="s">
        <v>62</v>
      </c>
      <c r="R3" s="89"/>
      <c r="S3" s="89"/>
      <c r="T3" s="89"/>
      <c r="U3" s="89"/>
      <c r="V3" s="89"/>
      <c r="W3" s="89"/>
      <c r="X3" s="89"/>
      <c r="Y3" s="89"/>
      <c r="Z3" s="89"/>
    </row>
    <row r="4" spans="1:26" ht="12.75">
      <c r="A4" s="20"/>
      <c r="B4" s="21"/>
      <c r="C4" s="20" t="s">
        <v>33</v>
      </c>
      <c r="D4" s="20" t="s">
        <v>34</v>
      </c>
      <c r="E4" s="20" t="s">
        <v>35</v>
      </c>
      <c r="F4" s="20" t="s">
        <v>36</v>
      </c>
      <c r="G4" s="20" t="s">
        <v>37</v>
      </c>
      <c r="H4" s="20" t="s">
        <v>48</v>
      </c>
      <c r="I4" s="20" t="s">
        <v>67</v>
      </c>
      <c r="J4" s="20" t="s">
        <v>33</v>
      </c>
      <c r="K4" s="20" t="s">
        <v>34</v>
      </c>
      <c r="L4" s="20" t="s">
        <v>35</v>
      </c>
      <c r="M4" s="20" t="s">
        <v>36</v>
      </c>
      <c r="N4" s="20" t="s">
        <v>37</v>
      </c>
      <c r="O4" s="20" t="s">
        <v>48</v>
      </c>
      <c r="P4" s="32" t="s">
        <v>67</v>
      </c>
      <c r="Q4" s="20" t="s">
        <v>33</v>
      </c>
      <c r="R4" s="20" t="s">
        <v>34</v>
      </c>
      <c r="S4" s="20" t="s">
        <v>35</v>
      </c>
      <c r="T4" s="20" t="s">
        <v>36</v>
      </c>
      <c r="U4" s="20" t="s">
        <v>37</v>
      </c>
      <c r="V4" s="20" t="s">
        <v>48</v>
      </c>
      <c r="W4" s="32" t="s">
        <v>67</v>
      </c>
      <c r="X4" s="24"/>
      <c r="Y4" s="24"/>
      <c r="Z4" s="24"/>
    </row>
    <row r="5" spans="1:25" ht="12.75">
      <c r="A5" s="20"/>
      <c r="B5" s="15" t="s">
        <v>0</v>
      </c>
      <c r="C5" s="71">
        <f aca="true" t="shared" si="0" ref="C5:H13">IF((C47&lt;=2),"x",ROUND(C47/$I47*100,1))</f>
        <v>26.3</v>
      </c>
      <c r="D5" s="71">
        <f t="shared" si="0"/>
        <v>22</v>
      </c>
      <c r="E5" s="71">
        <f t="shared" si="0"/>
        <v>20.1</v>
      </c>
      <c r="F5" s="71">
        <f t="shared" si="0"/>
        <v>16.9</v>
      </c>
      <c r="G5" s="71">
        <f t="shared" si="0"/>
        <v>11.4</v>
      </c>
      <c r="H5" s="71">
        <f t="shared" si="0"/>
        <v>96.7</v>
      </c>
      <c r="I5" s="71">
        <f>I47</f>
        <v>20510</v>
      </c>
      <c r="J5" s="71">
        <f aca="true" t="shared" si="1" ref="J5:O13">IF((J47&lt;=2),"x",ROUND(J47/$P47*100,1))</f>
        <v>29.4</v>
      </c>
      <c r="K5" s="71">
        <f t="shared" si="1"/>
        <v>23</v>
      </c>
      <c r="L5" s="71">
        <f t="shared" si="1"/>
        <v>20</v>
      </c>
      <c r="M5" s="71">
        <f t="shared" si="1"/>
        <v>15.3</v>
      </c>
      <c r="N5" s="71">
        <f t="shared" si="1"/>
        <v>9.7</v>
      </c>
      <c r="O5" s="71">
        <f t="shared" si="1"/>
        <v>97.4</v>
      </c>
      <c r="P5" s="71">
        <f aca="true" t="shared" si="2" ref="P5:P39">P47</f>
        <v>27468</v>
      </c>
      <c r="Q5" s="71">
        <f aca="true" t="shared" si="3" ref="Q5:V14">IF((Q47&lt;=2),"x",ROUND(Q47/$W47*100,1))</f>
        <v>28.1</v>
      </c>
      <c r="R5" s="71">
        <f t="shared" si="3"/>
        <v>22.6</v>
      </c>
      <c r="S5" s="71">
        <f t="shared" si="3"/>
        <v>20</v>
      </c>
      <c r="T5" s="71">
        <f t="shared" si="3"/>
        <v>16</v>
      </c>
      <c r="U5" s="71">
        <f t="shared" si="3"/>
        <v>10.4</v>
      </c>
      <c r="V5" s="71">
        <f t="shared" si="3"/>
        <v>97.1</v>
      </c>
      <c r="W5" s="71">
        <f aca="true" t="shared" si="4" ref="W5:W39">W47</f>
        <v>47978</v>
      </c>
      <c r="X5" s="34"/>
      <c r="Y5" s="35"/>
    </row>
    <row r="6" spans="1:25" ht="12.75">
      <c r="A6" s="20"/>
      <c r="B6" s="15" t="s">
        <v>1</v>
      </c>
      <c r="C6" s="71">
        <f t="shared" si="0"/>
        <v>34.3</v>
      </c>
      <c r="D6" s="71">
        <f t="shared" si="0"/>
        <v>23.3</v>
      </c>
      <c r="E6" s="71">
        <f t="shared" si="0"/>
        <v>17.5</v>
      </c>
      <c r="F6" s="71">
        <f t="shared" si="0"/>
        <v>13.2</v>
      </c>
      <c r="G6" s="71">
        <f t="shared" si="0"/>
        <v>8.9</v>
      </c>
      <c r="H6" s="71">
        <f t="shared" si="0"/>
        <v>97.2</v>
      </c>
      <c r="I6" s="71">
        <f aca="true" t="shared" si="5" ref="I6:I39">I48</f>
        <v>19160</v>
      </c>
      <c r="J6" s="71">
        <f t="shared" si="1"/>
        <v>35.3</v>
      </c>
      <c r="K6" s="71">
        <f t="shared" si="1"/>
        <v>25.5</v>
      </c>
      <c r="L6" s="71">
        <f t="shared" si="1"/>
        <v>18.2</v>
      </c>
      <c r="M6" s="71">
        <f t="shared" si="1"/>
        <v>11.8</v>
      </c>
      <c r="N6" s="71">
        <f t="shared" si="1"/>
        <v>7.4</v>
      </c>
      <c r="O6" s="71">
        <f t="shared" si="1"/>
        <v>98.1</v>
      </c>
      <c r="P6" s="71">
        <f t="shared" si="2"/>
        <v>17981</v>
      </c>
      <c r="Q6" s="71">
        <f t="shared" si="3"/>
        <v>34.8</v>
      </c>
      <c r="R6" s="71">
        <f t="shared" si="3"/>
        <v>24.3</v>
      </c>
      <c r="S6" s="71">
        <f t="shared" si="3"/>
        <v>17.8</v>
      </c>
      <c r="T6" s="71">
        <f t="shared" si="3"/>
        <v>12.5</v>
      </c>
      <c r="U6" s="71">
        <f t="shared" si="3"/>
        <v>8.2</v>
      </c>
      <c r="V6" s="71">
        <f t="shared" si="3"/>
        <v>97.6</v>
      </c>
      <c r="W6" s="71">
        <f t="shared" si="4"/>
        <v>37141</v>
      </c>
      <c r="X6" s="34"/>
      <c r="Y6" s="35"/>
    </row>
    <row r="7" spans="1:25" ht="12.75">
      <c r="A7" s="20"/>
      <c r="B7" s="15" t="s">
        <v>2</v>
      </c>
      <c r="C7" s="71">
        <f t="shared" si="0"/>
        <v>31.7</v>
      </c>
      <c r="D7" s="71">
        <f t="shared" si="0"/>
        <v>20.3</v>
      </c>
      <c r="E7" s="71">
        <f t="shared" si="0"/>
        <v>18.4</v>
      </c>
      <c r="F7" s="71">
        <f t="shared" si="0"/>
        <v>15.3</v>
      </c>
      <c r="G7" s="71">
        <f t="shared" si="0"/>
        <v>10.9</v>
      </c>
      <c r="H7" s="71">
        <f t="shared" si="0"/>
        <v>96.6</v>
      </c>
      <c r="I7" s="71">
        <f t="shared" si="5"/>
        <v>19994</v>
      </c>
      <c r="J7" s="71">
        <f t="shared" si="1"/>
        <v>37.8</v>
      </c>
      <c r="K7" s="71">
        <f t="shared" si="1"/>
        <v>22</v>
      </c>
      <c r="L7" s="71">
        <f t="shared" si="1"/>
        <v>17.1</v>
      </c>
      <c r="M7" s="71">
        <f t="shared" si="1"/>
        <v>13.4</v>
      </c>
      <c r="N7" s="71">
        <f t="shared" si="1"/>
        <v>7.7</v>
      </c>
      <c r="O7" s="71">
        <f t="shared" si="1"/>
        <v>98.1</v>
      </c>
      <c r="P7" s="71">
        <f t="shared" si="2"/>
        <v>5626</v>
      </c>
      <c r="Q7" s="71">
        <f t="shared" si="3"/>
        <v>33</v>
      </c>
      <c r="R7" s="71">
        <f t="shared" si="3"/>
        <v>20.7</v>
      </c>
      <c r="S7" s="71">
        <f t="shared" si="3"/>
        <v>18.1</v>
      </c>
      <c r="T7" s="71">
        <f t="shared" si="3"/>
        <v>14.9</v>
      </c>
      <c r="U7" s="71">
        <f t="shared" si="3"/>
        <v>10.2</v>
      </c>
      <c r="V7" s="71">
        <f t="shared" si="3"/>
        <v>96.9</v>
      </c>
      <c r="W7" s="71">
        <f t="shared" si="4"/>
        <v>25620</v>
      </c>
      <c r="X7" s="34"/>
      <c r="Y7" s="35"/>
    </row>
    <row r="8" spans="1:25" ht="12.75">
      <c r="A8" s="20"/>
      <c r="B8" s="15" t="s">
        <v>3</v>
      </c>
      <c r="C8" s="71">
        <f t="shared" si="0"/>
        <v>24.9</v>
      </c>
      <c r="D8" s="71">
        <f t="shared" si="0"/>
        <v>21.8</v>
      </c>
      <c r="E8" s="71">
        <f t="shared" si="0"/>
        <v>21.7</v>
      </c>
      <c r="F8" s="71">
        <f t="shared" si="0"/>
        <v>18</v>
      </c>
      <c r="G8" s="71">
        <f t="shared" si="0"/>
        <v>10.6</v>
      </c>
      <c r="H8" s="71">
        <f t="shared" si="0"/>
        <v>97</v>
      </c>
      <c r="I8" s="71">
        <f t="shared" si="5"/>
        <v>2794</v>
      </c>
      <c r="J8" s="71">
        <f t="shared" si="1"/>
        <v>25.1</v>
      </c>
      <c r="K8" s="71">
        <f t="shared" si="1"/>
        <v>24.8</v>
      </c>
      <c r="L8" s="71">
        <f t="shared" si="1"/>
        <v>22.1</v>
      </c>
      <c r="M8" s="71">
        <f t="shared" si="1"/>
        <v>16.1</v>
      </c>
      <c r="N8" s="71">
        <f t="shared" si="1"/>
        <v>9.8</v>
      </c>
      <c r="O8" s="71">
        <f t="shared" si="1"/>
        <v>97.9</v>
      </c>
      <c r="P8" s="71">
        <f t="shared" si="2"/>
        <v>1111</v>
      </c>
      <c r="Q8" s="71">
        <f t="shared" si="3"/>
        <v>25</v>
      </c>
      <c r="R8" s="71">
        <f t="shared" si="3"/>
        <v>22.7</v>
      </c>
      <c r="S8" s="71">
        <f t="shared" si="3"/>
        <v>21.8</v>
      </c>
      <c r="T8" s="71">
        <f t="shared" si="3"/>
        <v>17.4</v>
      </c>
      <c r="U8" s="71">
        <f t="shared" si="3"/>
        <v>10.4</v>
      </c>
      <c r="V8" s="71">
        <f t="shared" si="3"/>
        <v>97.3</v>
      </c>
      <c r="W8" s="71">
        <f t="shared" si="4"/>
        <v>3905</v>
      </c>
      <c r="X8" s="34"/>
      <c r="Y8" s="35"/>
    </row>
    <row r="9" spans="1:25" ht="12.75">
      <c r="A9" s="20"/>
      <c r="B9" s="15" t="s">
        <v>4</v>
      </c>
      <c r="C9" s="71">
        <f t="shared" si="0"/>
        <v>44.4</v>
      </c>
      <c r="D9" s="71">
        <f t="shared" si="0"/>
        <v>21.2</v>
      </c>
      <c r="E9" s="71">
        <f t="shared" si="0"/>
        <v>15.6</v>
      </c>
      <c r="F9" s="71">
        <f t="shared" si="0"/>
        <v>10.7</v>
      </c>
      <c r="G9" s="71">
        <f t="shared" si="0"/>
        <v>6.2</v>
      </c>
      <c r="H9" s="71">
        <f t="shared" si="0"/>
        <v>98.1</v>
      </c>
      <c r="I9" s="71">
        <f t="shared" si="5"/>
        <v>38408</v>
      </c>
      <c r="J9" s="71">
        <f t="shared" si="1"/>
        <v>46.7</v>
      </c>
      <c r="K9" s="71">
        <f t="shared" si="1"/>
        <v>22.5</v>
      </c>
      <c r="L9" s="71">
        <f t="shared" si="1"/>
        <v>15</v>
      </c>
      <c r="M9" s="71">
        <f t="shared" si="1"/>
        <v>9.2</v>
      </c>
      <c r="N9" s="71">
        <f t="shared" si="1"/>
        <v>5.1</v>
      </c>
      <c r="O9" s="71">
        <f t="shared" si="1"/>
        <v>98.6</v>
      </c>
      <c r="P9" s="71">
        <f t="shared" si="2"/>
        <v>26109</v>
      </c>
      <c r="Q9" s="71">
        <f t="shared" si="3"/>
        <v>45.4</v>
      </c>
      <c r="R9" s="71">
        <f t="shared" si="3"/>
        <v>21.7</v>
      </c>
      <c r="S9" s="71">
        <f t="shared" si="3"/>
        <v>15.3</v>
      </c>
      <c r="T9" s="71">
        <f t="shared" si="3"/>
        <v>10.1</v>
      </c>
      <c r="U9" s="71">
        <f t="shared" si="3"/>
        <v>5.8</v>
      </c>
      <c r="V9" s="71">
        <f t="shared" si="3"/>
        <v>98.3</v>
      </c>
      <c r="W9" s="71">
        <f t="shared" si="4"/>
        <v>64517</v>
      </c>
      <c r="X9" s="34"/>
      <c r="Y9" s="35"/>
    </row>
    <row r="10" spans="1:25" ht="12.75">
      <c r="A10" s="20"/>
      <c r="B10" s="15" t="s">
        <v>5</v>
      </c>
      <c r="C10" s="71">
        <f t="shared" si="0"/>
        <v>59.4</v>
      </c>
      <c r="D10" s="71">
        <f t="shared" si="0"/>
        <v>19.7</v>
      </c>
      <c r="E10" s="71">
        <f t="shared" si="0"/>
        <v>10.4</v>
      </c>
      <c r="F10" s="71">
        <f t="shared" si="0"/>
        <v>5.8</v>
      </c>
      <c r="G10" s="71">
        <f t="shared" si="0"/>
        <v>3.6</v>
      </c>
      <c r="H10" s="71">
        <f t="shared" si="0"/>
        <v>98.9</v>
      </c>
      <c r="I10" s="71">
        <f t="shared" si="5"/>
        <v>6493</v>
      </c>
      <c r="J10" s="71">
        <f t="shared" si="1"/>
        <v>58.6</v>
      </c>
      <c r="K10" s="71">
        <f t="shared" si="1"/>
        <v>21.3</v>
      </c>
      <c r="L10" s="71">
        <f t="shared" si="1"/>
        <v>12.4</v>
      </c>
      <c r="M10" s="71">
        <f t="shared" si="1"/>
        <v>4.6</v>
      </c>
      <c r="N10" s="71">
        <f t="shared" si="1"/>
        <v>2.3</v>
      </c>
      <c r="O10" s="71">
        <f t="shared" si="1"/>
        <v>99.2</v>
      </c>
      <c r="P10" s="71">
        <f t="shared" si="2"/>
        <v>2950</v>
      </c>
      <c r="Q10" s="71">
        <f t="shared" si="3"/>
        <v>59.1</v>
      </c>
      <c r="R10" s="71">
        <f t="shared" si="3"/>
        <v>20.2</v>
      </c>
      <c r="S10" s="71">
        <f t="shared" si="3"/>
        <v>11</v>
      </c>
      <c r="T10" s="71">
        <f t="shared" si="3"/>
        <v>5.4</v>
      </c>
      <c r="U10" s="71">
        <f t="shared" si="3"/>
        <v>3.2</v>
      </c>
      <c r="V10" s="71">
        <f t="shared" si="3"/>
        <v>99</v>
      </c>
      <c r="W10" s="71">
        <f t="shared" si="4"/>
        <v>9443</v>
      </c>
      <c r="X10" s="34"/>
      <c r="Y10" s="35"/>
    </row>
    <row r="11" spans="1:25" ht="12.75">
      <c r="A11" s="20"/>
      <c r="B11" s="15" t="s">
        <v>6</v>
      </c>
      <c r="C11" s="71">
        <f t="shared" si="0"/>
        <v>15.7</v>
      </c>
      <c r="D11" s="71">
        <f t="shared" si="0"/>
        <v>22.6</v>
      </c>
      <c r="E11" s="71">
        <f t="shared" si="0"/>
        <v>27.1</v>
      </c>
      <c r="F11" s="71">
        <f t="shared" si="0"/>
        <v>21.6</v>
      </c>
      <c r="G11" s="71">
        <f t="shared" si="0"/>
        <v>10.6</v>
      </c>
      <c r="H11" s="71">
        <f t="shared" si="0"/>
        <v>97.6</v>
      </c>
      <c r="I11" s="71">
        <f t="shared" si="5"/>
        <v>8860</v>
      </c>
      <c r="J11" s="71">
        <f t="shared" si="1"/>
        <v>22.2</v>
      </c>
      <c r="K11" s="71">
        <f t="shared" si="1"/>
        <v>26.9</v>
      </c>
      <c r="L11" s="71">
        <f t="shared" si="1"/>
        <v>25</v>
      </c>
      <c r="M11" s="71">
        <f t="shared" si="1"/>
        <v>17.6</v>
      </c>
      <c r="N11" s="71">
        <f t="shared" si="1"/>
        <v>7</v>
      </c>
      <c r="O11" s="71">
        <f t="shared" si="1"/>
        <v>98.6</v>
      </c>
      <c r="P11" s="71">
        <f t="shared" si="2"/>
        <v>6585</v>
      </c>
      <c r="Q11" s="71">
        <f t="shared" si="3"/>
        <v>18.5</v>
      </c>
      <c r="R11" s="71">
        <f t="shared" si="3"/>
        <v>24.4</v>
      </c>
      <c r="S11" s="71">
        <f t="shared" si="3"/>
        <v>26.2</v>
      </c>
      <c r="T11" s="71">
        <f t="shared" si="3"/>
        <v>19.9</v>
      </c>
      <c r="U11" s="71">
        <f t="shared" si="3"/>
        <v>9</v>
      </c>
      <c r="V11" s="71">
        <f t="shared" si="3"/>
        <v>98</v>
      </c>
      <c r="W11" s="71">
        <f t="shared" si="4"/>
        <v>15445</v>
      </c>
      <c r="X11" s="34"/>
      <c r="Y11" s="35"/>
    </row>
    <row r="12" spans="1:25" ht="12.75">
      <c r="A12" s="20"/>
      <c r="B12" s="15" t="s">
        <v>7</v>
      </c>
      <c r="C12" s="71">
        <f t="shared" si="0"/>
        <v>16.7</v>
      </c>
      <c r="D12" s="71">
        <f t="shared" si="0"/>
        <v>20.6</v>
      </c>
      <c r="E12" s="71">
        <f t="shared" si="0"/>
        <v>22.6</v>
      </c>
      <c r="F12" s="71">
        <f t="shared" si="0"/>
        <v>20.8</v>
      </c>
      <c r="G12" s="71">
        <f t="shared" si="0"/>
        <v>14.5</v>
      </c>
      <c r="H12" s="71">
        <f t="shared" si="0"/>
        <v>95.3</v>
      </c>
      <c r="I12" s="71">
        <f t="shared" si="5"/>
        <v>3652</v>
      </c>
      <c r="J12" s="71">
        <f t="shared" si="1"/>
        <v>17.4</v>
      </c>
      <c r="K12" s="71">
        <f t="shared" si="1"/>
        <v>26.3</v>
      </c>
      <c r="L12" s="71">
        <f t="shared" si="1"/>
        <v>21.5</v>
      </c>
      <c r="M12" s="71">
        <f t="shared" si="1"/>
        <v>19.8</v>
      </c>
      <c r="N12" s="71">
        <f t="shared" si="1"/>
        <v>12.6</v>
      </c>
      <c r="O12" s="71">
        <f t="shared" si="1"/>
        <v>97.6</v>
      </c>
      <c r="P12" s="71">
        <f t="shared" si="2"/>
        <v>293</v>
      </c>
      <c r="Q12" s="71">
        <f t="shared" si="3"/>
        <v>16.8</v>
      </c>
      <c r="R12" s="71">
        <f t="shared" si="3"/>
        <v>21.1</v>
      </c>
      <c r="S12" s="71">
        <f t="shared" si="3"/>
        <v>22.6</v>
      </c>
      <c r="T12" s="71">
        <f t="shared" si="3"/>
        <v>20.7</v>
      </c>
      <c r="U12" s="71">
        <f t="shared" si="3"/>
        <v>14.4</v>
      </c>
      <c r="V12" s="71">
        <f t="shared" si="3"/>
        <v>95.4</v>
      </c>
      <c r="W12" s="71">
        <f t="shared" si="4"/>
        <v>3945</v>
      </c>
      <c r="X12" s="34"/>
      <c r="Y12" s="35"/>
    </row>
    <row r="13" spans="1:25" ht="12.75">
      <c r="A13" s="20"/>
      <c r="B13" s="15" t="s">
        <v>8</v>
      </c>
      <c r="C13" s="71">
        <f t="shared" si="0"/>
        <v>6.2</v>
      </c>
      <c r="D13" s="71">
        <f t="shared" si="0"/>
        <v>16.7</v>
      </c>
      <c r="E13" s="71">
        <f t="shared" si="0"/>
        <v>25.4</v>
      </c>
      <c r="F13" s="71">
        <f t="shared" si="0"/>
        <v>27.8</v>
      </c>
      <c r="G13" s="71">
        <f t="shared" si="0"/>
        <v>18.8</v>
      </c>
      <c r="H13" s="71">
        <f t="shared" si="0"/>
        <v>94.9</v>
      </c>
      <c r="I13" s="71">
        <f t="shared" si="5"/>
        <v>5728</v>
      </c>
      <c r="J13" s="71">
        <f t="shared" si="1"/>
        <v>10.2</v>
      </c>
      <c r="K13" s="71">
        <f t="shared" si="1"/>
        <v>21.3</v>
      </c>
      <c r="L13" s="71">
        <f t="shared" si="1"/>
        <v>27.9</v>
      </c>
      <c r="M13" s="71">
        <f t="shared" si="1"/>
        <v>25.3</v>
      </c>
      <c r="N13" s="71">
        <f t="shared" si="1"/>
        <v>12.4</v>
      </c>
      <c r="O13" s="71">
        <f t="shared" si="1"/>
        <v>97.1</v>
      </c>
      <c r="P13" s="71">
        <f t="shared" si="2"/>
        <v>3383</v>
      </c>
      <c r="Q13" s="71">
        <f t="shared" si="3"/>
        <v>7.7</v>
      </c>
      <c r="R13" s="71">
        <f t="shared" si="3"/>
        <v>18.4</v>
      </c>
      <c r="S13" s="71">
        <f t="shared" si="3"/>
        <v>26.3</v>
      </c>
      <c r="T13" s="71">
        <f t="shared" si="3"/>
        <v>26.8</v>
      </c>
      <c r="U13" s="71">
        <f t="shared" si="3"/>
        <v>16.4</v>
      </c>
      <c r="V13" s="71">
        <f t="shared" si="3"/>
        <v>95.7</v>
      </c>
      <c r="W13" s="71">
        <f t="shared" si="4"/>
        <v>9111</v>
      </c>
      <c r="X13" s="34"/>
      <c r="Y13" s="35"/>
    </row>
    <row r="14" spans="1:25" ht="12.75">
      <c r="A14" s="20"/>
      <c r="B14" s="15" t="s">
        <v>9</v>
      </c>
      <c r="C14" s="71" t="str">
        <f aca="true" t="shared" si="6" ref="C14:C37">IF((C56&lt;=2),"x",ROUND(C56/$I56*100,1))</f>
        <v>x</v>
      </c>
      <c r="D14" s="71" t="s">
        <v>66</v>
      </c>
      <c r="E14" s="71">
        <f aca="true" t="shared" si="7" ref="E14:H37">IF((E56&lt;=2),"x",ROUND(E56/$I56*100,1))</f>
        <v>18.8</v>
      </c>
      <c r="F14" s="71">
        <f t="shared" si="7"/>
        <v>18.8</v>
      </c>
      <c r="G14" s="71">
        <f t="shared" si="7"/>
        <v>34.4</v>
      </c>
      <c r="H14" s="71">
        <f t="shared" si="7"/>
        <v>93.8</v>
      </c>
      <c r="I14" s="71">
        <f t="shared" si="5"/>
        <v>32</v>
      </c>
      <c r="J14" s="71" t="s">
        <v>66</v>
      </c>
      <c r="K14" s="71" t="s">
        <v>66</v>
      </c>
      <c r="L14" s="71">
        <f aca="true" t="shared" si="8" ref="L14:O37">IF((L56&lt;=2),"x",ROUND(L56/$P56*100,1))</f>
        <v>20.8</v>
      </c>
      <c r="M14" s="71">
        <f t="shared" si="8"/>
        <v>22.1</v>
      </c>
      <c r="N14" s="71">
        <f t="shared" si="8"/>
        <v>8.3</v>
      </c>
      <c r="O14" s="71">
        <f t="shared" si="8"/>
        <v>98.7</v>
      </c>
      <c r="P14" s="71">
        <f t="shared" si="2"/>
        <v>312</v>
      </c>
      <c r="Q14" s="71">
        <f t="shared" si="3"/>
        <v>16.9</v>
      </c>
      <c r="R14" s="71">
        <f t="shared" si="3"/>
        <v>28.2</v>
      </c>
      <c r="S14" s="71">
        <f t="shared" si="3"/>
        <v>20.6</v>
      </c>
      <c r="T14" s="71">
        <f t="shared" si="3"/>
        <v>21.8</v>
      </c>
      <c r="U14" s="71">
        <f t="shared" si="3"/>
        <v>10.8</v>
      </c>
      <c r="V14" s="71">
        <f t="shared" si="3"/>
        <v>98.3</v>
      </c>
      <c r="W14" s="71">
        <f t="shared" si="4"/>
        <v>344</v>
      </c>
      <c r="X14" s="34"/>
      <c r="Y14" s="35"/>
    </row>
    <row r="15" spans="1:25" ht="12.75">
      <c r="A15" s="20"/>
      <c r="B15" s="15" t="s">
        <v>10</v>
      </c>
      <c r="C15" s="71">
        <f t="shared" si="6"/>
        <v>12.6</v>
      </c>
      <c r="D15" s="71">
        <f aca="true" t="shared" si="9" ref="D15:D37">IF((D57&lt;=2),"x",ROUND(D57/$I57*100,1))</f>
        <v>23</v>
      </c>
      <c r="E15" s="71">
        <f t="shared" si="7"/>
        <v>25.2</v>
      </c>
      <c r="F15" s="71">
        <f t="shared" si="7"/>
        <v>21.8</v>
      </c>
      <c r="G15" s="71">
        <f t="shared" si="7"/>
        <v>12.8</v>
      </c>
      <c r="H15" s="71">
        <f t="shared" si="7"/>
        <v>95.3</v>
      </c>
      <c r="I15" s="71">
        <f t="shared" si="5"/>
        <v>2234</v>
      </c>
      <c r="J15" s="71">
        <f aca="true" t="shared" si="10" ref="J15:K37">IF((J57&lt;=2),"x",ROUND(J57/$P57*100,1))</f>
        <v>14.5</v>
      </c>
      <c r="K15" s="71">
        <f t="shared" si="10"/>
        <v>22.3</v>
      </c>
      <c r="L15" s="71">
        <f t="shared" si="8"/>
        <v>22.5</v>
      </c>
      <c r="M15" s="71">
        <f t="shared" si="8"/>
        <v>22.3</v>
      </c>
      <c r="N15" s="71">
        <f t="shared" si="8"/>
        <v>13.8</v>
      </c>
      <c r="O15" s="71">
        <f t="shared" si="8"/>
        <v>95.3</v>
      </c>
      <c r="P15" s="71">
        <f t="shared" si="2"/>
        <v>1424</v>
      </c>
      <c r="Q15" s="71">
        <f aca="true" t="shared" si="11" ref="Q15:V24">IF((Q57&lt;=2),"x",ROUND(Q57/$W57*100,1))</f>
        <v>13.3</v>
      </c>
      <c r="R15" s="71">
        <f t="shared" si="11"/>
        <v>22.7</v>
      </c>
      <c r="S15" s="71">
        <f t="shared" si="11"/>
        <v>24.1</v>
      </c>
      <c r="T15" s="71">
        <f t="shared" si="11"/>
        <v>22</v>
      </c>
      <c r="U15" s="71">
        <f t="shared" si="11"/>
        <v>13.2</v>
      </c>
      <c r="V15" s="71">
        <f t="shared" si="11"/>
        <v>95.3</v>
      </c>
      <c r="W15" s="71">
        <f t="shared" si="4"/>
        <v>3658</v>
      </c>
      <c r="X15" s="34"/>
      <c r="Y15" s="35"/>
    </row>
    <row r="16" spans="1:25" ht="12.75">
      <c r="A16" s="20"/>
      <c r="B16" s="15" t="s">
        <v>11</v>
      </c>
      <c r="C16" s="71">
        <f t="shared" si="6"/>
        <v>18</v>
      </c>
      <c r="D16" s="71">
        <f t="shared" si="9"/>
        <v>27.7</v>
      </c>
      <c r="E16" s="71">
        <f t="shared" si="7"/>
        <v>28.6</v>
      </c>
      <c r="F16" s="71">
        <f t="shared" si="7"/>
        <v>17.8</v>
      </c>
      <c r="G16" s="71">
        <f t="shared" si="7"/>
        <v>6.6</v>
      </c>
      <c r="H16" s="71">
        <f t="shared" si="7"/>
        <v>98.7</v>
      </c>
      <c r="I16" s="71">
        <f t="shared" si="5"/>
        <v>18208</v>
      </c>
      <c r="J16" s="71">
        <f t="shared" si="10"/>
        <v>21.4</v>
      </c>
      <c r="K16" s="71">
        <f t="shared" si="10"/>
        <v>27.5</v>
      </c>
      <c r="L16" s="71">
        <f t="shared" si="8"/>
        <v>27</v>
      </c>
      <c r="M16" s="71">
        <f t="shared" si="8"/>
        <v>16.4</v>
      </c>
      <c r="N16" s="71">
        <f t="shared" si="8"/>
        <v>6.7</v>
      </c>
      <c r="O16" s="71">
        <f t="shared" si="8"/>
        <v>98.9</v>
      </c>
      <c r="P16" s="71">
        <f t="shared" si="2"/>
        <v>12353</v>
      </c>
      <c r="Q16" s="71">
        <f t="shared" si="11"/>
        <v>19.3</v>
      </c>
      <c r="R16" s="71">
        <f t="shared" si="11"/>
        <v>27.6</v>
      </c>
      <c r="S16" s="71">
        <f t="shared" si="11"/>
        <v>27.9</v>
      </c>
      <c r="T16" s="71">
        <f t="shared" si="11"/>
        <v>17.2</v>
      </c>
      <c r="U16" s="71">
        <f t="shared" si="11"/>
        <v>6.6</v>
      </c>
      <c r="V16" s="71">
        <f t="shared" si="11"/>
        <v>98.8</v>
      </c>
      <c r="W16" s="71">
        <f t="shared" si="4"/>
        <v>30561</v>
      </c>
      <c r="X16" s="34"/>
      <c r="Y16" s="35"/>
    </row>
    <row r="17" spans="1:25" ht="12.75">
      <c r="A17" s="20"/>
      <c r="B17" s="15" t="s">
        <v>12</v>
      </c>
      <c r="C17" s="71">
        <f t="shared" si="6"/>
        <v>36.3</v>
      </c>
      <c r="D17" s="71">
        <f t="shared" si="9"/>
        <v>27.9</v>
      </c>
      <c r="E17" s="71">
        <f t="shared" si="7"/>
        <v>19.6</v>
      </c>
      <c r="F17" s="71">
        <f t="shared" si="7"/>
        <v>11</v>
      </c>
      <c r="G17" s="71">
        <f t="shared" si="7"/>
        <v>4.3</v>
      </c>
      <c r="H17" s="71">
        <f t="shared" si="7"/>
        <v>99.1</v>
      </c>
      <c r="I17" s="71">
        <f t="shared" si="5"/>
        <v>12233</v>
      </c>
      <c r="J17" s="71">
        <f t="shared" si="10"/>
        <v>43.6</v>
      </c>
      <c r="K17" s="71">
        <f t="shared" si="10"/>
        <v>25.7</v>
      </c>
      <c r="L17" s="71">
        <f t="shared" si="8"/>
        <v>17.6</v>
      </c>
      <c r="M17" s="71">
        <f t="shared" si="8"/>
        <v>8.7</v>
      </c>
      <c r="N17" s="71">
        <f t="shared" si="8"/>
        <v>3.7</v>
      </c>
      <c r="O17" s="71">
        <f t="shared" si="8"/>
        <v>99.3</v>
      </c>
      <c r="P17" s="71">
        <f t="shared" si="2"/>
        <v>5463</v>
      </c>
      <c r="Q17" s="71">
        <f t="shared" si="11"/>
        <v>38.5</v>
      </c>
      <c r="R17" s="71">
        <f t="shared" si="11"/>
        <v>27.2</v>
      </c>
      <c r="S17" s="71">
        <f t="shared" si="11"/>
        <v>19</v>
      </c>
      <c r="T17" s="71">
        <f t="shared" si="11"/>
        <v>10.3</v>
      </c>
      <c r="U17" s="71">
        <f t="shared" si="11"/>
        <v>4.1</v>
      </c>
      <c r="V17" s="71">
        <f t="shared" si="11"/>
        <v>99.2</v>
      </c>
      <c r="W17" s="71">
        <f t="shared" si="4"/>
        <v>17696</v>
      </c>
      <c r="X17" s="34"/>
      <c r="Y17" s="35"/>
    </row>
    <row r="18" spans="1:25" ht="12.75">
      <c r="A18" s="20"/>
      <c r="B18" s="15" t="s">
        <v>13</v>
      </c>
      <c r="C18" s="71">
        <f t="shared" si="6"/>
        <v>25.9</v>
      </c>
      <c r="D18" s="71">
        <f t="shared" si="9"/>
        <v>27</v>
      </c>
      <c r="E18" s="71">
        <f t="shared" si="7"/>
        <v>24.3</v>
      </c>
      <c r="F18" s="71">
        <f t="shared" si="7"/>
        <v>15.6</v>
      </c>
      <c r="G18" s="71">
        <f t="shared" si="7"/>
        <v>6.3</v>
      </c>
      <c r="H18" s="71">
        <f t="shared" si="7"/>
        <v>99.1</v>
      </c>
      <c r="I18" s="71">
        <f t="shared" si="5"/>
        <v>15533</v>
      </c>
      <c r="J18" s="71">
        <f t="shared" si="10"/>
        <v>36.9</v>
      </c>
      <c r="K18" s="71">
        <f t="shared" si="10"/>
        <v>27.6</v>
      </c>
      <c r="L18" s="71">
        <f t="shared" si="8"/>
        <v>20.2</v>
      </c>
      <c r="M18" s="71">
        <f t="shared" si="8"/>
        <v>11.1</v>
      </c>
      <c r="N18" s="71">
        <f t="shared" si="8"/>
        <v>3.7</v>
      </c>
      <c r="O18" s="71">
        <f t="shared" si="8"/>
        <v>99.4</v>
      </c>
      <c r="P18" s="71">
        <f t="shared" si="2"/>
        <v>12917</v>
      </c>
      <c r="Q18" s="71">
        <f t="shared" si="11"/>
        <v>30.9</v>
      </c>
      <c r="R18" s="71">
        <f t="shared" si="11"/>
        <v>27.2</v>
      </c>
      <c r="S18" s="71">
        <f t="shared" si="11"/>
        <v>22.4</v>
      </c>
      <c r="T18" s="71">
        <f t="shared" si="11"/>
        <v>13.5</v>
      </c>
      <c r="U18" s="71">
        <f t="shared" si="11"/>
        <v>5.1</v>
      </c>
      <c r="V18" s="71">
        <f t="shared" si="11"/>
        <v>99.2</v>
      </c>
      <c r="W18" s="71">
        <f t="shared" si="4"/>
        <v>28450</v>
      </c>
      <c r="X18" s="34"/>
      <c r="Y18" s="35"/>
    </row>
    <row r="19" spans="1:25" ht="12.75">
      <c r="A19" s="20"/>
      <c r="B19" s="15" t="s">
        <v>14</v>
      </c>
      <c r="C19" s="71">
        <f t="shared" si="6"/>
        <v>34.4</v>
      </c>
      <c r="D19" s="71">
        <f t="shared" si="9"/>
        <v>26.1</v>
      </c>
      <c r="E19" s="71">
        <f t="shared" si="7"/>
        <v>20.7</v>
      </c>
      <c r="F19" s="71">
        <f t="shared" si="7"/>
        <v>12.7</v>
      </c>
      <c r="G19" s="71">
        <f t="shared" si="7"/>
        <v>4.9</v>
      </c>
      <c r="H19" s="71">
        <f t="shared" si="7"/>
        <v>98.8</v>
      </c>
      <c r="I19" s="71">
        <f t="shared" si="5"/>
        <v>6678</v>
      </c>
      <c r="J19" s="71">
        <f t="shared" si="10"/>
        <v>38.6</v>
      </c>
      <c r="K19" s="71">
        <f t="shared" si="10"/>
        <v>26.2</v>
      </c>
      <c r="L19" s="71">
        <f t="shared" si="8"/>
        <v>19.2</v>
      </c>
      <c r="M19" s="71">
        <f t="shared" si="8"/>
        <v>10.7</v>
      </c>
      <c r="N19" s="71">
        <f t="shared" si="8"/>
        <v>4.4</v>
      </c>
      <c r="O19" s="71">
        <f t="shared" si="8"/>
        <v>99.1</v>
      </c>
      <c r="P19" s="71">
        <f t="shared" si="2"/>
        <v>4984</v>
      </c>
      <c r="Q19" s="71">
        <f t="shared" si="11"/>
        <v>36.2</v>
      </c>
      <c r="R19" s="71">
        <f t="shared" si="11"/>
        <v>26.2</v>
      </c>
      <c r="S19" s="71">
        <f t="shared" si="11"/>
        <v>20.1</v>
      </c>
      <c r="T19" s="71">
        <f t="shared" si="11"/>
        <v>11.8</v>
      </c>
      <c r="U19" s="71">
        <f t="shared" si="11"/>
        <v>4.7</v>
      </c>
      <c r="V19" s="71">
        <f t="shared" si="11"/>
        <v>98.9</v>
      </c>
      <c r="W19" s="71">
        <f t="shared" si="4"/>
        <v>11662</v>
      </c>
      <c r="X19" s="34"/>
      <c r="Y19" s="35"/>
    </row>
    <row r="20" spans="1:25" ht="12.75">
      <c r="A20" s="20"/>
      <c r="B20" s="15" t="s">
        <v>15</v>
      </c>
      <c r="C20" s="71">
        <f t="shared" si="6"/>
        <v>24.4</v>
      </c>
      <c r="D20" s="71">
        <f t="shared" si="9"/>
        <v>28.3</v>
      </c>
      <c r="E20" s="71">
        <f t="shared" si="7"/>
        <v>25.1</v>
      </c>
      <c r="F20" s="71">
        <f t="shared" si="7"/>
        <v>15.6</v>
      </c>
      <c r="G20" s="71">
        <f t="shared" si="7"/>
        <v>5.8</v>
      </c>
      <c r="H20" s="71">
        <f t="shared" si="7"/>
        <v>99.1</v>
      </c>
      <c r="I20" s="71">
        <f t="shared" si="5"/>
        <v>21450</v>
      </c>
      <c r="J20" s="71">
        <f t="shared" si="10"/>
        <v>28</v>
      </c>
      <c r="K20" s="71">
        <f t="shared" si="10"/>
        <v>29.2</v>
      </c>
      <c r="L20" s="71">
        <f t="shared" si="8"/>
        <v>23.8</v>
      </c>
      <c r="M20" s="71">
        <f t="shared" si="8"/>
        <v>13.6</v>
      </c>
      <c r="N20" s="71">
        <f t="shared" si="8"/>
        <v>4.8</v>
      </c>
      <c r="O20" s="71">
        <f t="shared" si="8"/>
        <v>99.3</v>
      </c>
      <c r="P20" s="71">
        <f t="shared" si="2"/>
        <v>21391</v>
      </c>
      <c r="Q20" s="71">
        <f t="shared" si="11"/>
        <v>26.2</v>
      </c>
      <c r="R20" s="71">
        <f t="shared" si="11"/>
        <v>28.8</v>
      </c>
      <c r="S20" s="71">
        <f t="shared" si="11"/>
        <v>24.4</v>
      </c>
      <c r="T20" s="71">
        <f t="shared" si="11"/>
        <v>14.6</v>
      </c>
      <c r="U20" s="71">
        <f t="shared" si="11"/>
        <v>5.3</v>
      </c>
      <c r="V20" s="71">
        <f t="shared" si="11"/>
        <v>99.2</v>
      </c>
      <c r="W20" s="71">
        <f t="shared" si="4"/>
        <v>42841</v>
      </c>
      <c r="X20" s="34"/>
      <c r="Y20" s="35"/>
    </row>
    <row r="21" spans="1:25" ht="12.75">
      <c r="A21" s="20"/>
      <c r="B21" s="15" t="s">
        <v>16</v>
      </c>
      <c r="C21" s="71">
        <f t="shared" si="6"/>
        <v>18.5</v>
      </c>
      <c r="D21" s="71">
        <f t="shared" si="9"/>
        <v>23.8</v>
      </c>
      <c r="E21" s="71">
        <f t="shared" si="7"/>
        <v>24.1</v>
      </c>
      <c r="F21" s="71">
        <f t="shared" si="7"/>
        <v>18.9</v>
      </c>
      <c r="G21" s="71">
        <f t="shared" si="7"/>
        <v>11.3</v>
      </c>
      <c r="H21" s="71">
        <f t="shared" si="7"/>
        <v>96.5</v>
      </c>
      <c r="I21" s="71">
        <f t="shared" si="5"/>
        <v>6068</v>
      </c>
      <c r="J21" s="71">
        <f t="shared" si="10"/>
        <v>23.4</v>
      </c>
      <c r="K21" s="71">
        <f t="shared" si="10"/>
        <v>24.2</v>
      </c>
      <c r="L21" s="71">
        <f t="shared" si="8"/>
        <v>24</v>
      </c>
      <c r="M21" s="71">
        <f t="shared" si="8"/>
        <v>16.8</v>
      </c>
      <c r="N21" s="71">
        <f t="shared" si="8"/>
        <v>8.8</v>
      </c>
      <c r="O21" s="71">
        <f t="shared" si="8"/>
        <v>97.3</v>
      </c>
      <c r="P21" s="71">
        <f t="shared" si="2"/>
        <v>8691</v>
      </c>
      <c r="Q21" s="71">
        <f t="shared" si="11"/>
        <v>21.4</v>
      </c>
      <c r="R21" s="71">
        <f t="shared" si="11"/>
        <v>24</v>
      </c>
      <c r="S21" s="71">
        <f t="shared" si="11"/>
        <v>24</v>
      </c>
      <c r="T21" s="71">
        <f t="shared" si="11"/>
        <v>17.7</v>
      </c>
      <c r="U21" s="71">
        <f t="shared" si="11"/>
        <v>9.8</v>
      </c>
      <c r="V21" s="71">
        <f t="shared" si="11"/>
        <v>97</v>
      </c>
      <c r="W21" s="71">
        <f t="shared" si="4"/>
        <v>14759</v>
      </c>
      <c r="X21" s="34"/>
      <c r="Y21" s="35"/>
    </row>
    <row r="22" spans="1:25" ht="12.75">
      <c r="A22" s="20"/>
      <c r="B22" s="15" t="s">
        <v>17</v>
      </c>
      <c r="C22" s="71">
        <f t="shared" si="6"/>
        <v>11.8</v>
      </c>
      <c r="D22" s="71">
        <f t="shared" si="9"/>
        <v>21.8</v>
      </c>
      <c r="E22" s="71">
        <f t="shared" si="7"/>
        <v>25.9</v>
      </c>
      <c r="F22" s="71">
        <f t="shared" si="7"/>
        <v>22.5</v>
      </c>
      <c r="G22" s="71">
        <f t="shared" si="7"/>
        <v>14.4</v>
      </c>
      <c r="H22" s="71">
        <f t="shared" si="7"/>
        <v>96.5</v>
      </c>
      <c r="I22" s="71">
        <f t="shared" si="5"/>
        <v>12700</v>
      </c>
      <c r="J22" s="71">
        <f t="shared" si="10"/>
        <v>22.2</v>
      </c>
      <c r="K22" s="71">
        <f t="shared" si="10"/>
        <v>26.4</v>
      </c>
      <c r="L22" s="71">
        <f t="shared" si="8"/>
        <v>24.5</v>
      </c>
      <c r="M22" s="71">
        <f t="shared" si="8"/>
        <v>17.1</v>
      </c>
      <c r="N22" s="71">
        <f t="shared" si="8"/>
        <v>8.1</v>
      </c>
      <c r="O22" s="71">
        <f t="shared" si="8"/>
        <v>98.3</v>
      </c>
      <c r="P22" s="71">
        <f t="shared" si="2"/>
        <v>37028</v>
      </c>
      <c r="Q22" s="71">
        <f t="shared" si="11"/>
        <v>19.5</v>
      </c>
      <c r="R22" s="71">
        <f t="shared" si="11"/>
        <v>25.2</v>
      </c>
      <c r="S22" s="71">
        <f t="shared" si="11"/>
        <v>24.9</v>
      </c>
      <c r="T22" s="71">
        <f t="shared" si="11"/>
        <v>18.5</v>
      </c>
      <c r="U22" s="71">
        <f t="shared" si="11"/>
        <v>9.7</v>
      </c>
      <c r="V22" s="71">
        <f t="shared" si="11"/>
        <v>97.8</v>
      </c>
      <c r="W22" s="71">
        <f t="shared" si="4"/>
        <v>49728</v>
      </c>
      <c r="X22" s="34"/>
      <c r="Y22" s="35"/>
    </row>
    <row r="23" spans="1:25" ht="12.75">
      <c r="A23" s="20"/>
      <c r="B23" s="15" t="s">
        <v>18</v>
      </c>
      <c r="C23" s="71">
        <f t="shared" si="6"/>
        <v>16.1</v>
      </c>
      <c r="D23" s="71">
        <f t="shared" si="9"/>
        <v>25.2</v>
      </c>
      <c r="E23" s="71">
        <f t="shared" si="7"/>
        <v>27.8</v>
      </c>
      <c r="F23" s="71">
        <f t="shared" si="7"/>
        <v>19.9</v>
      </c>
      <c r="G23" s="71">
        <f t="shared" si="7"/>
        <v>9.1</v>
      </c>
      <c r="H23" s="71">
        <f t="shared" si="7"/>
        <v>98.1</v>
      </c>
      <c r="I23" s="71">
        <f t="shared" si="5"/>
        <v>6428</v>
      </c>
      <c r="J23" s="71">
        <f t="shared" si="10"/>
        <v>22.5</v>
      </c>
      <c r="K23" s="71">
        <f t="shared" si="10"/>
        <v>28.4</v>
      </c>
      <c r="L23" s="71">
        <f t="shared" si="8"/>
        <v>25.9</v>
      </c>
      <c r="M23" s="71">
        <f t="shared" si="8"/>
        <v>15.8</v>
      </c>
      <c r="N23" s="71">
        <f t="shared" si="8"/>
        <v>6.1</v>
      </c>
      <c r="O23" s="71">
        <f t="shared" si="8"/>
        <v>98.7</v>
      </c>
      <c r="P23" s="71">
        <f t="shared" si="2"/>
        <v>20086</v>
      </c>
      <c r="Q23" s="71">
        <f t="shared" si="11"/>
        <v>21</v>
      </c>
      <c r="R23" s="71">
        <f t="shared" si="11"/>
        <v>27.6</v>
      </c>
      <c r="S23" s="71">
        <f t="shared" si="11"/>
        <v>26.4</v>
      </c>
      <c r="T23" s="71">
        <f t="shared" si="11"/>
        <v>16.8</v>
      </c>
      <c r="U23" s="71">
        <f t="shared" si="11"/>
        <v>6.9</v>
      </c>
      <c r="V23" s="71">
        <f t="shared" si="11"/>
        <v>98.6</v>
      </c>
      <c r="W23" s="71">
        <f t="shared" si="4"/>
        <v>26514</v>
      </c>
      <c r="X23" s="34"/>
      <c r="Y23" s="35"/>
    </row>
    <row r="24" spans="1:25" ht="12.75">
      <c r="A24" s="20"/>
      <c r="B24" s="15" t="s">
        <v>19</v>
      </c>
      <c r="C24" s="71">
        <f t="shared" si="6"/>
        <v>22.3</v>
      </c>
      <c r="D24" s="71">
        <f t="shared" si="9"/>
        <v>26.5</v>
      </c>
      <c r="E24" s="71">
        <f t="shared" si="7"/>
        <v>21.8</v>
      </c>
      <c r="F24" s="71">
        <f t="shared" si="7"/>
        <v>18.3</v>
      </c>
      <c r="G24" s="71">
        <f t="shared" si="7"/>
        <v>8.7</v>
      </c>
      <c r="H24" s="71">
        <f t="shared" si="7"/>
        <v>97.6</v>
      </c>
      <c r="I24" s="71">
        <f t="shared" si="5"/>
        <v>1731</v>
      </c>
      <c r="J24" s="71">
        <f t="shared" si="10"/>
        <v>25.6</v>
      </c>
      <c r="K24" s="71">
        <f t="shared" si="10"/>
        <v>25.1</v>
      </c>
      <c r="L24" s="71">
        <f t="shared" si="8"/>
        <v>23.8</v>
      </c>
      <c r="M24" s="71">
        <f t="shared" si="8"/>
        <v>15.6</v>
      </c>
      <c r="N24" s="71">
        <f t="shared" si="8"/>
        <v>7.2</v>
      </c>
      <c r="O24" s="71">
        <f t="shared" si="8"/>
        <v>97.3</v>
      </c>
      <c r="P24" s="71">
        <f t="shared" si="2"/>
        <v>1687</v>
      </c>
      <c r="Q24" s="71">
        <f t="shared" si="11"/>
        <v>23.9</v>
      </c>
      <c r="R24" s="71">
        <f t="shared" si="11"/>
        <v>25.8</v>
      </c>
      <c r="S24" s="71">
        <f t="shared" si="11"/>
        <v>22.8</v>
      </c>
      <c r="T24" s="71">
        <f t="shared" si="11"/>
        <v>16.9</v>
      </c>
      <c r="U24" s="71">
        <f t="shared" si="11"/>
        <v>8</v>
      </c>
      <c r="V24" s="71">
        <f t="shared" si="11"/>
        <v>97.4</v>
      </c>
      <c r="W24" s="71">
        <f t="shared" si="4"/>
        <v>3418</v>
      </c>
      <c r="X24" s="34"/>
      <c r="Y24" s="35"/>
    </row>
    <row r="25" spans="1:25" ht="12.75">
      <c r="A25" s="20"/>
      <c r="B25" s="15" t="s">
        <v>20</v>
      </c>
      <c r="C25" s="71">
        <f t="shared" si="6"/>
        <v>27.3</v>
      </c>
      <c r="D25" s="71">
        <f t="shared" si="9"/>
        <v>23.7</v>
      </c>
      <c r="E25" s="71">
        <f t="shared" si="7"/>
        <v>23.9</v>
      </c>
      <c r="F25" s="71">
        <f t="shared" si="7"/>
        <v>15.5</v>
      </c>
      <c r="G25" s="71">
        <f t="shared" si="7"/>
        <v>7.3</v>
      </c>
      <c r="H25" s="71">
        <f t="shared" si="7"/>
        <v>97.7</v>
      </c>
      <c r="I25" s="71">
        <f t="shared" si="5"/>
        <v>12015</v>
      </c>
      <c r="J25" s="71">
        <f t="shared" si="10"/>
        <v>32.8</v>
      </c>
      <c r="K25" s="71">
        <f t="shared" si="10"/>
        <v>26.5</v>
      </c>
      <c r="L25" s="71">
        <f t="shared" si="8"/>
        <v>22.7</v>
      </c>
      <c r="M25" s="71">
        <f t="shared" si="8"/>
        <v>12.3</v>
      </c>
      <c r="N25" s="71">
        <f t="shared" si="8"/>
        <v>4.4</v>
      </c>
      <c r="O25" s="71">
        <f t="shared" si="8"/>
        <v>98.6</v>
      </c>
      <c r="P25" s="71">
        <f t="shared" si="2"/>
        <v>29097</v>
      </c>
      <c r="Q25" s="71">
        <f aca="true" t="shared" si="12" ref="Q25:V34">IF((Q67&lt;=2),"x",ROUND(Q67/$W67*100,1))</f>
        <v>31.2</v>
      </c>
      <c r="R25" s="71">
        <f t="shared" si="12"/>
        <v>25.7</v>
      </c>
      <c r="S25" s="71">
        <f t="shared" si="12"/>
        <v>23</v>
      </c>
      <c r="T25" s="71">
        <f t="shared" si="12"/>
        <v>13.2</v>
      </c>
      <c r="U25" s="71">
        <f t="shared" si="12"/>
        <v>5.2</v>
      </c>
      <c r="V25" s="71">
        <f t="shared" si="12"/>
        <v>98.4</v>
      </c>
      <c r="W25" s="71">
        <f t="shared" si="4"/>
        <v>41112</v>
      </c>
      <c r="X25" s="34"/>
      <c r="Y25" s="35"/>
    </row>
    <row r="26" spans="1:25" ht="12.75">
      <c r="A26" s="20"/>
      <c r="B26" s="15" t="s">
        <v>21</v>
      </c>
      <c r="C26" s="71">
        <f t="shared" si="6"/>
        <v>14.3</v>
      </c>
      <c r="D26" s="71">
        <f t="shared" si="9"/>
        <v>30.6</v>
      </c>
      <c r="E26" s="71">
        <f t="shared" si="7"/>
        <v>31.1</v>
      </c>
      <c r="F26" s="71">
        <f t="shared" si="7"/>
        <v>18.6</v>
      </c>
      <c r="G26" s="71">
        <f t="shared" si="7"/>
        <v>5</v>
      </c>
      <c r="H26" s="71">
        <f t="shared" si="7"/>
        <v>99.6</v>
      </c>
      <c r="I26" s="71">
        <f t="shared" si="5"/>
        <v>4820</v>
      </c>
      <c r="J26" s="71">
        <f t="shared" si="10"/>
        <v>21.7</v>
      </c>
      <c r="K26" s="71">
        <f t="shared" si="10"/>
        <v>33.4</v>
      </c>
      <c r="L26" s="71">
        <f t="shared" si="8"/>
        <v>29.6</v>
      </c>
      <c r="M26" s="71">
        <f t="shared" si="8"/>
        <v>12.6</v>
      </c>
      <c r="N26" s="71">
        <f t="shared" si="8"/>
        <v>2.4</v>
      </c>
      <c r="O26" s="71">
        <f t="shared" si="8"/>
        <v>99.7</v>
      </c>
      <c r="P26" s="71">
        <f t="shared" si="2"/>
        <v>10478</v>
      </c>
      <c r="Q26" s="71">
        <f t="shared" si="12"/>
        <v>19.3</v>
      </c>
      <c r="R26" s="71">
        <f t="shared" si="12"/>
        <v>32.5</v>
      </c>
      <c r="S26" s="71">
        <f t="shared" si="12"/>
        <v>30.1</v>
      </c>
      <c r="T26" s="71">
        <f t="shared" si="12"/>
        <v>14.5</v>
      </c>
      <c r="U26" s="71">
        <f t="shared" si="12"/>
        <v>3.3</v>
      </c>
      <c r="V26" s="71">
        <f t="shared" si="12"/>
        <v>99.6</v>
      </c>
      <c r="W26" s="71">
        <f t="shared" si="4"/>
        <v>15298</v>
      </c>
      <c r="X26" s="34"/>
      <c r="Y26" s="35"/>
    </row>
    <row r="27" spans="1:25" ht="12.75">
      <c r="A27" s="20"/>
      <c r="B27" s="15" t="s">
        <v>22</v>
      </c>
      <c r="C27" s="71">
        <f t="shared" si="6"/>
        <v>22.8</v>
      </c>
      <c r="D27" s="71">
        <f t="shared" si="9"/>
        <v>25.8</v>
      </c>
      <c r="E27" s="71">
        <f t="shared" si="7"/>
        <v>27.9</v>
      </c>
      <c r="F27" s="71">
        <f t="shared" si="7"/>
        <v>17.4</v>
      </c>
      <c r="G27" s="71">
        <f t="shared" si="7"/>
        <v>5.3</v>
      </c>
      <c r="H27" s="71">
        <f t="shared" si="7"/>
        <v>99.1</v>
      </c>
      <c r="I27" s="71">
        <f t="shared" si="5"/>
        <v>26111</v>
      </c>
      <c r="J27" s="71">
        <f t="shared" si="10"/>
        <v>23.3</v>
      </c>
      <c r="K27" s="71">
        <f t="shared" si="10"/>
        <v>27.3</v>
      </c>
      <c r="L27" s="71">
        <f t="shared" si="8"/>
        <v>28.5</v>
      </c>
      <c r="M27" s="71">
        <f t="shared" si="8"/>
        <v>16.2</v>
      </c>
      <c r="N27" s="71">
        <f t="shared" si="8"/>
        <v>4.2</v>
      </c>
      <c r="O27" s="71">
        <f t="shared" si="8"/>
        <v>99.5</v>
      </c>
      <c r="P27" s="71">
        <f t="shared" si="2"/>
        <v>57538</v>
      </c>
      <c r="Q27" s="71">
        <f t="shared" si="12"/>
        <v>23.2</v>
      </c>
      <c r="R27" s="71">
        <f t="shared" si="12"/>
        <v>26.8</v>
      </c>
      <c r="S27" s="71">
        <f t="shared" si="12"/>
        <v>28.3</v>
      </c>
      <c r="T27" s="71">
        <f t="shared" si="12"/>
        <v>16.6</v>
      </c>
      <c r="U27" s="71">
        <f t="shared" si="12"/>
        <v>4.5</v>
      </c>
      <c r="V27" s="71">
        <f t="shared" si="12"/>
        <v>99.4</v>
      </c>
      <c r="W27" s="71">
        <f t="shared" si="4"/>
        <v>83649</v>
      </c>
      <c r="X27" s="34"/>
      <c r="Y27" s="35"/>
    </row>
    <row r="28" spans="1:25" ht="12.75">
      <c r="A28" s="20"/>
      <c r="B28" s="15" t="s">
        <v>53</v>
      </c>
      <c r="C28" s="71">
        <f t="shared" si="6"/>
        <v>10.7</v>
      </c>
      <c r="D28" s="71">
        <f t="shared" si="9"/>
        <v>27.2</v>
      </c>
      <c r="E28" s="71">
        <f t="shared" si="7"/>
        <v>34.7</v>
      </c>
      <c r="F28" s="71">
        <f t="shared" si="7"/>
        <v>20.6</v>
      </c>
      <c r="G28" s="71">
        <f t="shared" si="7"/>
        <v>5.6</v>
      </c>
      <c r="H28" s="71">
        <f t="shared" si="7"/>
        <v>98.9</v>
      </c>
      <c r="I28" s="71">
        <f t="shared" si="5"/>
        <v>11019</v>
      </c>
      <c r="J28" s="71">
        <f t="shared" si="10"/>
        <v>15</v>
      </c>
      <c r="K28" s="71">
        <f t="shared" si="10"/>
        <v>33.1</v>
      </c>
      <c r="L28" s="71">
        <f t="shared" si="8"/>
        <v>32.9</v>
      </c>
      <c r="M28" s="71">
        <f t="shared" si="8"/>
        <v>15.3</v>
      </c>
      <c r="N28" s="71">
        <f t="shared" si="8"/>
        <v>3</v>
      </c>
      <c r="O28" s="71">
        <f t="shared" si="8"/>
        <v>99.3</v>
      </c>
      <c r="P28" s="71">
        <f t="shared" si="2"/>
        <v>14037</v>
      </c>
      <c r="Q28" s="71">
        <f t="shared" si="12"/>
        <v>13.1</v>
      </c>
      <c r="R28" s="71">
        <f t="shared" si="12"/>
        <v>30.5</v>
      </c>
      <c r="S28" s="71">
        <f t="shared" si="12"/>
        <v>33.7</v>
      </c>
      <c r="T28" s="71">
        <f t="shared" si="12"/>
        <v>17.6</v>
      </c>
      <c r="U28" s="71">
        <f t="shared" si="12"/>
        <v>4.2</v>
      </c>
      <c r="V28" s="71">
        <f t="shared" si="12"/>
        <v>99.1</v>
      </c>
      <c r="W28" s="71">
        <f t="shared" si="4"/>
        <v>25056</v>
      </c>
      <c r="X28" s="34"/>
      <c r="Y28" s="35"/>
    </row>
    <row r="29" spans="1:25" ht="12.75">
      <c r="A29" s="20"/>
      <c r="B29" s="15" t="s">
        <v>23</v>
      </c>
      <c r="C29" s="71">
        <f t="shared" si="6"/>
        <v>12.1</v>
      </c>
      <c r="D29" s="71">
        <f t="shared" si="9"/>
        <v>32.8</v>
      </c>
      <c r="E29" s="71">
        <f t="shared" si="7"/>
        <v>37.3</v>
      </c>
      <c r="F29" s="71">
        <f t="shared" si="7"/>
        <v>14.3</v>
      </c>
      <c r="G29" s="71">
        <f t="shared" si="7"/>
        <v>2.6</v>
      </c>
      <c r="H29" s="71">
        <f t="shared" si="7"/>
        <v>99.1</v>
      </c>
      <c r="I29" s="71">
        <f t="shared" si="5"/>
        <v>4306</v>
      </c>
      <c r="J29" s="71">
        <f t="shared" si="10"/>
        <v>16.4</v>
      </c>
      <c r="K29" s="71">
        <f t="shared" si="10"/>
        <v>33.9</v>
      </c>
      <c r="L29" s="71">
        <f t="shared" si="8"/>
        <v>33.8</v>
      </c>
      <c r="M29" s="71">
        <f t="shared" si="8"/>
        <v>12.5</v>
      </c>
      <c r="N29" s="71">
        <f t="shared" si="8"/>
        <v>2.6</v>
      </c>
      <c r="O29" s="71">
        <f t="shared" si="8"/>
        <v>99.2</v>
      </c>
      <c r="P29" s="71">
        <f t="shared" si="2"/>
        <v>5491</v>
      </c>
      <c r="Q29" s="71">
        <f t="shared" si="12"/>
        <v>14.5</v>
      </c>
      <c r="R29" s="71">
        <f t="shared" si="12"/>
        <v>33.4</v>
      </c>
      <c r="S29" s="71">
        <f t="shared" si="12"/>
        <v>35.3</v>
      </c>
      <c r="T29" s="71">
        <f t="shared" si="12"/>
        <v>13.3</v>
      </c>
      <c r="U29" s="71">
        <f t="shared" si="12"/>
        <v>2.6</v>
      </c>
      <c r="V29" s="71">
        <f t="shared" si="12"/>
        <v>99.2</v>
      </c>
      <c r="W29" s="71">
        <f t="shared" si="4"/>
        <v>9797</v>
      </c>
      <c r="X29" s="34"/>
      <c r="Y29" s="35"/>
    </row>
    <row r="30" spans="1:25" ht="12.75">
      <c r="A30" s="20"/>
      <c r="B30" s="15" t="s">
        <v>24</v>
      </c>
      <c r="C30" s="71">
        <f t="shared" si="6"/>
        <v>41.1</v>
      </c>
      <c r="D30" s="71">
        <f t="shared" si="9"/>
        <v>27.6</v>
      </c>
      <c r="E30" s="71">
        <f t="shared" si="7"/>
        <v>17.7</v>
      </c>
      <c r="F30" s="71">
        <f t="shared" si="7"/>
        <v>9.8</v>
      </c>
      <c r="G30" s="71">
        <f t="shared" si="7"/>
        <v>3.3</v>
      </c>
      <c r="H30" s="71">
        <f t="shared" si="7"/>
        <v>99.5</v>
      </c>
      <c r="I30" s="71">
        <f t="shared" si="5"/>
        <v>3960</v>
      </c>
      <c r="J30" s="71">
        <f t="shared" si="10"/>
        <v>38.5</v>
      </c>
      <c r="K30" s="71">
        <f t="shared" si="10"/>
        <v>27.5</v>
      </c>
      <c r="L30" s="71">
        <f t="shared" si="8"/>
        <v>17.7</v>
      </c>
      <c r="M30" s="71">
        <f t="shared" si="8"/>
        <v>10.9</v>
      </c>
      <c r="N30" s="71">
        <f t="shared" si="8"/>
        <v>4.5</v>
      </c>
      <c r="O30" s="71">
        <f t="shared" si="8"/>
        <v>99.2</v>
      </c>
      <c r="P30" s="71">
        <f t="shared" si="2"/>
        <v>8271</v>
      </c>
      <c r="Q30" s="71">
        <f t="shared" si="12"/>
        <v>39.4</v>
      </c>
      <c r="R30" s="71">
        <f t="shared" si="12"/>
        <v>27.5</v>
      </c>
      <c r="S30" s="71">
        <f t="shared" si="12"/>
        <v>17.7</v>
      </c>
      <c r="T30" s="71">
        <f t="shared" si="12"/>
        <v>10.6</v>
      </c>
      <c r="U30" s="71">
        <f t="shared" si="12"/>
        <v>4.1</v>
      </c>
      <c r="V30" s="71">
        <f t="shared" si="12"/>
        <v>99.3</v>
      </c>
      <c r="W30" s="71">
        <f t="shared" si="4"/>
        <v>12231</v>
      </c>
      <c r="X30" s="34"/>
      <c r="Y30" s="35"/>
    </row>
    <row r="31" spans="1:25" ht="12.75">
      <c r="A31" s="20"/>
      <c r="B31" s="15" t="s">
        <v>25</v>
      </c>
      <c r="C31" s="71">
        <f t="shared" si="6"/>
        <v>40.5</v>
      </c>
      <c r="D31" s="71">
        <f t="shared" si="9"/>
        <v>25.2</v>
      </c>
      <c r="E31" s="71">
        <f t="shared" si="7"/>
        <v>17.9</v>
      </c>
      <c r="F31" s="71">
        <f t="shared" si="7"/>
        <v>10.7</v>
      </c>
      <c r="G31" s="71">
        <f t="shared" si="7"/>
        <v>5.1</v>
      </c>
      <c r="H31" s="71">
        <f t="shared" si="7"/>
        <v>99.4</v>
      </c>
      <c r="I31" s="71">
        <f t="shared" si="5"/>
        <v>2041</v>
      </c>
      <c r="J31" s="71">
        <f t="shared" si="10"/>
        <v>39.3</v>
      </c>
      <c r="K31" s="71">
        <f t="shared" si="10"/>
        <v>25.2</v>
      </c>
      <c r="L31" s="71">
        <f t="shared" si="8"/>
        <v>18.9</v>
      </c>
      <c r="M31" s="71">
        <f t="shared" si="8"/>
        <v>11.3</v>
      </c>
      <c r="N31" s="71">
        <f t="shared" si="8"/>
        <v>4.6</v>
      </c>
      <c r="O31" s="71">
        <f t="shared" si="8"/>
        <v>99.3</v>
      </c>
      <c r="P31" s="71">
        <f t="shared" si="2"/>
        <v>3078</v>
      </c>
      <c r="Q31" s="71">
        <f t="shared" si="12"/>
        <v>39.8</v>
      </c>
      <c r="R31" s="71">
        <f t="shared" si="12"/>
        <v>25.2</v>
      </c>
      <c r="S31" s="71">
        <f t="shared" si="12"/>
        <v>18.5</v>
      </c>
      <c r="T31" s="71">
        <f t="shared" si="12"/>
        <v>11.1</v>
      </c>
      <c r="U31" s="71">
        <f t="shared" si="12"/>
        <v>4.8</v>
      </c>
      <c r="V31" s="71">
        <f t="shared" si="12"/>
        <v>99.3</v>
      </c>
      <c r="W31" s="71">
        <f t="shared" si="4"/>
        <v>5119</v>
      </c>
      <c r="X31" s="34"/>
      <c r="Y31" s="35"/>
    </row>
    <row r="32" spans="1:25" ht="12.75">
      <c r="A32" s="20"/>
      <c r="B32" s="15" t="s">
        <v>26</v>
      </c>
      <c r="C32" s="71">
        <f t="shared" si="6"/>
        <v>43</v>
      </c>
      <c r="D32" s="71">
        <f t="shared" si="9"/>
        <v>27.9</v>
      </c>
      <c r="E32" s="71">
        <f t="shared" si="7"/>
        <v>17.1</v>
      </c>
      <c r="F32" s="71">
        <f t="shared" si="7"/>
        <v>7.4</v>
      </c>
      <c r="G32" s="71">
        <f t="shared" si="7"/>
        <v>3.8</v>
      </c>
      <c r="H32" s="71">
        <f t="shared" si="7"/>
        <v>99.2</v>
      </c>
      <c r="I32" s="71">
        <f t="shared" si="5"/>
        <v>1968</v>
      </c>
      <c r="J32" s="71">
        <f t="shared" si="10"/>
        <v>38.3</v>
      </c>
      <c r="K32" s="71">
        <f t="shared" si="10"/>
        <v>27.5</v>
      </c>
      <c r="L32" s="71">
        <f t="shared" si="8"/>
        <v>18.7</v>
      </c>
      <c r="M32" s="71">
        <f t="shared" si="8"/>
        <v>10.8</v>
      </c>
      <c r="N32" s="71">
        <f t="shared" si="8"/>
        <v>4.1</v>
      </c>
      <c r="O32" s="71">
        <f t="shared" si="8"/>
        <v>99.5</v>
      </c>
      <c r="P32" s="71">
        <f t="shared" si="2"/>
        <v>4121</v>
      </c>
      <c r="Q32" s="71">
        <f t="shared" si="12"/>
        <v>39.8</v>
      </c>
      <c r="R32" s="71">
        <f t="shared" si="12"/>
        <v>27.7</v>
      </c>
      <c r="S32" s="71">
        <f t="shared" si="12"/>
        <v>18.2</v>
      </c>
      <c r="T32" s="71">
        <f t="shared" si="12"/>
        <v>9.7</v>
      </c>
      <c r="U32" s="71">
        <f t="shared" si="12"/>
        <v>4</v>
      </c>
      <c r="V32" s="71">
        <f t="shared" si="12"/>
        <v>99.4</v>
      </c>
      <c r="W32" s="71">
        <f t="shared" si="4"/>
        <v>6089</v>
      </c>
      <c r="X32" s="34"/>
      <c r="Y32" s="35"/>
    </row>
    <row r="33" spans="1:25" ht="12.75">
      <c r="A33" s="20"/>
      <c r="B33" s="15" t="s">
        <v>27</v>
      </c>
      <c r="C33" s="71">
        <f t="shared" si="6"/>
        <v>46.1</v>
      </c>
      <c r="D33" s="71">
        <f t="shared" si="9"/>
        <v>32.7</v>
      </c>
      <c r="E33" s="71">
        <f t="shared" si="7"/>
        <v>11.9</v>
      </c>
      <c r="F33" s="71">
        <f t="shared" si="7"/>
        <v>4.7</v>
      </c>
      <c r="G33" s="71">
        <f t="shared" si="7"/>
        <v>2.4</v>
      </c>
      <c r="H33" s="71">
        <f t="shared" si="7"/>
        <v>97.8</v>
      </c>
      <c r="I33" s="71">
        <f t="shared" si="5"/>
        <v>2637</v>
      </c>
      <c r="J33" s="71">
        <f t="shared" si="10"/>
        <v>51.7</v>
      </c>
      <c r="K33" s="71">
        <f t="shared" si="10"/>
        <v>29.5</v>
      </c>
      <c r="L33" s="71">
        <f t="shared" si="8"/>
        <v>10.5</v>
      </c>
      <c r="M33" s="71">
        <f t="shared" si="8"/>
        <v>4.3</v>
      </c>
      <c r="N33" s="71">
        <f t="shared" si="8"/>
        <v>2.3</v>
      </c>
      <c r="O33" s="71">
        <f t="shared" si="8"/>
        <v>98.2</v>
      </c>
      <c r="P33" s="71">
        <f t="shared" si="2"/>
        <v>3453</v>
      </c>
      <c r="Q33" s="71">
        <f t="shared" si="12"/>
        <v>49.3</v>
      </c>
      <c r="R33" s="71">
        <f t="shared" si="12"/>
        <v>30.9</v>
      </c>
      <c r="S33" s="71">
        <f t="shared" si="12"/>
        <v>11.1</v>
      </c>
      <c r="T33" s="71">
        <f t="shared" si="12"/>
        <v>4.5</v>
      </c>
      <c r="U33" s="71">
        <f t="shared" si="12"/>
        <v>2.3</v>
      </c>
      <c r="V33" s="71">
        <f t="shared" si="12"/>
        <v>98.1</v>
      </c>
      <c r="W33" s="71">
        <f t="shared" si="4"/>
        <v>6090</v>
      </c>
      <c r="X33" s="34"/>
      <c r="Y33" s="35"/>
    </row>
    <row r="34" spans="1:25" ht="12.75">
      <c r="A34" s="20"/>
      <c r="B34" s="15" t="s">
        <v>28</v>
      </c>
      <c r="C34" s="71">
        <f t="shared" si="6"/>
        <v>36.3</v>
      </c>
      <c r="D34" s="71">
        <f t="shared" si="9"/>
        <v>27.1</v>
      </c>
      <c r="E34" s="71">
        <f t="shared" si="7"/>
        <v>21.6</v>
      </c>
      <c r="F34" s="71">
        <f t="shared" si="7"/>
        <v>10.2</v>
      </c>
      <c r="G34" s="71">
        <f t="shared" si="7"/>
        <v>4.3</v>
      </c>
      <c r="H34" s="71">
        <f t="shared" si="7"/>
        <v>99.5</v>
      </c>
      <c r="I34" s="71">
        <f t="shared" si="5"/>
        <v>2770</v>
      </c>
      <c r="J34" s="71">
        <f t="shared" si="10"/>
        <v>41.4</v>
      </c>
      <c r="K34" s="71">
        <f t="shared" si="10"/>
        <v>29.1</v>
      </c>
      <c r="L34" s="71">
        <f t="shared" si="8"/>
        <v>18.7</v>
      </c>
      <c r="M34" s="71">
        <f t="shared" si="8"/>
        <v>7.4</v>
      </c>
      <c r="N34" s="71">
        <f t="shared" si="8"/>
        <v>2.7</v>
      </c>
      <c r="O34" s="71">
        <f t="shared" si="8"/>
        <v>99.3</v>
      </c>
      <c r="P34" s="71">
        <f t="shared" si="2"/>
        <v>3149</v>
      </c>
      <c r="Q34" s="71">
        <f t="shared" si="12"/>
        <v>39</v>
      </c>
      <c r="R34" s="71">
        <f t="shared" si="12"/>
        <v>28.1</v>
      </c>
      <c r="S34" s="71">
        <f t="shared" si="12"/>
        <v>20</v>
      </c>
      <c r="T34" s="71">
        <f t="shared" si="12"/>
        <v>8.7</v>
      </c>
      <c r="U34" s="71">
        <f t="shared" si="12"/>
        <v>3.5</v>
      </c>
      <c r="V34" s="71">
        <f t="shared" si="12"/>
        <v>99.4</v>
      </c>
      <c r="W34" s="71">
        <f t="shared" si="4"/>
        <v>5919</v>
      </c>
      <c r="X34" s="34"/>
      <c r="Y34" s="35"/>
    </row>
    <row r="35" spans="1:25" ht="12.75">
      <c r="A35" s="20"/>
      <c r="B35" s="15" t="s">
        <v>29</v>
      </c>
      <c r="C35" s="71">
        <f t="shared" si="6"/>
        <v>26</v>
      </c>
      <c r="D35" s="71">
        <f t="shared" si="9"/>
        <v>28.3</v>
      </c>
      <c r="E35" s="71">
        <f t="shared" si="7"/>
        <v>24.5</v>
      </c>
      <c r="F35" s="71">
        <f t="shared" si="7"/>
        <v>14.2</v>
      </c>
      <c r="G35" s="71">
        <f t="shared" si="7"/>
        <v>5.6</v>
      </c>
      <c r="H35" s="71">
        <f t="shared" si="7"/>
        <v>98.6</v>
      </c>
      <c r="I35" s="71">
        <f t="shared" si="5"/>
        <v>5854</v>
      </c>
      <c r="J35" s="71">
        <f t="shared" si="10"/>
        <v>27.3</v>
      </c>
      <c r="K35" s="71">
        <f t="shared" si="10"/>
        <v>31</v>
      </c>
      <c r="L35" s="71">
        <f t="shared" si="8"/>
        <v>23.2</v>
      </c>
      <c r="M35" s="71">
        <f t="shared" si="8"/>
        <v>12.9</v>
      </c>
      <c r="N35" s="71">
        <f t="shared" si="8"/>
        <v>4.5</v>
      </c>
      <c r="O35" s="71">
        <f t="shared" si="8"/>
        <v>98.9</v>
      </c>
      <c r="P35" s="71">
        <f t="shared" si="2"/>
        <v>11634</v>
      </c>
      <c r="Q35" s="71">
        <f>IF((Q77&lt;=2),"x",ROUND(Q77/$W77*100,1))</f>
        <v>26.9</v>
      </c>
      <c r="R35" s="71">
        <f>IF((R77&lt;=2),"x",ROUND(R77/$W77*100,1))</f>
        <v>30.1</v>
      </c>
      <c r="S35" s="71">
        <f>IF((S77&lt;=2),"x",ROUND(S77/$W77*100,1))</f>
        <v>23.6</v>
      </c>
      <c r="T35" s="71">
        <f>IF((T77&lt;=2),"x",ROUND(T77/$W77*100,1))</f>
        <v>13.4</v>
      </c>
      <c r="U35" s="71">
        <f>IF((U77&lt;=2),"x",ROUND(U77/$W77*100,1))</f>
        <v>4.8</v>
      </c>
      <c r="V35" s="71">
        <f>IF((V77&lt;=2),"x",ROUND(V77/$W77*100,1))</f>
        <v>98.8</v>
      </c>
      <c r="W35" s="71">
        <f t="shared" si="4"/>
        <v>17488</v>
      </c>
      <c r="X35" s="34"/>
      <c r="Y35" s="35"/>
    </row>
    <row r="36" spans="1:25" ht="12.75">
      <c r="A36" s="20"/>
      <c r="B36" s="15" t="s">
        <v>30</v>
      </c>
      <c r="C36" s="71">
        <f t="shared" si="6"/>
        <v>16.5</v>
      </c>
      <c r="D36" s="71">
        <f t="shared" si="9"/>
        <v>21.6</v>
      </c>
      <c r="E36" s="71">
        <f t="shared" si="7"/>
        <v>25.5</v>
      </c>
      <c r="F36" s="71">
        <f t="shared" si="7"/>
        <v>22.1</v>
      </c>
      <c r="G36" s="71">
        <f t="shared" si="7"/>
        <v>11.8</v>
      </c>
      <c r="H36" s="71">
        <f t="shared" si="7"/>
        <v>97.5</v>
      </c>
      <c r="I36" s="71">
        <f t="shared" si="5"/>
        <v>5461</v>
      </c>
      <c r="J36" s="71">
        <f t="shared" si="10"/>
        <v>21.2</v>
      </c>
      <c r="K36" s="71">
        <f t="shared" si="10"/>
        <v>26.4</v>
      </c>
      <c r="L36" s="71">
        <f t="shared" si="8"/>
        <v>23.2</v>
      </c>
      <c r="M36" s="71">
        <f t="shared" si="8"/>
        <v>18.5</v>
      </c>
      <c r="N36" s="71">
        <f t="shared" si="8"/>
        <v>9</v>
      </c>
      <c r="O36" s="71">
        <f t="shared" si="8"/>
        <v>98.3</v>
      </c>
      <c r="P36" s="71">
        <f t="shared" si="2"/>
        <v>3558</v>
      </c>
      <c r="Q36" s="71">
        <f>IF((Q78&lt;=2),"x",ROUND(Q78/$W78*100,1))</f>
        <v>18.3</v>
      </c>
      <c r="R36" s="71">
        <f>IF((R78&lt;=2),"x",ROUND(R78/$W78*100,1))</f>
        <v>23.5</v>
      </c>
      <c r="S36" s="71">
        <f>IF((S78&lt;=2),"x",ROUND(S78/$W78*100,1))</f>
        <v>24.6</v>
      </c>
      <c r="T36" s="71">
        <f>IF((T78&lt;=2),"x",ROUND(T78/$W78*100,1))</f>
        <v>20.7</v>
      </c>
      <c r="U36" s="71">
        <f>IF((U78&lt;=2),"x",ROUND(U78/$W78*100,1))</f>
        <v>10.7</v>
      </c>
      <c r="V36" s="71">
        <f>IF((V78&lt;=2),"x",ROUND(V78/$W78*100,1))</f>
        <v>97.8</v>
      </c>
      <c r="W36" s="71">
        <f t="shared" si="4"/>
        <v>9019</v>
      </c>
      <c r="X36" s="34"/>
      <c r="Y36" s="35"/>
    </row>
    <row r="37" spans="1:25" ht="12.75">
      <c r="A37" s="20"/>
      <c r="B37" s="15" t="s">
        <v>31</v>
      </c>
      <c r="C37" s="71">
        <f t="shared" si="6"/>
        <v>13.4</v>
      </c>
      <c r="D37" s="71">
        <f t="shared" si="9"/>
        <v>20.8</v>
      </c>
      <c r="E37" s="71">
        <f t="shared" si="7"/>
        <v>26.3</v>
      </c>
      <c r="F37" s="71">
        <f t="shared" si="7"/>
        <v>23.6</v>
      </c>
      <c r="G37" s="71">
        <f t="shared" si="7"/>
        <v>13.5</v>
      </c>
      <c r="H37" s="71">
        <f t="shared" si="7"/>
        <v>97.5</v>
      </c>
      <c r="I37" s="71">
        <f t="shared" si="5"/>
        <v>12766</v>
      </c>
      <c r="J37" s="71">
        <f t="shared" si="10"/>
        <v>24</v>
      </c>
      <c r="K37" s="71">
        <f t="shared" si="10"/>
        <v>25.5</v>
      </c>
      <c r="L37" s="71">
        <f t="shared" si="8"/>
        <v>24.6</v>
      </c>
      <c r="M37" s="71">
        <f t="shared" si="8"/>
        <v>16.9</v>
      </c>
      <c r="N37" s="71">
        <f t="shared" si="8"/>
        <v>7.3</v>
      </c>
      <c r="O37" s="71">
        <f t="shared" si="8"/>
        <v>98.4</v>
      </c>
      <c r="P37" s="71">
        <f t="shared" si="2"/>
        <v>8843</v>
      </c>
      <c r="Q37" s="71">
        <f>IF((Q79&lt;=2),"x",ROUND(Q79/$W79*100,1))</f>
        <v>17.7</v>
      </c>
      <c r="R37" s="71">
        <f>IF((R79&lt;=2),"x",ROUND(R79/$W79*100,1))</f>
        <v>22.7</v>
      </c>
      <c r="S37" s="71">
        <f>IF((S79&lt;=2),"x",ROUND(S79/$W79*100,1))</f>
        <v>25.6</v>
      </c>
      <c r="T37" s="71">
        <f>IF((T79&lt;=2),"x",ROUND(T79/$W79*100,1))</f>
        <v>20.9</v>
      </c>
      <c r="U37" s="71">
        <f>IF((U79&lt;=2),"x",ROUND(U79/$W79*100,1))</f>
        <v>11</v>
      </c>
      <c r="V37" s="71">
        <f>IF((V79&lt;=2),"x",ROUND(V79/$W79*100,1))</f>
        <v>97.9</v>
      </c>
      <c r="W37" s="71">
        <f t="shared" si="4"/>
        <v>21609</v>
      </c>
      <c r="X37" s="34"/>
      <c r="Y37" s="35"/>
    </row>
    <row r="38" spans="1:25" ht="12.75">
      <c r="A38" s="20"/>
      <c r="B38" s="15" t="s">
        <v>32</v>
      </c>
      <c r="C38" s="71">
        <f aca="true" t="shared" si="13" ref="C38:H38">IF((C80&lt;=2),"x",ROUND(C80/$I80*100,1))</f>
        <v>12.8</v>
      </c>
      <c r="D38" s="71">
        <f t="shared" si="13"/>
        <v>17</v>
      </c>
      <c r="E38" s="71">
        <f t="shared" si="13"/>
        <v>22.8</v>
      </c>
      <c r="F38" s="71">
        <f t="shared" si="13"/>
        <v>23.7</v>
      </c>
      <c r="G38" s="71">
        <f t="shared" si="13"/>
        <v>17.3</v>
      </c>
      <c r="H38" s="71">
        <f t="shared" si="13"/>
        <v>93.6</v>
      </c>
      <c r="I38" s="71">
        <f t="shared" si="5"/>
        <v>24404</v>
      </c>
      <c r="J38" s="71">
        <f aca="true" t="shared" si="14" ref="J38:O38">IF((J80&lt;=2),"x",ROUND(J80/$P80*100,1))</f>
        <v>14</v>
      </c>
      <c r="K38" s="71">
        <f t="shared" si="14"/>
        <v>19.3</v>
      </c>
      <c r="L38" s="71">
        <f t="shared" si="14"/>
        <v>24.4</v>
      </c>
      <c r="M38" s="71">
        <f t="shared" si="14"/>
        <v>22.4</v>
      </c>
      <c r="N38" s="71">
        <f t="shared" si="14"/>
        <v>15.3</v>
      </c>
      <c r="O38" s="71">
        <f t="shared" si="14"/>
        <v>95.5</v>
      </c>
      <c r="P38" s="71">
        <f t="shared" si="2"/>
        <v>28080</v>
      </c>
      <c r="Q38" s="71">
        <f aca="true" t="shared" si="15" ref="Q38:V38">IF((Q80&lt;=2),"x",ROUND(Q80/$W80*100,1))</f>
        <v>13.4</v>
      </c>
      <c r="R38" s="71">
        <f t="shared" si="15"/>
        <v>18.2</v>
      </c>
      <c r="S38" s="71">
        <f t="shared" si="15"/>
        <v>23.7</v>
      </c>
      <c r="T38" s="71">
        <f t="shared" si="15"/>
        <v>23</v>
      </c>
      <c r="U38" s="71">
        <f t="shared" si="15"/>
        <v>16.2</v>
      </c>
      <c r="V38" s="71">
        <f t="shared" si="15"/>
        <v>94.6</v>
      </c>
      <c r="W38" s="71">
        <f t="shared" si="4"/>
        <v>52484</v>
      </c>
      <c r="X38" s="34"/>
      <c r="Y38" s="35"/>
    </row>
    <row r="39" spans="1:25" ht="12.75">
      <c r="A39" s="20"/>
      <c r="B39" s="15" t="s">
        <v>47</v>
      </c>
      <c r="C39" s="71">
        <f aca="true" t="shared" si="16" ref="C39:H39">IF((C81&lt;=2),"x",ROUND(C81/$I81*100,1))</f>
        <v>25.9</v>
      </c>
      <c r="D39" s="71">
        <f t="shared" si="16"/>
        <v>23.8</v>
      </c>
      <c r="E39" s="71">
        <f t="shared" si="16"/>
        <v>22.9</v>
      </c>
      <c r="F39" s="71">
        <f t="shared" si="16"/>
        <v>16.6</v>
      </c>
      <c r="G39" s="71">
        <f t="shared" si="16"/>
        <v>8.6</v>
      </c>
      <c r="H39" s="71">
        <f t="shared" si="16"/>
        <v>97.7</v>
      </c>
      <c r="I39" s="71">
        <f t="shared" si="5"/>
        <v>349026</v>
      </c>
      <c r="J39" s="71">
        <f aca="true" t="shared" si="17" ref="J39:O39">IF((J81&lt;=2),"x",ROUND(J81/$P81*100,1))</f>
        <v>27.7</v>
      </c>
      <c r="K39" s="71">
        <f t="shared" si="17"/>
        <v>26.3</v>
      </c>
      <c r="L39" s="71">
        <f t="shared" si="17"/>
        <v>23.5</v>
      </c>
      <c r="M39" s="71">
        <f t="shared" si="17"/>
        <v>14.7</v>
      </c>
      <c r="N39" s="71">
        <f t="shared" si="17"/>
        <v>6.4</v>
      </c>
      <c r="O39" s="71">
        <f t="shared" si="17"/>
        <v>98.5</v>
      </c>
      <c r="P39" s="71">
        <f t="shared" si="2"/>
        <v>408670</v>
      </c>
      <c r="Q39" s="71">
        <f aca="true" t="shared" si="18" ref="Q39:V39">IF((Q81&lt;=2),"x",ROUND(Q81/$W81*100,1))</f>
        <v>26.8</v>
      </c>
      <c r="R39" s="71">
        <f t="shared" si="18"/>
        <v>25.1</v>
      </c>
      <c r="S39" s="71">
        <f t="shared" si="18"/>
        <v>23.2</v>
      </c>
      <c r="T39" s="71">
        <f t="shared" si="18"/>
        <v>15.5</v>
      </c>
      <c r="U39" s="71">
        <f t="shared" si="18"/>
        <v>7.4</v>
      </c>
      <c r="V39" s="71">
        <f t="shared" si="18"/>
        <v>98.1</v>
      </c>
      <c r="W39" s="71">
        <f t="shared" si="4"/>
        <v>757696</v>
      </c>
      <c r="X39" s="34"/>
      <c r="Y39" s="35"/>
    </row>
    <row r="40" ht="12.75">
      <c r="Y40" s="35"/>
    </row>
    <row r="41" ht="12.75">
      <c r="Y41" s="35"/>
    </row>
    <row r="42" ht="12.75">
      <c r="Y42" s="35"/>
    </row>
    <row r="43" spans="3:25" ht="12.75">
      <c r="C43" t="s">
        <v>92</v>
      </c>
      <c r="J43" t="s">
        <v>93</v>
      </c>
      <c r="Q43" t="s">
        <v>62</v>
      </c>
      <c r="Y43" s="35"/>
    </row>
    <row r="44" spans="2:25" ht="12.75">
      <c r="B44" t="s">
        <v>90</v>
      </c>
      <c r="C44" t="s">
        <v>94</v>
      </c>
      <c r="J44" t="s">
        <v>94</v>
      </c>
      <c r="Q44" t="s">
        <v>94</v>
      </c>
      <c r="Y44" s="35"/>
    </row>
    <row r="45" spans="3:25" ht="12.75">
      <c r="C45" t="s">
        <v>33</v>
      </c>
      <c r="D45" t="s">
        <v>34</v>
      </c>
      <c r="E45" t="s">
        <v>35</v>
      </c>
      <c r="F45" t="s">
        <v>36</v>
      </c>
      <c r="G45" t="s">
        <v>37</v>
      </c>
      <c r="H45" t="s">
        <v>96</v>
      </c>
      <c r="I45" t="s">
        <v>62</v>
      </c>
      <c r="J45" t="s">
        <v>33</v>
      </c>
      <c r="K45" t="s">
        <v>34</v>
      </c>
      <c r="L45" t="s">
        <v>35</v>
      </c>
      <c r="M45" t="s">
        <v>36</v>
      </c>
      <c r="N45" t="s">
        <v>37</v>
      </c>
      <c r="O45" t="s">
        <v>96</v>
      </c>
      <c r="P45" t="s">
        <v>62</v>
      </c>
      <c r="Q45" t="s">
        <v>33</v>
      </c>
      <c r="R45" t="s">
        <v>34</v>
      </c>
      <c r="S45" t="s">
        <v>35</v>
      </c>
      <c r="T45" t="s">
        <v>36</v>
      </c>
      <c r="U45" t="s">
        <v>37</v>
      </c>
      <c r="V45" t="s">
        <v>96</v>
      </c>
      <c r="W45" t="s">
        <v>62</v>
      </c>
      <c r="Y45" s="35"/>
    </row>
    <row r="46" spans="3:25" ht="12.75">
      <c r="C46" t="s">
        <v>97</v>
      </c>
      <c r="D46" t="s">
        <v>97</v>
      </c>
      <c r="E46" t="s">
        <v>97</v>
      </c>
      <c r="F46" t="s">
        <v>97</v>
      </c>
      <c r="G46" t="s">
        <v>97</v>
      </c>
      <c r="H46" t="s">
        <v>97</v>
      </c>
      <c r="I46" t="s">
        <v>97</v>
      </c>
      <c r="J46" t="s">
        <v>97</v>
      </c>
      <c r="K46" t="s">
        <v>97</v>
      </c>
      <c r="L46" t="s">
        <v>97</v>
      </c>
      <c r="M46" t="s">
        <v>97</v>
      </c>
      <c r="N46" t="s">
        <v>97</v>
      </c>
      <c r="O46" t="s">
        <v>97</v>
      </c>
      <c r="P46" t="s">
        <v>97</v>
      </c>
      <c r="Q46" t="s">
        <v>97</v>
      </c>
      <c r="R46" t="s">
        <v>97</v>
      </c>
      <c r="S46" t="s">
        <v>97</v>
      </c>
      <c r="T46" t="s">
        <v>97</v>
      </c>
      <c r="U46" t="s">
        <v>97</v>
      </c>
      <c r="V46" t="s">
        <v>97</v>
      </c>
      <c r="W46" t="s">
        <v>97</v>
      </c>
      <c r="Y46" s="35"/>
    </row>
    <row r="47" spans="2:23" ht="12.75">
      <c r="B47" s="55" t="s">
        <v>0</v>
      </c>
      <c r="C47" s="55">
        <v>5404</v>
      </c>
      <c r="D47" s="55">
        <v>4513</v>
      </c>
      <c r="E47" s="55">
        <v>4115</v>
      </c>
      <c r="F47" s="55">
        <v>3464</v>
      </c>
      <c r="G47" s="55">
        <v>2335</v>
      </c>
      <c r="H47" s="55">
        <v>19831</v>
      </c>
      <c r="I47" s="55">
        <v>20510</v>
      </c>
      <c r="J47" s="55">
        <v>8067</v>
      </c>
      <c r="K47" s="55">
        <v>6315</v>
      </c>
      <c r="L47" s="55">
        <v>5503</v>
      </c>
      <c r="M47" s="55">
        <v>4198</v>
      </c>
      <c r="N47" s="55">
        <v>2677</v>
      </c>
      <c r="O47" s="55">
        <v>26760</v>
      </c>
      <c r="P47" s="55">
        <v>27468</v>
      </c>
      <c r="Q47" s="55">
        <v>13471</v>
      </c>
      <c r="R47" s="55">
        <v>10828</v>
      </c>
      <c r="S47" s="55">
        <v>9618</v>
      </c>
      <c r="T47" s="55">
        <v>7662</v>
      </c>
      <c r="U47" s="55">
        <v>5012</v>
      </c>
      <c r="V47" s="55">
        <v>46591</v>
      </c>
      <c r="W47" s="55">
        <v>47978</v>
      </c>
    </row>
    <row r="48" spans="2:23" ht="12.75">
      <c r="B48" s="55" t="s">
        <v>1</v>
      </c>
      <c r="C48" s="55">
        <v>6568</v>
      </c>
      <c r="D48" s="55">
        <v>4456</v>
      </c>
      <c r="E48" s="55">
        <v>3361</v>
      </c>
      <c r="F48" s="55">
        <v>2520</v>
      </c>
      <c r="G48" s="55">
        <v>1714</v>
      </c>
      <c r="H48" s="55">
        <v>18619</v>
      </c>
      <c r="I48" s="55">
        <v>19160</v>
      </c>
      <c r="J48" s="55">
        <v>6346</v>
      </c>
      <c r="K48" s="55">
        <v>4581</v>
      </c>
      <c r="L48" s="55">
        <v>3266</v>
      </c>
      <c r="M48" s="55">
        <v>2115</v>
      </c>
      <c r="N48" s="55">
        <v>1325</v>
      </c>
      <c r="O48" s="55">
        <v>17633</v>
      </c>
      <c r="P48" s="55">
        <v>17981</v>
      </c>
      <c r="Q48" s="55">
        <v>12914</v>
      </c>
      <c r="R48" s="55">
        <v>9037</v>
      </c>
      <c r="S48" s="55">
        <v>6627</v>
      </c>
      <c r="T48" s="55">
        <v>4635</v>
      </c>
      <c r="U48" s="55">
        <v>3039</v>
      </c>
      <c r="V48" s="55">
        <v>36252</v>
      </c>
      <c r="W48" s="55">
        <v>37141</v>
      </c>
    </row>
    <row r="49" spans="2:23" ht="12.75">
      <c r="B49" s="55" t="s">
        <v>2</v>
      </c>
      <c r="C49" s="55">
        <v>6331</v>
      </c>
      <c r="D49" s="55">
        <v>4058</v>
      </c>
      <c r="E49" s="55">
        <v>3676</v>
      </c>
      <c r="F49" s="55">
        <v>3056</v>
      </c>
      <c r="G49" s="55">
        <v>2188</v>
      </c>
      <c r="H49" s="55">
        <v>19309</v>
      </c>
      <c r="I49" s="55">
        <v>19994</v>
      </c>
      <c r="J49" s="55">
        <v>2128</v>
      </c>
      <c r="K49" s="55">
        <v>1239</v>
      </c>
      <c r="L49" s="55">
        <v>963</v>
      </c>
      <c r="M49" s="55">
        <v>756</v>
      </c>
      <c r="N49" s="55">
        <v>434</v>
      </c>
      <c r="O49" s="55">
        <v>5520</v>
      </c>
      <c r="P49" s="55">
        <v>5626</v>
      </c>
      <c r="Q49" s="55">
        <v>8459</v>
      </c>
      <c r="R49" s="55">
        <v>5297</v>
      </c>
      <c r="S49" s="55">
        <v>4639</v>
      </c>
      <c r="T49" s="55">
        <v>3812</v>
      </c>
      <c r="U49" s="55">
        <v>2622</v>
      </c>
      <c r="V49" s="55">
        <v>24829</v>
      </c>
      <c r="W49" s="55">
        <v>25620</v>
      </c>
    </row>
    <row r="50" spans="2:23" ht="12.75">
      <c r="B50" s="55" t="s">
        <v>3</v>
      </c>
      <c r="C50" s="55">
        <v>696</v>
      </c>
      <c r="D50" s="55">
        <v>609</v>
      </c>
      <c r="E50" s="55">
        <v>606</v>
      </c>
      <c r="F50" s="55">
        <v>502</v>
      </c>
      <c r="G50" s="55">
        <v>297</v>
      </c>
      <c r="H50" s="55">
        <v>2710</v>
      </c>
      <c r="I50" s="55">
        <v>2794</v>
      </c>
      <c r="J50" s="55">
        <v>279</v>
      </c>
      <c r="K50" s="55">
        <v>276</v>
      </c>
      <c r="L50" s="55">
        <v>245</v>
      </c>
      <c r="M50" s="55">
        <v>179</v>
      </c>
      <c r="N50" s="55">
        <v>109</v>
      </c>
      <c r="O50" s="55">
        <v>1088</v>
      </c>
      <c r="P50" s="55">
        <v>1111</v>
      </c>
      <c r="Q50" s="55">
        <v>975</v>
      </c>
      <c r="R50" s="55">
        <v>885</v>
      </c>
      <c r="S50" s="55">
        <v>851</v>
      </c>
      <c r="T50" s="55">
        <v>681</v>
      </c>
      <c r="U50" s="55">
        <v>406</v>
      </c>
      <c r="V50" s="55">
        <v>3798</v>
      </c>
      <c r="W50" s="55">
        <v>3905</v>
      </c>
    </row>
    <row r="51" spans="2:23" ht="12.75">
      <c r="B51" s="55" t="s">
        <v>4</v>
      </c>
      <c r="C51" s="55">
        <v>17063</v>
      </c>
      <c r="D51" s="55">
        <v>8147</v>
      </c>
      <c r="E51" s="55">
        <v>5977</v>
      </c>
      <c r="F51" s="55">
        <v>4112</v>
      </c>
      <c r="G51" s="55">
        <v>2379</v>
      </c>
      <c r="H51" s="55">
        <v>37678</v>
      </c>
      <c r="I51" s="55">
        <v>38408</v>
      </c>
      <c r="J51" s="55">
        <v>12203</v>
      </c>
      <c r="K51" s="55">
        <v>5875</v>
      </c>
      <c r="L51" s="55">
        <v>3921</v>
      </c>
      <c r="M51" s="55">
        <v>2413</v>
      </c>
      <c r="N51" s="55">
        <v>1338</v>
      </c>
      <c r="O51" s="55">
        <v>25750</v>
      </c>
      <c r="P51" s="55">
        <v>26109</v>
      </c>
      <c r="Q51" s="55">
        <v>29266</v>
      </c>
      <c r="R51" s="55">
        <v>14022</v>
      </c>
      <c r="S51" s="55">
        <v>9898</v>
      </c>
      <c r="T51" s="55">
        <v>6525</v>
      </c>
      <c r="U51" s="55">
        <v>3717</v>
      </c>
      <c r="V51" s="55">
        <v>63428</v>
      </c>
      <c r="W51" s="55">
        <v>64517</v>
      </c>
    </row>
    <row r="52" spans="2:23" ht="12.75">
      <c r="B52" s="55" t="s">
        <v>5</v>
      </c>
      <c r="C52" s="55">
        <v>3855</v>
      </c>
      <c r="D52" s="55">
        <v>1281</v>
      </c>
      <c r="E52" s="55">
        <v>675</v>
      </c>
      <c r="F52" s="55">
        <v>377</v>
      </c>
      <c r="G52" s="55">
        <v>232</v>
      </c>
      <c r="H52" s="55">
        <v>6420</v>
      </c>
      <c r="I52" s="55">
        <v>6493</v>
      </c>
      <c r="J52" s="55">
        <v>1729</v>
      </c>
      <c r="K52" s="55">
        <v>628</v>
      </c>
      <c r="L52" s="55">
        <v>366</v>
      </c>
      <c r="M52" s="55">
        <v>135</v>
      </c>
      <c r="N52" s="55">
        <v>67</v>
      </c>
      <c r="O52" s="55">
        <v>2925</v>
      </c>
      <c r="P52" s="55">
        <v>2950</v>
      </c>
      <c r="Q52" s="55">
        <v>5584</v>
      </c>
      <c r="R52" s="55">
        <v>1909</v>
      </c>
      <c r="S52" s="55">
        <v>1041</v>
      </c>
      <c r="T52" s="55">
        <v>512</v>
      </c>
      <c r="U52" s="55">
        <v>299</v>
      </c>
      <c r="V52" s="55">
        <v>9345</v>
      </c>
      <c r="W52" s="55">
        <v>9443</v>
      </c>
    </row>
    <row r="53" spans="2:23" ht="12.75">
      <c r="B53" s="55" t="s">
        <v>6</v>
      </c>
      <c r="C53" s="55">
        <v>1392</v>
      </c>
      <c r="D53" s="55">
        <v>2003</v>
      </c>
      <c r="E53" s="55">
        <v>2399</v>
      </c>
      <c r="F53" s="55">
        <v>1915</v>
      </c>
      <c r="G53" s="55">
        <v>938</v>
      </c>
      <c r="H53" s="55">
        <v>8647</v>
      </c>
      <c r="I53" s="55">
        <v>8860</v>
      </c>
      <c r="J53" s="55">
        <v>1459</v>
      </c>
      <c r="K53" s="55">
        <v>1771</v>
      </c>
      <c r="L53" s="55">
        <v>1648</v>
      </c>
      <c r="M53" s="55">
        <v>1159</v>
      </c>
      <c r="N53" s="55">
        <v>458</v>
      </c>
      <c r="O53" s="55">
        <v>6495</v>
      </c>
      <c r="P53" s="55">
        <v>6585</v>
      </c>
      <c r="Q53" s="55">
        <v>2851</v>
      </c>
      <c r="R53" s="55">
        <v>3774</v>
      </c>
      <c r="S53" s="55">
        <v>4047</v>
      </c>
      <c r="T53" s="55">
        <v>3074</v>
      </c>
      <c r="U53" s="55">
        <v>1396</v>
      </c>
      <c r="V53" s="55">
        <v>15142</v>
      </c>
      <c r="W53" s="55">
        <v>15445</v>
      </c>
    </row>
    <row r="54" spans="2:23" ht="12.75">
      <c r="B54" s="55" t="s">
        <v>7</v>
      </c>
      <c r="C54" s="55">
        <v>610</v>
      </c>
      <c r="D54" s="55">
        <v>754</v>
      </c>
      <c r="E54" s="55">
        <v>827</v>
      </c>
      <c r="F54" s="55">
        <v>758</v>
      </c>
      <c r="G54" s="55">
        <v>530</v>
      </c>
      <c r="H54" s="55">
        <v>3479</v>
      </c>
      <c r="I54" s="55">
        <v>3652</v>
      </c>
      <c r="J54" s="55">
        <v>51</v>
      </c>
      <c r="K54" s="55">
        <v>77</v>
      </c>
      <c r="L54" s="55">
        <v>63</v>
      </c>
      <c r="M54" s="55">
        <v>58</v>
      </c>
      <c r="N54" s="55">
        <v>37</v>
      </c>
      <c r="O54" s="55">
        <v>286</v>
      </c>
      <c r="P54" s="55">
        <v>293</v>
      </c>
      <c r="Q54" s="55">
        <v>661</v>
      </c>
      <c r="R54" s="55">
        <v>831</v>
      </c>
      <c r="S54" s="55">
        <v>890</v>
      </c>
      <c r="T54" s="55">
        <v>816</v>
      </c>
      <c r="U54" s="55">
        <v>567</v>
      </c>
      <c r="V54" s="55">
        <v>3765</v>
      </c>
      <c r="W54" s="55">
        <v>3945</v>
      </c>
    </row>
    <row r="55" spans="2:23" ht="12.75">
      <c r="B55" s="55" t="s">
        <v>8</v>
      </c>
      <c r="C55" s="55">
        <v>353</v>
      </c>
      <c r="D55" s="55">
        <v>959</v>
      </c>
      <c r="E55" s="55">
        <v>1454</v>
      </c>
      <c r="F55" s="55">
        <v>1591</v>
      </c>
      <c r="G55" s="55">
        <v>1078</v>
      </c>
      <c r="H55" s="55">
        <v>5435</v>
      </c>
      <c r="I55" s="55">
        <v>5728</v>
      </c>
      <c r="J55" s="55">
        <v>345</v>
      </c>
      <c r="K55" s="55">
        <v>719</v>
      </c>
      <c r="L55" s="55">
        <v>945</v>
      </c>
      <c r="M55" s="55">
        <v>855</v>
      </c>
      <c r="N55" s="55">
        <v>420</v>
      </c>
      <c r="O55" s="55">
        <v>3284</v>
      </c>
      <c r="P55" s="55">
        <v>3383</v>
      </c>
      <c r="Q55" s="55">
        <v>698</v>
      </c>
      <c r="R55" s="55">
        <v>1678</v>
      </c>
      <c r="S55" s="55">
        <v>2399</v>
      </c>
      <c r="T55" s="55">
        <v>2446</v>
      </c>
      <c r="U55" s="55">
        <v>1498</v>
      </c>
      <c r="V55" s="55">
        <v>8719</v>
      </c>
      <c r="W55" s="55">
        <v>9111</v>
      </c>
    </row>
    <row r="56" spans="2:23" ht="12.75">
      <c r="B56" s="55" t="s">
        <v>9</v>
      </c>
      <c r="C56" s="55">
        <v>1</v>
      </c>
      <c r="D56" s="55">
        <v>6</v>
      </c>
      <c r="E56" s="55">
        <v>6</v>
      </c>
      <c r="F56" s="55">
        <v>6</v>
      </c>
      <c r="G56" s="55">
        <v>11</v>
      </c>
      <c r="H56" s="55">
        <v>30</v>
      </c>
      <c r="I56" s="55">
        <v>32</v>
      </c>
      <c r="J56" s="55">
        <v>57</v>
      </c>
      <c r="K56" s="55">
        <v>91</v>
      </c>
      <c r="L56" s="55">
        <v>65</v>
      </c>
      <c r="M56" s="55">
        <v>69</v>
      </c>
      <c r="N56" s="55">
        <v>26</v>
      </c>
      <c r="O56" s="55">
        <v>308</v>
      </c>
      <c r="P56" s="55">
        <v>312</v>
      </c>
      <c r="Q56" s="55">
        <v>58</v>
      </c>
      <c r="R56" s="55">
        <v>97</v>
      </c>
      <c r="S56" s="55">
        <v>71</v>
      </c>
      <c r="T56" s="55">
        <v>75</v>
      </c>
      <c r="U56" s="55">
        <v>37</v>
      </c>
      <c r="V56" s="55">
        <v>338</v>
      </c>
      <c r="W56" s="55">
        <v>344</v>
      </c>
    </row>
    <row r="57" spans="2:23" ht="12.75">
      <c r="B57" s="55" t="s">
        <v>10</v>
      </c>
      <c r="C57" s="55">
        <v>282</v>
      </c>
      <c r="D57" s="55">
        <v>513</v>
      </c>
      <c r="E57" s="55">
        <v>562</v>
      </c>
      <c r="F57" s="55">
        <v>487</v>
      </c>
      <c r="G57" s="55">
        <v>285</v>
      </c>
      <c r="H57" s="55">
        <v>2129</v>
      </c>
      <c r="I57" s="55">
        <v>2234</v>
      </c>
      <c r="J57" s="55">
        <v>206</v>
      </c>
      <c r="K57" s="55">
        <v>317</v>
      </c>
      <c r="L57" s="55">
        <v>320</v>
      </c>
      <c r="M57" s="55">
        <v>317</v>
      </c>
      <c r="N57" s="55">
        <v>197</v>
      </c>
      <c r="O57" s="55">
        <v>1357</v>
      </c>
      <c r="P57" s="55">
        <v>1424</v>
      </c>
      <c r="Q57" s="55">
        <v>488</v>
      </c>
      <c r="R57" s="55">
        <v>830</v>
      </c>
      <c r="S57" s="55">
        <v>882</v>
      </c>
      <c r="T57" s="55">
        <v>804</v>
      </c>
      <c r="U57" s="55">
        <v>482</v>
      </c>
      <c r="V57" s="55">
        <v>3486</v>
      </c>
      <c r="W57" s="55">
        <v>3658</v>
      </c>
    </row>
    <row r="58" spans="2:23" ht="12.75">
      <c r="B58" s="55" t="s">
        <v>11</v>
      </c>
      <c r="C58" s="55">
        <v>3269</v>
      </c>
      <c r="D58" s="55">
        <v>5047</v>
      </c>
      <c r="E58" s="55">
        <v>5206</v>
      </c>
      <c r="F58" s="55">
        <v>3239</v>
      </c>
      <c r="G58" s="55">
        <v>1207</v>
      </c>
      <c r="H58" s="55">
        <v>17968</v>
      </c>
      <c r="I58" s="55">
        <v>18208</v>
      </c>
      <c r="J58" s="55">
        <v>2640</v>
      </c>
      <c r="K58" s="55">
        <v>3396</v>
      </c>
      <c r="L58" s="55">
        <v>3331</v>
      </c>
      <c r="M58" s="55">
        <v>2031</v>
      </c>
      <c r="N58" s="55">
        <v>824</v>
      </c>
      <c r="O58" s="55">
        <v>12222</v>
      </c>
      <c r="P58" s="55">
        <v>12353</v>
      </c>
      <c r="Q58" s="55">
        <v>5909</v>
      </c>
      <c r="R58" s="55">
        <v>8443</v>
      </c>
      <c r="S58" s="55">
        <v>8537</v>
      </c>
      <c r="T58" s="55">
        <v>5270</v>
      </c>
      <c r="U58" s="55">
        <v>2031</v>
      </c>
      <c r="V58" s="55">
        <v>30190</v>
      </c>
      <c r="W58" s="55">
        <v>30561</v>
      </c>
    </row>
    <row r="59" spans="2:23" ht="12.75">
      <c r="B59" s="55" t="s">
        <v>12</v>
      </c>
      <c r="C59" s="55">
        <v>4439</v>
      </c>
      <c r="D59" s="55">
        <v>3409</v>
      </c>
      <c r="E59" s="55">
        <v>2402</v>
      </c>
      <c r="F59" s="55">
        <v>1345</v>
      </c>
      <c r="G59" s="55">
        <v>528</v>
      </c>
      <c r="H59" s="55">
        <v>12123</v>
      </c>
      <c r="I59" s="55">
        <v>12233</v>
      </c>
      <c r="J59" s="55">
        <v>2382</v>
      </c>
      <c r="K59" s="55">
        <v>1406</v>
      </c>
      <c r="L59" s="55">
        <v>962</v>
      </c>
      <c r="M59" s="55">
        <v>475</v>
      </c>
      <c r="N59" s="55">
        <v>200</v>
      </c>
      <c r="O59" s="55">
        <v>5425</v>
      </c>
      <c r="P59" s="55">
        <v>5463</v>
      </c>
      <c r="Q59" s="55">
        <v>6821</v>
      </c>
      <c r="R59" s="55">
        <v>4815</v>
      </c>
      <c r="S59" s="55">
        <v>3364</v>
      </c>
      <c r="T59" s="55">
        <v>1820</v>
      </c>
      <c r="U59" s="55">
        <v>728</v>
      </c>
      <c r="V59" s="55">
        <v>17548</v>
      </c>
      <c r="W59" s="55">
        <v>17696</v>
      </c>
    </row>
    <row r="60" spans="2:23" ht="12.75">
      <c r="B60" s="55" t="s">
        <v>13</v>
      </c>
      <c r="C60" s="55">
        <v>4030</v>
      </c>
      <c r="D60" s="55">
        <v>4188</v>
      </c>
      <c r="E60" s="55">
        <v>3774</v>
      </c>
      <c r="F60" s="55">
        <v>2422</v>
      </c>
      <c r="G60" s="55">
        <v>976</v>
      </c>
      <c r="H60" s="55">
        <v>15390</v>
      </c>
      <c r="I60" s="55">
        <v>15533</v>
      </c>
      <c r="J60" s="55">
        <v>4763</v>
      </c>
      <c r="K60" s="55">
        <v>3564</v>
      </c>
      <c r="L60" s="55">
        <v>2613</v>
      </c>
      <c r="M60" s="55">
        <v>1430</v>
      </c>
      <c r="N60" s="55">
        <v>473</v>
      </c>
      <c r="O60" s="55">
        <v>12843</v>
      </c>
      <c r="P60" s="55">
        <v>12917</v>
      </c>
      <c r="Q60" s="55">
        <v>8793</v>
      </c>
      <c r="R60" s="55">
        <v>7752</v>
      </c>
      <c r="S60" s="55">
        <v>6387</v>
      </c>
      <c r="T60" s="55">
        <v>3852</v>
      </c>
      <c r="U60" s="55">
        <v>1449</v>
      </c>
      <c r="V60" s="55">
        <v>28233</v>
      </c>
      <c r="W60" s="55">
        <v>28450</v>
      </c>
    </row>
    <row r="61" spans="2:23" ht="12.75">
      <c r="B61" s="55" t="s">
        <v>14</v>
      </c>
      <c r="C61" s="55">
        <v>2294</v>
      </c>
      <c r="D61" s="55">
        <v>1746</v>
      </c>
      <c r="E61" s="55">
        <v>1385</v>
      </c>
      <c r="F61" s="55">
        <v>848</v>
      </c>
      <c r="G61" s="55">
        <v>328</v>
      </c>
      <c r="H61" s="55">
        <v>6601</v>
      </c>
      <c r="I61" s="55">
        <v>6678</v>
      </c>
      <c r="J61" s="55">
        <v>1926</v>
      </c>
      <c r="K61" s="55">
        <v>1307</v>
      </c>
      <c r="L61" s="55">
        <v>955</v>
      </c>
      <c r="M61" s="55">
        <v>532</v>
      </c>
      <c r="N61" s="55">
        <v>218</v>
      </c>
      <c r="O61" s="55">
        <v>4938</v>
      </c>
      <c r="P61" s="55">
        <v>4984</v>
      </c>
      <c r="Q61" s="55">
        <v>4220</v>
      </c>
      <c r="R61" s="55">
        <v>3053</v>
      </c>
      <c r="S61" s="55">
        <v>2340</v>
      </c>
      <c r="T61" s="55">
        <v>1380</v>
      </c>
      <c r="U61" s="55">
        <v>546</v>
      </c>
      <c r="V61" s="55">
        <v>11539</v>
      </c>
      <c r="W61" s="55">
        <v>11662</v>
      </c>
    </row>
    <row r="62" spans="2:23" ht="12.75">
      <c r="B62" s="55" t="s">
        <v>15</v>
      </c>
      <c r="C62" s="55">
        <v>5235</v>
      </c>
      <c r="D62" s="55">
        <v>6068</v>
      </c>
      <c r="E62" s="55">
        <v>5380</v>
      </c>
      <c r="F62" s="55">
        <v>3339</v>
      </c>
      <c r="G62" s="55">
        <v>1237</v>
      </c>
      <c r="H62" s="55">
        <v>21259</v>
      </c>
      <c r="I62" s="55">
        <v>21450</v>
      </c>
      <c r="J62" s="55">
        <v>5979</v>
      </c>
      <c r="K62" s="55">
        <v>6249</v>
      </c>
      <c r="L62" s="55">
        <v>5086</v>
      </c>
      <c r="M62" s="55">
        <v>2904</v>
      </c>
      <c r="N62" s="55">
        <v>1018</v>
      </c>
      <c r="O62" s="55">
        <v>21236</v>
      </c>
      <c r="P62" s="55">
        <v>21391</v>
      </c>
      <c r="Q62" s="55">
        <v>11214</v>
      </c>
      <c r="R62" s="55">
        <v>12317</v>
      </c>
      <c r="S62" s="55">
        <v>10466</v>
      </c>
      <c r="T62" s="55">
        <v>6243</v>
      </c>
      <c r="U62" s="55">
        <v>2255</v>
      </c>
      <c r="V62" s="55">
        <v>42495</v>
      </c>
      <c r="W62" s="55">
        <v>42841</v>
      </c>
    </row>
    <row r="63" spans="2:23" ht="12.75">
      <c r="B63" s="55" t="s">
        <v>16</v>
      </c>
      <c r="C63" s="55">
        <v>1120</v>
      </c>
      <c r="D63" s="55">
        <v>1443</v>
      </c>
      <c r="E63" s="55">
        <v>1464</v>
      </c>
      <c r="F63" s="55">
        <v>1148</v>
      </c>
      <c r="G63" s="55">
        <v>683</v>
      </c>
      <c r="H63" s="55">
        <v>5858</v>
      </c>
      <c r="I63" s="55">
        <v>6068</v>
      </c>
      <c r="J63" s="55">
        <v>2035</v>
      </c>
      <c r="K63" s="55">
        <v>2104</v>
      </c>
      <c r="L63" s="55">
        <v>2085</v>
      </c>
      <c r="M63" s="55">
        <v>1464</v>
      </c>
      <c r="N63" s="55">
        <v>765</v>
      </c>
      <c r="O63" s="55">
        <v>8453</v>
      </c>
      <c r="P63" s="55">
        <v>8691</v>
      </c>
      <c r="Q63" s="55">
        <v>3155</v>
      </c>
      <c r="R63" s="55">
        <v>3547</v>
      </c>
      <c r="S63" s="55">
        <v>3549</v>
      </c>
      <c r="T63" s="55">
        <v>2612</v>
      </c>
      <c r="U63" s="55">
        <v>1448</v>
      </c>
      <c r="V63" s="55">
        <v>14311</v>
      </c>
      <c r="W63" s="55">
        <v>14759</v>
      </c>
    </row>
    <row r="64" spans="2:23" ht="12.75">
      <c r="B64" s="55" t="s">
        <v>17</v>
      </c>
      <c r="C64" s="55">
        <v>1494</v>
      </c>
      <c r="D64" s="55">
        <v>2771</v>
      </c>
      <c r="E64" s="55">
        <v>3289</v>
      </c>
      <c r="F64" s="55">
        <v>2862</v>
      </c>
      <c r="G64" s="55">
        <v>1834</v>
      </c>
      <c r="H64" s="55">
        <v>12250</v>
      </c>
      <c r="I64" s="55">
        <v>12700</v>
      </c>
      <c r="J64" s="55">
        <v>8214</v>
      </c>
      <c r="K64" s="55">
        <v>9778</v>
      </c>
      <c r="L64" s="55">
        <v>9090</v>
      </c>
      <c r="M64" s="55">
        <v>6323</v>
      </c>
      <c r="N64" s="55">
        <v>2989</v>
      </c>
      <c r="O64" s="55">
        <v>36394</v>
      </c>
      <c r="P64" s="55">
        <v>37028</v>
      </c>
      <c r="Q64" s="55">
        <v>9708</v>
      </c>
      <c r="R64" s="55">
        <v>12549</v>
      </c>
      <c r="S64" s="55">
        <v>12379</v>
      </c>
      <c r="T64" s="55">
        <v>9185</v>
      </c>
      <c r="U64" s="55">
        <v>4823</v>
      </c>
      <c r="V64" s="55">
        <v>48644</v>
      </c>
      <c r="W64" s="55">
        <v>49728</v>
      </c>
    </row>
    <row r="65" spans="2:23" ht="12.75">
      <c r="B65" s="55" t="s">
        <v>18</v>
      </c>
      <c r="C65" s="55">
        <v>1032</v>
      </c>
      <c r="D65" s="55">
        <v>1620</v>
      </c>
      <c r="E65" s="55">
        <v>1788</v>
      </c>
      <c r="F65" s="55">
        <v>1279</v>
      </c>
      <c r="G65" s="55">
        <v>586</v>
      </c>
      <c r="H65" s="55">
        <v>6305</v>
      </c>
      <c r="I65" s="55">
        <v>6428</v>
      </c>
      <c r="J65" s="55">
        <v>4527</v>
      </c>
      <c r="K65" s="55">
        <v>5698</v>
      </c>
      <c r="L65" s="55">
        <v>5200</v>
      </c>
      <c r="M65" s="55">
        <v>3168</v>
      </c>
      <c r="N65" s="55">
        <v>1235</v>
      </c>
      <c r="O65" s="55">
        <v>19828</v>
      </c>
      <c r="P65" s="55">
        <v>20086</v>
      </c>
      <c r="Q65" s="55">
        <v>5559</v>
      </c>
      <c r="R65" s="55">
        <v>7318</v>
      </c>
      <c r="S65" s="55">
        <v>6988</v>
      </c>
      <c r="T65" s="55">
        <v>4447</v>
      </c>
      <c r="U65" s="55">
        <v>1821</v>
      </c>
      <c r="V65" s="55">
        <v>26133</v>
      </c>
      <c r="W65" s="55">
        <v>26514</v>
      </c>
    </row>
    <row r="66" spans="2:23" ht="12.75">
      <c r="B66" s="55" t="s">
        <v>99</v>
      </c>
      <c r="C66" s="55">
        <v>386</v>
      </c>
      <c r="D66" s="55">
        <v>459</v>
      </c>
      <c r="E66" s="55">
        <v>377</v>
      </c>
      <c r="F66" s="55">
        <v>316</v>
      </c>
      <c r="G66" s="55">
        <v>151</v>
      </c>
      <c r="H66" s="55">
        <v>1689</v>
      </c>
      <c r="I66" s="55">
        <v>1731</v>
      </c>
      <c r="J66" s="55">
        <v>432</v>
      </c>
      <c r="K66" s="55">
        <v>423</v>
      </c>
      <c r="L66" s="55">
        <v>401</v>
      </c>
      <c r="M66" s="55">
        <v>263</v>
      </c>
      <c r="N66" s="55">
        <v>122</v>
      </c>
      <c r="O66" s="55">
        <v>1641</v>
      </c>
      <c r="P66" s="55">
        <v>1687</v>
      </c>
      <c r="Q66" s="55">
        <v>818</v>
      </c>
      <c r="R66" s="55">
        <v>882</v>
      </c>
      <c r="S66" s="55">
        <v>778</v>
      </c>
      <c r="T66" s="55">
        <v>579</v>
      </c>
      <c r="U66" s="55">
        <v>273</v>
      </c>
      <c r="V66" s="55">
        <v>3330</v>
      </c>
      <c r="W66" s="55">
        <v>3418</v>
      </c>
    </row>
    <row r="67" spans="2:23" ht="12.75">
      <c r="B67" s="55" t="s">
        <v>20</v>
      </c>
      <c r="C67" s="55">
        <v>3283</v>
      </c>
      <c r="D67" s="55">
        <v>2851</v>
      </c>
      <c r="E67" s="55">
        <v>2877</v>
      </c>
      <c r="F67" s="55">
        <v>1859</v>
      </c>
      <c r="G67" s="55">
        <v>872</v>
      </c>
      <c r="H67" s="55">
        <v>11742</v>
      </c>
      <c r="I67" s="55">
        <v>12015</v>
      </c>
      <c r="J67" s="55">
        <v>9557</v>
      </c>
      <c r="K67" s="55">
        <v>7710</v>
      </c>
      <c r="L67" s="55">
        <v>6596</v>
      </c>
      <c r="M67" s="55">
        <v>3571</v>
      </c>
      <c r="N67" s="55">
        <v>1266</v>
      </c>
      <c r="O67" s="55">
        <v>28700</v>
      </c>
      <c r="P67" s="55">
        <v>29097</v>
      </c>
      <c r="Q67" s="55">
        <v>12840</v>
      </c>
      <c r="R67" s="55">
        <v>10561</v>
      </c>
      <c r="S67" s="55">
        <v>9473</v>
      </c>
      <c r="T67" s="55">
        <v>5430</v>
      </c>
      <c r="U67" s="55">
        <v>2138</v>
      </c>
      <c r="V67" s="55">
        <v>40442</v>
      </c>
      <c r="W67" s="55">
        <v>41112</v>
      </c>
    </row>
    <row r="68" spans="2:23" ht="12.75">
      <c r="B68" s="55" t="s">
        <v>21</v>
      </c>
      <c r="C68" s="55">
        <v>688</v>
      </c>
      <c r="D68" s="55">
        <v>1474</v>
      </c>
      <c r="E68" s="55">
        <v>1499</v>
      </c>
      <c r="F68" s="55">
        <v>896</v>
      </c>
      <c r="G68" s="55">
        <v>242</v>
      </c>
      <c r="H68" s="55">
        <v>4799</v>
      </c>
      <c r="I68" s="55">
        <v>4820</v>
      </c>
      <c r="J68" s="55">
        <v>2272</v>
      </c>
      <c r="K68" s="55">
        <v>3497</v>
      </c>
      <c r="L68" s="55">
        <v>3099</v>
      </c>
      <c r="M68" s="55">
        <v>1321</v>
      </c>
      <c r="N68" s="55">
        <v>256</v>
      </c>
      <c r="O68" s="55">
        <v>10445</v>
      </c>
      <c r="P68" s="55">
        <v>10478</v>
      </c>
      <c r="Q68" s="55">
        <v>2960</v>
      </c>
      <c r="R68" s="55">
        <v>4971</v>
      </c>
      <c r="S68" s="55">
        <v>4598</v>
      </c>
      <c r="T68" s="55">
        <v>2217</v>
      </c>
      <c r="U68" s="55">
        <v>498</v>
      </c>
      <c r="V68" s="55">
        <v>15244</v>
      </c>
      <c r="W68" s="55">
        <v>15298</v>
      </c>
    </row>
    <row r="69" spans="2:23" ht="12.75">
      <c r="B69" s="55" t="s">
        <v>22</v>
      </c>
      <c r="C69" s="55">
        <v>5946</v>
      </c>
      <c r="D69" s="55">
        <v>6724</v>
      </c>
      <c r="E69" s="55">
        <v>7290</v>
      </c>
      <c r="F69" s="55">
        <v>4541</v>
      </c>
      <c r="G69" s="55">
        <v>1381</v>
      </c>
      <c r="H69" s="55">
        <v>25882</v>
      </c>
      <c r="I69" s="55">
        <v>26111</v>
      </c>
      <c r="J69" s="55">
        <v>13423</v>
      </c>
      <c r="K69" s="55">
        <v>15725</v>
      </c>
      <c r="L69" s="55">
        <v>16390</v>
      </c>
      <c r="M69" s="55">
        <v>9309</v>
      </c>
      <c r="N69" s="55">
        <v>2389</v>
      </c>
      <c r="O69" s="55">
        <v>57236</v>
      </c>
      <c r="P69" s="55">
        <v>57538</v>
      </c>
      <c r="Q69" s="55">
        <v>19369</v>
      </c>
      <c r="R69" s="55">
        <v>22449</v>
      </c>
      <c r="S69" s="55">
        <v>23680</v>
      </c>
      <c r="T69" s="55">
        <v>13850</v>
      </c>
      <c r="U69" s="55">
        <v>3770</v>
      </c>
      <c r="V69" s="55">
        <v>83118</v>
      </c>
      <c r="W69" s="55">
        <v>83649</v>
      </c>
    </row>
    <row r="70" spans="2:23" ht="12.75">
      <c r="B70" s="55" t="s">
        <v>78</v>
      </c>
      <c r="C70" s="55">
        <v>1180</v>
      </c>
      <c r="D70" s="55">
        <v>2992</v>
      </c>
      <c r="E70" s="55">
        <v>3829</v>
      </c>
      <c r="F70" s="55">
        <v>2273</v>
      </c>
      <c r="G70" s="55">
        <v>620</v>
      </c>
      <c r="H70" s="55">
        <v>10894</v>
      </c>
      <c r="I70" s="55">
        <v>11019</v>
      </c>
      <c r="J70" s="55">
        <v>2108</v>
      </c>
      <c r="K70" s="55">
        <v>4643</v>
      </c>
      <c r="L70" s="55">
        <v>4614</v>
      </c>
      <c r="M70" s="55">
        <v>2142</v>
      </c>
      <c r="N70" s="55">
        <v>425</v>
      </c>
      <c r="O70" s="55">
        <v>13932</v>
      </c>
      <c r="P70" s="55">
        <v>14037</v>
      </c>
      <c r="Q70" s="55">
        <v>3288</v>
      </c>
      <c r="R70" s="55">
        <v>7635</v>
      </c>
      <c r="S70" s="55">
        <v>8443</v>
      </c>
      <c r="T70" s="55">
        <v>4415</v>
      </c>
      <c r="U70" s="55">
        <v>1045</v>
      </c>
      <c r="V70" s="55">
        <v>24826</v>
      </c>
      <c r="W70" s="55">
        <v>25056</v>
      </c>
    </row>
    <row r="71" spans="2:23" ht="12.75">
      <c r="B71" s="55" t="s">
        <v>23</v>
      </c>
      <c r="C71" s="55">
        <v>521</v>
      </c>
      <c r="D71" s="55">
        <v>1412</v>
      </c>
      <c r="E71" s="55">
        <v>1607</v>
      </c>
      <c r="F71" s="55">
        <v>616</v>
      </c>
      <c r="G71" s="55">
        <v>113</v>
      </c>
      <c r="H71" s="55">
        <v>4269</v>
      </c>
      <c r="I71" s="55">
        <v>4306</v>
      </c>
      <c r="J71" s="55">
        <v>901</v>
      </c>
      <c r="K71" s="55">
        <v>1862</v>
      </c>
      <c r="L71" s="55">
        <v>1854</v>
      </c>
      <c r="M71" s="55">
        <v>687</v>
      </c>
      <c r="N71" s="55">
        <v>144</v>
      </c>
      <c r="O71" s="55">
        <v>5448</v>
      </c>
      <c r="P71" s="55">
        <v>5491</v>
      </c>
      <c r="Q71" s="55">
        <v>1422</v>
      </c>
      <c r="R71" s="55">
        <v>3274</v>
      </c>
      <c r="S71" s="55">
        <v>3461</v>
      </c>
      <c r="T71" s="55">
        <v>1303</v>
      </c>
      <c r="U71" s="55">
        <v>257</v>
      </c>
      <c r="V71" s="55">
        <v>9717</v>
      </c>
      <c r="W71" s="55">
        <v>9797</v>
      </c>
    </row>
    <row r="72" spans="2:23" ht="12.75">
      <c r="B72" s="55" t="s">
        <v>24</v>
      </c>
      <c r="C72" s="55">
        <v>1627</v>
      </c>
      <c r="D72" s="55">
        <v>1092</v>
      </c>
      <c r="E72" s="55">
        <v>702</v>
      </c>
      <c r="F72" s="55">
        <v>387</v>
      </c>
      <c r="G72" s="55">
        <v>132</v>
      </c>
      <c r="H72" s="55">
        <v>3940</v>
      </c>
      <c r="I72" s="55">
        <v>3960</v>
      </c>
      <c r="J72" s="55">
        <v>3188</v>
      </c>
      <c r="K72" s="55">
        <v>2275</v>
      </c>
      <c r="L72" s="55">
        <v>1468</v>
      </c>
      <c r="M72" s="55">
        <v>905</v>
      </c>
      <c r="N72" s="55">
        <v>370</v>
      </c>
      <c r="O72" s="55">
        <v>8206</v>
      </c>
      <c r="P72" s="55">
        <v>8271</v>
      </c>
      <c r="Q72" s="55">
        <v>4815</v>
      </c>
      <c r="R72" s="55">
        <v>3367</v>
      </c>
      <c r="S72" s="55">
        <v>2170</v>
      </c>
      <c r="T72" s="55">
        <v>1292</v>
      </c>
      <c r="U72" s="55">
        <v>502</v>
      </c>
      <c r="V72" s="55">
        <v>12146</v>
      </c>
      <c r="W72" s="55">
        <v>12231</v>
      </c>
    </row>
    <row r="73" spans="2:23" ht="12.75">
      <c r="B73" s="55" t="s">
        <v>25</v>
      </c>
      <c r="C73" s="55">
        <v>826</v>
      </c>
      <c r="D73" s="55">
        <v>515</v>
      </c>
      <c r="E73" s="55">
        <v>365</v>
      </c>
      <c r="F73" s="55">
        <v>218</v>
      </c>
      <c r="G73" s="55">
        <v>104</v>
      </c>
      <c r="H73" s="55">
        <v>2028</v>
      </c>
      <c r="I73" s="55">
        <v>2041</v>
      </c>
      <c r="J73" s="55">
        <v>1209</v>
      </c>
      <c r="K73" s="55">
        <v>776</v>
      </c>
      <c r="L73" s="55">
        <v>582</v>
      </c>
      <c r="M73" s="55">
        <v>348</v>
      </c>
      <c r="N73" s="55">
        <v>142</v>
      </c>
      <c r="O73" s="55">
        <v>3057</v>
      </c>
      <c r="P73" s="55">
        <v>3078</v>
      </c>
      <c r="Q73" s="55">
        <v>2035</v>
      </c>
      <c r="R73" s="55">
        <v>1291</v>
      </c>
      <c r="S73" s="55">
        <v>947</v>
      </c>
      <c r="T73" s="55">
        <v>566</v>
      </c>
      <c r="U73" s="55">
        <v>246</v>
      </c>
      <c r="V73" s="55">
        <v>5085</v>
      </c>
      <c r="W73" s="55">
        <v>5119</v>
      </c>
    </row>
    <row r="74" spans="2:23" ht="12.75">
      <c r="B74" s="55" t="s">
        <v>26</v>
      </c>
      <c r="C74" s="55">
        <v>846</v>
      </c>
      <c r="D74" s="55">
        <v>550</v>
      </c>
      <c r="E74" s="55">
        <v>336</v>
      </c>
      <c r="F74" s="55">
        <v>146</v>
      </c>
      <c r="G74" s="55">
        <v>74</v>
      </c>
      <c r="H74" s="55">
        <v>1952</v>
      </c>
      <c r="I74" s="55">
        <v>1968</v>
      </c>
      <c r="J74" s="55">
        <v>1580</v>
      </c>
      <c r="K74" s="55">
        <v>1135</v>
      </c>
      <c r="L74" s="55">
        <v>772</v>
      </c>
      <c r="M74" s="55">
        <v>444</v>
      </c>
      <c r="N74" s="55">
        <v>170</v>
      </c>
      <c r="O74" s="55">
        <v>4101</v>
      </c>
      <c r="P74" s="55">
        <v>4121</v>
      </c>
      <c r="Q74" s="55">
        <v>2426</v>
      </c>
      <c r="R74" s="55">
        <v>1685</v>
      </c>
      <c r="S74" s="55">
        <v>1108</v>
      </c>
      <c r="T74" s="55">
        <v>590</v>
      </c>
      <c r="U74" s="55">
        <v>244</v>
      </c>
      <c r="V74" s="55">
        <v>6053</v>
      </c>
      <c r="W74" s="55">
        <v>6089</v>
      </c>
    </row>
    <row r="75" spans="2:23" ht="12.75">
      <c r="B75" s="55" t="s">
        <v>100</v>
      </c>
      <c r="C75" s="55">
        <v>1216</v>
      </c>
      <c r="D75" s="55">
        <v>861</v>
      </c>
      <c r="E75" s="55">
        <v>315</v>
      </c>
      <c r="F75" s="55">
        <v>125</v>
      </c>
      <c r="G75" s="55">
        <v>63</v>
      </c>
      <c r="H75" s="55">
        <v>2580</v>
      </c>
      <c r="I75" s="55">
        <v>2637</v>
      </c>
      <c r="J75" s="55">
        <v>1786</v>
      </c>
      <c r="K75" s="55">
        <v>1020</v>
      </c>
      <c r="L75" s="55">
        <v>361</v>
      </c>
      <c r="M75" s="55">
        <v>147</v>
      </c>
      <c r="N75" s="55">
        <v>78</v>
      </c>
      <c r="O75" s="55">
        <v>3392</v>
      </c>
      <c r="P75" s="55">
        <v>3453</v>
      </c>
      <c r="Q75" s="55">
        <v>3002</v>
      </c>
      <c r="R75" s="55">
        <v>1881</v>
      </c>
      <c r="S75" s="55">
        <v>676</v>
      </c>
      <c r="T75" s="55">
        <v>272</v>
      </c>
      <c r="U75" s="55">
        <v>141</v>
      </c>
      <c r="V75" s="55">
        <v>5972</v>
      </c>
      <c r="W75" s="55">
        <v>6090</v>
      </c>
    </row>
    <row r="76" spans="2:23" ht="12.75">
      <c r="B76" s="55" t="s">
        <v>28</v>
      </c>
      <c r="C76" s="55">
        <v>1006</v>
      </c>
      <c r="D76" s="55">
        <v>750</v>
      </c>
      <c r="E76" s="55">
        <v>598</v>
      </c>
      <c r="F76" s="55">
        <v>283</v>
      </c>
      <c r="G76" s="55">
        <v>119</v>
      </c>
      <c r="H76" s="55">
        <v>2756</v>
      </c>
      <c r="I76" s="55">
        <v>2770</v>
      </c>
      <c r="J76" s="55">
        <v>1305</v>
      </c>
      <c r="K76" s="55">
        <v>916</v>
      </c>
      <c r="L76" s="55">
        <v>588</v>
      </c>
      <c r="M76" s="55">
        <v>233</v>
      </c>
      <c r="N76" s="55">
        <v>86</v>
      </c>
      <c r="O76" s="55">
        <v>3128</v>
      </c>
      <c r="P76" s="55">
        <v>3149</v>
      </c>
      <c r="Q76" s="55">
        <v>2311</v>
      </c>
      <c r="R76" s="55">
        <v>1666</v>
      </c>
      <c r="S76" s="55">
        <v>1186</v>
      </c>
      <c r="T76" s="55">
        <v>516</v>
      </c>
      <c r="U76" s="55">
        <v>205</v>
      </c>
      <c r="V76" s="55">
        <v>5884</v>
      </c>
      <c r="W76" s="55">
        <v>5919</v>
      </c>
    </row>
    <row r="77" spans="2:23" ht="12.75">
      <c r="B77" s="55" t="s">
        <v>29</v>
      </c>
      <c r="C77" s="55">
        <v>1523</v>
      </c>
      <c r="D77" s="55">
        <v>1658</v>
      </c>
      <c r="E77" s="55">
        <v>1432</v>
      </c>
      <c r="F77" s="55">
        <v>831</v>
      </c>
      <c r="G77" s="55">
        <v>327</v>
      </c>
      <c r="H77" s="55">
        <v>5771</v>
      </c>
      <c r="I77" s="55">
        <v>5854</v>
      </c>
      <c r="J77" s="55">
        <v>3177</v>
      </c>
      <c r="K77" s="55">
        <v>3602</v>
      </c>
      <c r="L77" s="55">
        <v>2701</v>
      </c>
      <c r="M77" s="55">
        <v>1506</v>
      </c>
      <c r="N77" s="55">
        <v>520</v>
      </c>
      <c r="O77" s="55">
        <v>11506</v>
      </c>
      <c r="P77" s="55">
        <v>11634</v>
      </c>
      <c r="Q77" s="55">
        <v>4700</v>
      </c>
      <c r="R77" s="55">
        <v>5260</v>
      </c>
      <c r="S77" s="55">
        <v>4133</v>
      </c>
      <c r="T77" s="55">
        <v>2337</v>
      </c>
      <c r="U77" s="55">
        <v>847</v>
      </c>
      <c r="V77" s="55">
        <v>17277</v>
      </c>
      <c r="W77" s="55">
        <v>17488</v>
      </c>
    </row>
    <row r="78" spans="2:23" ht="12.75">
      <c r="B78" s="55" t="s">
        <v>30</v>
      </c>
      <c r="C78" s="55">
        <v>899</v>
      </c>
      <c r="D78" s="55">
        <v>1180</v>
      </c>
      <c r="E78" s="55">
        <v>1392</v>
      </c>
      <c r="F78" s="55">
        <v>1209</v>
      </c>
      <c r="G78" s="55">
        <v>647</v>
      </c>
      <c r="H78" s="55">
        <v>5327</v>
      </c>
      <c r="I78" s="55">
        <v>5461</v>
      </c>
      <c r="J78" s="55">
        <v>753</v>
      </c>
      <c r="K78" s="55">
        <v>940</v>
      </c>
      <c r="L78" s="55">
        <v>826</v>
      </c>
      <c r="M78" s="55">
        <v>658</v>
      </c>
      <c r="N78" s="55">
        <v>319</v>
      </c>
      <c r="O78" s="55">
        <v>3496</v>
      </c>
      <c r="P78" s="55">
        <v>3558</v>
      </c>
      <c r="Q78" s="55">
        <v>1652</v>
      </c>
      <c r="R78" s="55">
        <v>2120</v>
      </c>
      <c r="S78" s="55">
        <v>2218</v>
      </c>
      <c r="T78" s="55">
        <v>1867</v>
      </c>
      <c r="U78" s="55">
        <v>966</v>
      </c>
      <c r="V78" s="55">
        <v>8823</v>
      </c>
      <c r="W78" s="55">
        <v>9019</v>
      </c>
    </row>
    <row r="79" spans="2:23" ht="12.75">
      <c r="B79" s="55" t="s">
        <v>31</v>
      </c>
      <c r="C79" s="55">
        <v>1709</v>
      </c>
      <c r="D79" s="55">
        <v>2652</v>
      </c>
      <c r="E79" s="55">
        <v>3359</v>
      </c>
      <c r="F79" s="55">
        <v>3013</v>
      </c>
      <c r="G79" s="55">
        <v>1718</v>
      </c>
      <c r="H79" s="55">
        <v>12451</v>
      </c>
      <c r="I79" s="55">
        <v>12766</v>
      </c>
      <c r="J79" s="55">
        <v>2119</v>
      </c>
      <c r="K79" s="55">
        <v>2254</v>
      </c>
      <c r="L79" s="55">
        <v>2178</v>
      </c>
      <c r="M79" s="55">
        <v>1498</v>
      </c>
      <c r="N79" s="55">
        <v>649</v>
      </c>
      <c r="O79" s="55">
        <v>8698</v>
      </c>
      <c r="P79" s="55">
        <v>8843</v>
      </c>
      <c r="Q79" s="55">
        <v>3828</v>
      </c>
      <c r="R79" s="55">
        <v>4906</v>
      </c>
      <c r="S79" s="55">
        <v>5537</v>
      </c>
      <c r="T79" s="55">
        <v>4511</v>
      </c>
      <c r="U79" s="55">
        <v>2367</v>
      </c>
      <c r="V79" s="55">
        <v>21149</v>
      </c>
      <c r="W79" s="55">
        <v>21609</v>
      </c>
    </row>
    <row r="80" spans="2:23" ht="12.75">
      <c r="B80" s="55" t="s">
        <v>32</v>
      </c>
      <c r="C80" s="55">
        <v>3127</v>
      </c>
      <c r="D80" s="55">
        <v>4138</v>
      </c>
      <c r="E80" s="55">
        <v>5559</v>
      </c>
      <c r="F80" s="55">
        <v>5795</v>
      </c>
      <c r="G80" s="55">
        <v>4221</v>
      </c>
      <c r="H80" s="55">
        <v>22840</v>
      </c>
      <c r="I80" s="55">
        <v>24404</v>
      </c>
      <c r="J80" s="55">
        <v>3923</v>
      </c>
      <c r="K80" s="55">
        <v>5425</v>
      </c>
      <c r="L80" s="55">
        <v>6865</v>
      </c>
      <c r="M80" s="55">
        <v>6300</v>
      </c>
      <c r="N80" s="55">
        <v>4297</v>
      </c>
      <c r="O80" s="55">
        <v>26810</v>
      </c>
      <c r="P80" s="55">
        <v>28080</v>
      </c>
      <c r="Q80" s="55">
        <v>7050</v>
      </c>
      <c r="R80" s="55">
        <v>9563</v>
      </c>
      <c r="S80" s="55">
        <v>12424</v>
      </c>
      <c r="T80" s="55">
        <v>12095</v>
      </c>
      <c r="U80" s="55">
        <v>8518</v>
      </c>
      <c r="V80" s="55">
        <v>49650</v>
      </c>
      <c r="W80" s="55">
        <v>52484</v>
      </c>
    </row>
    <row r="81" spans="2:23" ht="12.75">
      <c r="B81" s="55" t="s">
        <v>62</v>
      </c>
      <c r="C81" s="55">
        <v>90251</v>
      </c>
      <c r="D81" s="55">
        <v>82899</v>
      </c>
      <c r="E81" s="55">
        <v>79883</v>
      </c>
      <c r="F81" s="55">
        <v>57778</v>
      </c>
      <c r="G81" s="55">
        <v>30150</v>
      </c>
      <c r="H81" s="55">
        <v>340961</v>
      </c>
      <c r="I81" s="55">
        <v>349026</v>
      </c>
      <c r="J81" s="55">
        <v>113069</v>
      </c>
      <c r="K81" s="55">
        <v>107594</v>
      </c>
      <c r="L81" s="55">
        <v>95922</v>
      </c>
      <c r="M81" s="55">
        <v>59913</v>
      </c>
      <c r="N81" s="55">
        <v>26043</v>
      </c>
      <c r="O81" s="55">
        <v>402541</v>
      </c>
      <c r="P81" s="55">
        <v>408670</v>
      </c>
      <c r="Q81" s="55">
        <v>203320</v>
      </c>
      <c r="R81" s="55">
        <v>190493</v>
      </c>
      <c r="S81" s="55">
        <v>175805</v>
      </c>
      <c r="T81" s="55">
        <v>117691</v>
      </c>
      <c r="U81" s="55">
        <v>56193</v>
      </c>
      <c r="V81" s="55">
        <v>743502</v>
      </c>
      <c r="W81" s="55">
        <v>757696</v>
      </c>
    </row>
    <row r="82" ht="12.75">
      <c r="Y82" s="35"/>
    </row>
    <row r="83" ht="12.75">
      <c r="Y83" s="35"/>
    </row>
    <row r="84" ht="12.75">
      <c r="Y84" s="35"/>
    </row>
    <row r="85" ht="12.75">
      <c r="Y85" s="35"/>
    </row>
    <row r="86" ht="12.75">
      <c r="Y86" s="35"/>
    </row>
    <row r="87" ht="12.75">
      <c r="Y87" s="35"/>
    </row>
    <row r="88" ht="12.75">
      <c r="Y88" s="35"/>
    </row>
    <row r="89" ht="12.75">
      <c r="Y89" s="35"/>
    </row>
    <row r="90" ht="12.75">
      <c r="Y90" s="35"/>
    </row>
  </sheetData>
  <mergeCells count="4">
    <mergeCell ref="C3:I3"/>
    <mergeCell ref="X3:Z3"/>
    <mergeCell ref="Q3:W3"/>
    <mergeCell ref="J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AI81"/>
  <sheetViews>
    <sheetView workbookViewId="0" topLeftCell="A1">
      <pane xSplit="2" ySplit="4" topLeftCell="C40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140625" defaultRowHeight="12.75"/>
  <cols>
    <col min="1" max="1" width="2.00390625" style="0" customWidth="1"/>
    <col min="2" max="2" width="26.57421875" style="0" bestFit="1" customWidth="1"/>
  </cols>
  <sheetData>
    <row r="1" spans="1:2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9" ht="12.75">
      <c r="A3" s="20"/>
      <c r="B3" s="20"/>
      <c r="C3" s="20"/>
      <c r="D3" s="89" t="s">
        <v>39</v>
      </c>
      <c r="E3" s="89"/>
      <c r="F3" s="89"/>
      <c r="G3" s="89"/>
      <c r="H3" s="89"/>
      <c r="I3" s="89"/>
      <c r="J3" s="89"/>
      <c r="K3" s="67"/>
      <c r="L3" s="89" t="s">
        <v>44</v>
      </c>
      <c r="M3" s="89"/>
      <c r="N3" s="89"/>
      <c r="O3" s="89"/>
      <c r="P3" s="89"/>
      <c r="Q3" s="89"/>
      <c r="R3" s="89"/>
      <c r="S3" s="67"/>
      <c r="T3" s="89" t="s">
        <v>62</v>
      </c>
      <c r="U3" s="89"/>
      <c r="V3" s="89"/>
      <c r="W3" s="89"/>
      <c r="X3" s="89"/>
      <c r="Y3" s="89"/>
      <c r="Z3" s="89"/>
      <c r="AA3" s="89"/>
      <c r="AB3" s="89"/>
      <c r="AC3" s="89"/>
    </row>
    <row r="4" spans="1:35" ht="12.75">
      <c r="A4" s="20"/>
      <c r="B4" s="21"/>
      <c r="C4" s="68" t="s">
        <v>95</v>
      </c>
      <c r="D4" s="69" t="s">
        <v>33</v>
      </c>
      <c r="E4" s="69" t="s">
        <v>34</v>
      </c>
      <c r="F4" s="69" t="s">
        <v>35</v>
      </c>
      <c r="G4" s="69" t="s">
        <v>36</v>
      </c>
      <c r="H4" s="69" t="s">
        <v>37</v>
      </c>
      <c r="I4" s="69" t="s">
        <v>48</v>
      </c>
      <c r="J4" s="69" t="s">
        <v>67</v>
      </c>
      <c r="K4" s="68" t="s">
        <v>95</v>
      </c>
      <c r="L4" s="69" t="s">
        <v>33</v>
      </c>
      <c r="M4" s="69" t="s">
        <v>34</v>
      </c>
      <c r="N4" s="69" t="s">
        <v>35</v>
      </c>
      <c r="O4" s="69" t="s">
        <v>36</v>
      </c>
      <c r="P4" s="69" t="s">
        <v>37</v>
      </c>
      <c r="Q4" s="69" t="s">
        <v>48</v>
      </c>
      <c r="R4" s="32" t="s">
        <v>67</v>
      </c>
      <c r="S4" s="32" t="s">
        <v>95</v>
      </c>
      <c r="T4" s="69" t="s">
        <v>33</v>
      </c>
      <c r="U4" s="69" t="s">
        <v>34</v>
      </c>
      <c r="V4" s="69" t="s">
        <v>35</v>
      </c>
      <c r="W4" s="69" t="s">
        <v>36</v>
      </c>
      <c r="X4" s="69" t="s">
        <v>37</v>
      </c>
      <c r="Y4" s="69" t="s">
        <v>48</v>
      </c>
      <c r="Z4" s="32" t="s">
        <v>67</v>
      </c>
      <c r="AA4" s="24"/>
      <c r="AB4" s="32"/>
      <c r="AC4" s="69"/>
      <c r="AD4" s="69"/>
      <c r="AE4" s="69"/>
      <c r="AF4" s="69"/>
      <c r="AG4" s="69"/>
      <c r="AH4" s="69"/>
      <c r="AI4" s="32"/>
    </row>
    <row r="5" spans="1:35" ht="12.75">
      <c r="A5" s="20"/>
      <c r="B5" s="15" t="s">
        <v>0</v>
      </c>
      <c r="C5" s="71">
        <f aca="true" t="shared" si="0" ref="C5:I5">IF((C47&lt;=2),"x",ROUND(C47/$J47*100,1))</f>
        <v>7.2</v>
      </c>
      <c r="D5" s="71">
        <f t="shared" si="0"/>
        <v>18.4</v>
      </c>
      <c r="E5" s="71">
        <f t="shared" si="0"/>
        <v>23.1</v>
      </c>
      <c r="F5" s="71">
        <f t="shared" si="0"/>
        <v>21.6</v>
      </c>
      <c r="G5" s="71">
        <f t="shared" si="0"/>
        <v>16.3</v>
      </c>
      <c r="H5" s="71">
        <f t="shared" si="0"/>
        <v>10.7</v>
      </c>
      <c r="I5" s="71">
        <f t="shared" si="0"/>
        <v>97.3</v>
      </c>
      <c r="J5" s="41">
        <f>J47</f>
        <v>23105</v>
      </c>
      <c r="K5" s="71">
        <f aca="true" t="shared" si="1" ref="K5:Q13">IF((K47&lt;=2),"x",ROUND(K47/$R47*100,1))</f>
        <v>8.2</v>
      </c>
      <c r="L5" s="71">
        <f t="shared" si="1"/>
        <v>20.9</v>
      </c>
      <c r="M5" s="71">
        <f t="shared" si="1"/>
        <v>23.7</v>
      </c>
      <c r="N5" s="71">
        <f t="shared" si="1"/>
        <v>21.3</v>
      </c>
      <c r="O5" s="71">
        <f t="shared" si="1"/>
        <v>15.1</v>
      </c>
      <c r="P5" s="71">
        <f t="shared" si="1"/>
        <v>8.6</v>
      </c>
      <c r="Q5" s="71">
        <f t="shared" si="1"/>
        <v>97.8</v>
      </c>
      <c r="R5" s="41">
        <f>R47</f>
        <v>29623</v>
      </c>
      <c r="S5" s="71">
        <f aca="true" t="shared" si="2" ref="S5:Y14">IF((S47&lt;=2),"x",ROUND(S47/$Z47*100,1))</f>
        <v>7.7</v>
      </c>
      <c r="T5" s="71">
        <f t="shared" si="2"/>
        <v>19.9</v>
      </c>
      <c r="U5" s="71">
        <f t="shared" si="2"/>
        <v>23.4</v>
      </c>
      <c r="V5" s="71">
        <f t="shared" si="2"/>
        <v>21.4</v>
      </c>
      <c r="W5" s="71">
        <f t="shared" si="2"/>
        <v>15.6</v>
      </c>
      <c r="X5" s="71">
        <f t="shared" si="2"/>
        <v>9.5</v>
      </c>
      <c r="Y5" s="71">
        <f t="shared" si="2"/>
        <v>97.6</v>
      </c>
      <c r="Z5" s="41">
        <f>Z47</f>
        <v>52728</v>
      </c>
      <c r="AA5" s="34"/>
      <c r="AB5" s="35"/>
      <c r="AC5" s="35"/>
      <c r="AD5" s="35"/>
      <c r="AE5" s="35"/>
      <c r="AF5" s="35"/>
      <c r="AG5" s="35"/>
      <c r="AH5" s="35"/>
      <c r="AI5" s="35"/>
    </row>
    <row r="6" spans="1:35" ht="12.75">
      <c r="A6" s="20"/>
      <c r="B6" s="15" t="s">
        <v>1</v>
      </c>
      <c r="C6" s="71">
        <f aca="true" t="shared" si="3" ref="C6:D39">IF((C48&lt;=2),"x",ROUND(C48/$J48*100,1))</f>
        <v>9.2</v>
      </c>
      <c r="D6" s="71">
        <f t="shared" si="3"/>
        <v>24.5</v>
      </c>
      <c r="E6" s="71">
        <f aca="true" t="shared" si="4" ref="E6:I15">IF((E48&lt;=2),"x",ROUND(E48/$J48*100,1))</f>
        <v>24.3</v>
      </c>
      <c r="F6" s="71">
        <f t="shared" si="4"/>
        <v>18.4</v>
      </c>
      <c r="G6" s="71">
        <f t="shared" si="4"/>
        <v>13</v>
      </c>
      <c r="H6" s="71">
        <f t="shared" si="4"/>
        <v>8.4</v>
      </c>
      <c r="I6" s="71">
        <f t="shared" si="4"/>
        <v>97.6</v>
      </c>
      <c r="J6" s="41">
        <f aca="true" t="shared" si="5" ref="J6:J39">J48</f>
        <v>21131</v>
      </c>
      <c r="K6" s="71">
        <f t="shared" si="1"/>
        <v>8.6</v>
      </c>
      <c r="L6" s="71">
        <f t="shared" si="1"/>
        <v>25.7</v>
      </c>
      <c r="M6" s="71">
        <f t="shared" si="1"/>
        <v>25.6</v>
      </c>
      <c r="N6" s="71">
        <f t="shared" si="1"/>
        <v>19.2</v>
      </c>
      <c r="O6" s="71">
        <f t="shared" si="1"/>
        <v>12.2</v>
      </c>
      <c r="P6" s="71">
        <f t="shared" si="1"/>
        <v>6.8</v>
      </c>
      <c r="Q6" s="71">
        <f t="shared" si="1"/>
        <v>98.1</v>
      </c>
      <c r="R6" s="41">
        <f aca="true" t="shared" si="6" ref="R6:R39">R48</f>
        <v>19246</v>
      </c>
      <c r="S6" s="71">
        <f t="shared" si="2"/>
        <v>8.9</v>
      </c>
      <c r="T6" s="71">
        <f t="shared" si="2"/>
        <v>25.1</v>
      </c>
      <c r="U6" s="71">
        <f t="shared" si="2"/>
        <v>24.9</v>
      </c>
      <c r="V6" s="71">
        <f t="shared" si="2"/>
        <v>18.8</v>
      </c>
      <c r="W6" s="71">
        <f t="shared" si="2"/>
        <v>12.6</v>
      </c>
      <c r="X6" s="71">
        <f t="shared" si="2"/>
        <v>7.6</v>
      </c>
      <c r="Y6" s="71">
        <f t="shared" si="2"/>
        <v>97.9</v>
      </c>
      <c r="Z6" s="41">
        <f aca="true" t="shared" si="7" ref="Z6:Z39">Z48</f>
        <v>40377</v>
      </c>
      <c r="AA6" s="34"/>
      <c r="AB6" s="35"/>
      <c r="AC6" s="35"/>
      <c r="AD6" s="35"/>
      <c r="AE6" s="35"/>
      <c r="AF6" s="35"/>
      <c r="AG6" s="35"/>
      <c r="AH6" s="35"/>
      <c r="AI6" s="35"/>
    </row>
    <row r="7" spans="1:35" ht="12.75">
      <c r="A7" s="20"/>
      <c r="B7" s="15" t="s">
        <v>2</v>
      </c>
      <c r="C7" s="71">
        <f t="shared" si="3"/>
        <v>10.1</v>
      </c>
      <c r="D7" s="71">
        <f t="shared" si="3"/>
        <v>21.7</v>
      </c>
      <c r="E7" s="71">
        <f t="shared" si="4"/>
        <v>21.8</v>
      </c>
      <c r="F7" s="71">
        <f t="shared" si="4"/>
        <v>18.5</v>
      </c>
      <c r="G7" s="71">
        <f t="shared" si="4"/>
        <v>14.9</v>
      </c>
      <c r="H7" s="71">
        <f t="shared" si="4"/>
        <v>10.1</v>
      </c>
      <c r="I7" s="71">
        <f t="shared" si="4"/>
        <v>97</v>
      </c>
      <c r="J7" s="41">
        <f t="shared" si="5"/>
        <v>21941</v>
      </c>
      <c r="K7" s="71">
        <f t="shared" si="1"/>
        <v>11.8</v>
      </c>
      <c r="L7" s="71">
        <f t="shared" si="1"/>
        <v>25.9</v>
      </c>
      <c r="M7" s="71">
        <f t="shared" si="1"/>
        <v>24</v>
      </c>
      <c r="N7" s="71">
        <f t="shared" si="1"/>
        <v>17</v>
      </c>
      <c r="O7" s="71">
        <f t="shared" si="1"/>
        <v>12</v>
      </c>
      <c r="P7" s="71">
        <f t="shared" si="1"/>
        <v>7.4</v>
      </c>
      <c r="Q7" s="71">
        <f t="shared" si="1"/>
        <v>98</v>
      </c>
      <c r="R7" s="41">
        <f t="shared" si="6"/>
        <v>5849</v>
      </c>
      <c r="S7" s="71">
        <f t="shared" si="2"/>
        <v>10.5</v>
      </c>
      <c r="T7" s="71">
        <f t="shared" si="2"/>
        <v>22.6</v>
      </c>
      <c r="U7" s="71">
        <f t="shared" si="2"/>
        <v>22.2</v>
      </c>
      <c r="V7" s="71">
        <f t="shared" si="2"/>
        <v>18.2</v>
      </c>
      <c r="W7" s="71">
        <f t="shared" si="2"/>
        <v>14.3</v>
      </c>
      <c r="X7" s="71">
        <f t="shared" si="2"/>
        <v>9.6</v>
      </c>
      <c r="Y7" s="71">
        <f t="shared" si="2"/>
        <v>97.2</v>
      </c>
      <c r="Z7" s="41">
        <f t="shared" si="7"/>
        <v>27790</v>
      </c>
      <c r="AA7" s="34"/>
      <c r="AB7" s="35"/>
      <c r="AC7" s="35"/>
      <c r="AD7" s="35"/>
      <c r="AE7" s="35"/>
      <c r="AF7" s="35"/>
      <c r="AG7" s="35"/>
      <c r="AH7" s="35"/>
      <c r="AI7" s="35"/>
    </row>
    <row r="8" spans="1:35" ht="12.75">
      <c r="A8" s="20"/>
      <c r="B8" s="15" t="s">
        <v>3</v>
      </c>
      <c r="C8" s="71">
        <f t="shared" si="3"/>
        <v>7.6</v>
      </c>
      <c r="D8" s="71">
        <f t="shared" si="3"/>
        <v>17.3</v>
      </c>
      <c r="E8" s="71">
        <f t="shared" si="4"/>
        <v>23.1</v>
      </c>
      <c r="F8" s="71">
        <f t="shared" si="4"/>
        <v>22.8</v>
      </c>
      <c r="G8" s="71">
        <f t="shared" si="4"/>
        <v>16.8</v>
      </c>
      <c r="H8" s="71">
        <f t="shared" si="4"/>
        <v>9.7</v>
      </c>
      <c r="I8" s="71">
        <f t="shared" si="4"/>
        <v>97.2</v>
      </c>
      <c r="J8" s="41">
        <f t="shared" si="5"/>
        <v>3057</v>
      </c>
      <c r="K8" s="71">
        <f t="shared" si="1"/>
        <v>7.7</v>
      </c>
      <c r="L8" s="71">
        <f t="shared" si="1"/>
        <v>16.6</v>
      </c>
      <c r="M8" s="71">
        <f t="shared" si="1"/>
        <v>24.4</v>
      </c>
      <c r="N8" s="71">
        <f t="shared" si="1"/>
        <v>22.7</v>
      </c>
      <c r="O8" s="71">
        <f t="shared" si="1"/>
        <v>16.6</v>
      </c>
      <c r="P8" s="71">
        <f t="shared" si="1"/>
        <v>9</v>
      </c>
      <c r="Q8" s="71">
        <f t="shared" si="1"/>
        <v>97.1</v>
      </c>
      <c r="R8" s="41">
        <f t="shared" si="6"/>
        <v>1227</v>
      </c>
      <c r="S8" s="71">
        <f t="shared" si="2"/>
        <v>7.6</v>
      </c>
      <c r="T8" s="71">
        <f t="shared" si="2"/>
        <v>17.1</v>
      </c>
      <c r="U8" s="71">
        <f t="shared" si="2"/>
        <v>23.4</v>
      </c>
      <c r="V8" s="71">
        <f t="shared" si="2"/>
        <v>22.8</v>
      </c>
      <c r="W8" s="71">
        <f t="shared" si="2"/>
        <v>16.8</v>
      </c>
      <c r="X8" s="71">
        <f t="shared" si="2"/>
        <v>9.5</v>
      </c>
      <c r="Y8" s="71">
        <f t="shared" si="2"/>
        <v>97.2</v>
      </c>
      <c r="Z8" s="41">
        <f t="shared" si="7"/>
        <v>4284</v>
      </c>
      <c r="AA8" s="34"/>
      <c r="AB8" s="35"/>
      <c r="AC8" s="35"/>
      <c r="AD8" s="35"/>
      <c r="AE8" s="35"/>
      <c r="AF8" s="35"/>
      <c r="AG8" s="35"/>
      <c r="AH8" s="35"/>
      <c r="AI8" s="35"/>
    </row>
    <row r="9" spans="1:35" ht="12.75">
      <c r="A9" s="20"/>
      <c r="B9" s="15" t="s">
        <v>4</v>
      </c>
      <c r="C9" s="71">
        <f t="shared" si="3"/>
        <v>17.2</v>
      </c>
      <c r="D9" s="71">
        <f t="shared" si="3"/>
        <v>27.3</v>
      </c>
      <c r="E9" s="71">
        <f t="shared" si="4"/>
        <v>21.3</v>
      </c>
      <c r="F9" s="71">
        <f t="shared" si="4"/>
        <v>15.4</v>
      </c>
      <c r="G9" s="71">
        <f t="shared" si="4"/>
        <v>10.5</v>
      </c>
      <c r="H9" s="71">
        <f t="shared" si="4"/>
        <v>6.5</v>
      </c>
      <c r="I9" s="71">
        <f t="shared" si="4"/>
        <v>98.3</v>
      </c>
      <c r="J9" s="41">
        <f t="shared" si="5"/>
        <v>41493</v>
      </c>
      <c r="K9" s="71">
        <f t="shared" si="1"/>
        <v>16.5</v>
      </c>
      <c r="L9" s="71">
        <f t="shared" si="1"/>
        <v>28.7</v>
      </c>
      <c r="M9" s="71">
        <f t="shared" si="1"/>
        <v>23</v>
      </c>
      <c r="N9" s="71">
        <f t="shared" si="1"/>
        <v>15.7</v>
      </c>
      <c r="O9" s="71">
        <f t="shared" si="1"/>
        <v>9.5</v>
      </c>
      <c r="P9" s="71">
        <f t="shared" si="1"/>
        <v>5.1</v>
      </c>
      <c r="Q9" s="71">
        <f t="shared" si="1"/>
        <v>98.6</v>
      </c>
      <c r="R9" s="41">
        <f t="shared" si="6"/>
        <v>28213</v>
      </c>
      <c r="S9" s="71">
        <f t="shared" si="2"/>
        <v>16.9</v>
      </c>
      <c r="T9" s="71">
        <f t="shared" si="2"/>
        <v>27.9</v>
      </c>
      <c r="U9" s="71">
        <f t="shared" si="2"/>
        <v>22</v>
      </c>
      <c r="V9" s="71">
        <f t="shared" si="2"/>
        <v>15.5</v>
      </c>
      <c r="W9" s="71">
        <f t="shared" si="2"/>
        <v>10.1</v>
      </c>
      <c r="X9" s="71">
        <f t="shared" si="2"/>
        <v>6</v>
      </c>
      <c r="Y9" s="71">
        <f t="shared" si="2"/>
        <v>98.4</v>
      </c>
      <c r="Z9" s="41">
        <f t="shared" si="7"/>
        <v>69706</v>
      </c>
      <c r="AA9" s="34"/>
      <c r="AB9" s="35"/>
      <c r="AC9" s="35"/>
      <c r="AD9" s="35"/>
      <c r="AE9" s="35"/>
      <c r="AF9" s="35"/>
      <c r="AG9" s="35"/>
      <c r="AH9" s="35"/>
      <c r="AI9" s="35"/>
    </row>
    <row r="10" spans="1:35" ht="12.75">
      <c r="A10" s="20"/>
      <c r="B10" s="15" t="s">
        <v>5</v>
      </c>
      <c r="C10" s="71">
        <f t="shared" si="3"/>
        <v>29.9</v>
      </c>
      <c r="D10" s="71">
        <f t="shared" si="3"/>
        <v>29.3</v>
      </c>
      <c r="E10" s="71">
        <f t="shared" si="4"/>
        <v>20.3</v>
      </c>
      <c r="F10" s="71">
        <f t="shared" si="4"/>
        <v>11.1</v>
      </c>
      <c r="G10" s="71">
        <f t="shared" si="4"/>
        <v>5.5</v>
      </c>
      <c r="H10" s="71">
        <f t="shared" si="4"/>
        <v>3</v>
      </c>
      <c r="I10" s="71">
        <f t="shared" si="4"/>
        <v>99.1</v>
      </c>
      <c r="J10" s="41">
        <f t="shared" si="5"/>
        <v>7346</v>
      </c>
      <c r="K10" s="71">
        <f t="shared" si="1"/>
        <v>27.7</v>
      </c>
      <c r="L10" s="71">
        <f t="shared" si="1"/>
        <v>31.7</v>
      </c>
      <c r="M10" s="71">
        <f t="shared" si="1"/>
        <v>20.2</v>
      </c>
      <c r="N10" s="71">
        <f t="shared" si="1"/>
        <v>12</v>
      </c>
      <c r="O10" s="71">
        <f t="shared" si="1"/>
        <v>5.3</v>
      </c>
      <c r="P10" s="71">
        <f t="shared" si="1"/>
        <v>2.3</v>
      </c>
      <c r="Q10" s="71">
        <f t="shared" si="1"/>
        <v>99.2</v>
      </c>
      <c r="R10" s="41">
        <f t="shared" si="6"/>
        <v>3440</v>
      </c>
      <c r="S10" s="71">
        <f t="shared" si="2"/>
        <v>29.2</v>
      </c>
      <c r="T10" s="71">
        <f t="shared" si="2"/>
        <v>30.1</v>
      </c>
      <c r="U10" s="71">
        <f t="shared" si="2"/>
        <v>20.3</v>
      </c>
      <c r="V10" s="71">
        <f t="shared" si="2"/>
        <v>11.4</v>
      </c>
      <c r="W10" s="71">
        <f t="shared" si="2"/>
        <v>5.4</v>
      </c>
      <c r="X10" s="71">
        <f t="shared" si="2"/>
        <v>2.8</v>
      </c>
      <c r="Y10" s="71">
        <f t="shared" si="2"/>
        <v>99.1</v>
      </c>
      <c r="Z10" s="41">
        <f t="shared" si="7"/>
        <v>10786</v>
      </c>
      <c r="AA10" s="34"/>
      <c r="AB10" s="35"/>
      <c r="AC10" s="35"/>
      <c r="AD10" s="35"/>
      <c r="AE10" s="35"/>
      <c r="AF10" s="35"/>
      <c r="AG10" s="35"/>
      <c r="AH10" s="35"/>
      <c r="AI10" s="35"/>
    </row>
    <row r="11" spans="1:35" ht="12.75">
      <c r="A11" s="20"/>
      <c r="B11" s="15" t="s">
        <v>6</v>
      </c>
      <c r="C11" s="71">
        <f t="shared" si="3"/>
        <v>4</v>
      </c>
      <c r="D11" s="71">
        <f t="shared" si="3"/>
        <v>11.4</v>
      </c>
      <c r="E11" s="71">
        <f t="shared" si="4"/>
        <v>22.7</v>
      </c>
      <c r="F11" s="71">
        <f t="shared" si="4"/>
        <v>27.8</v>
      </c>
      <c r="G11" s="71">
        <f t="shared" si="4"/>
        <v>21</v>
      </c>
      <c r="H11" s="71">
        <f t="shared" si="4"/>
        <v>10.4</v>
      </c>
      <c r="I11" s="71">
        <f t="shared" si="4"/>
        <v>97.3</v>
      </c>
      <c r="J11" s="41">
        <f t="shared" si="5"/>
        <v>8523</v>
      </c>
      <c r="K11" s="71">
        <f t="shared" si="1"/>
        <v>6.9</v>
      </c>
      <c r="L11" s="71">
        <f t="shared" si="1"/>
        <v>14</v>
      </c>
      <c r="M11" s="71">
        <f t="shared" si="1"/>
        <v>27</v>
      </c>
      <c r="N11" s="71">
        <f t="shared" si="1"/>
        <v>26</v>
      </c>
      <c r="O11" s="71">
        <f t="shared" si="1"/>
        <v>16.9</v>
      </c>
      <c r="P11" s="71">
        <f t="shared" si="1"/>
        <v>7.6</v>
      </c>
      <c r="Q11" s="71">
        <f t="shared" si="1"/>
        <v>98.4</v>
      </c>
      <c r="R11" s="41">
        <f t="shared" si="6"/>
        <v>6708</v>
      </c>
      <c r="S11" s="71">
        <f t="shared" si="2"/>
        <v>5.3</v>
      </c>
      <c r="T11" s="71">
        <f t="shared" si="2"/>
        <v>12.6</v>
      </c>
      <c r="U11" s="71">
        <f t="shared" si="2"/>
        <v>24.6</v>
      </c>
      <c r="V11" s="71">
        <f t="shared" si="2"/>
        <v>27</v>
      </c>
      <c r="W11" s="71">
        <f t="shared" si="2"/>
        <v>19.2</v>
      </c>
      <c r="X11" s="71">
        <f t="shared" si="2"/>
        <v>9.1</v>
      </c>
      <c r="Y11" s="71">
        <f t="shared" si="2"/>
        <v>97.8</v>
      </c>
      <c r="Z11" s="41">
        <f t="shared" si="7"/>
        <v>15231</v>
      </c>
      <c r="AA11" s="34"/>
      <c r="AB11" s="35"/>
      <c r="AC11" s="35"/>
      <c r="AD11" s="35"/>
      <c r="AE11" s="35"/>
      <c r="AF11" s="35"/>
      <c r="AG11" s="35"/>
      <c r="AH11" s="35"/>
      <c r="AI11" s="35"/>
    </row>
    <row r="12" spans="1:35" ht="12.75">
      <c r="A12" s="20"/>
      <c r="B12" s="15" t="s">
        <v>7</v>
      </c>
      <c r="C12" s="71">
        <f t="shared" si="3"/>
        <v>3.5</v>
      </c>
      <c r="D12" s="71">
        <f t="shared" si="3"/>
        <v>13</v>
      </c>
      <c r="E12" s="71">
        <f t="shared" si="4"/>
        <v>21</v>
      </c>
      <c r="F12" s="71">
        <f t="shared" si="4"/>
        <v>24.5</v>
      </c>
      <c r="G12" s="71">
        <f t="shared" si="4"/>
        <v>21.2</v>
      </c>
      <c r="H12" s="71">
        <f t="shared" si="4"/>
        <v>13.1</v>
      </c>
      <c r="I12" s="71">
        <f t="shared" si="4"/>
        <v>96.3</v>
      </c>
      <c r="J12" s="41">
        <f t="shared" si="5"/>
        <v>3417</v>
      </c>
      <c r="K12" s="71">
        <f t="shared" si="1"/>
        <v>3</v>
      </c>
      <c r="L12" s="71">
        <f t="shared" si="1"/>
        <v>13.3</v>
      </c>
      <c r="M12" s="71">
        <f t="shared" si="1"/>
        <v>23.2</v>
      </c>
      <c r="N12" s="71">
        <f t="shared" si="1"/>
        <v>27.7</v>
      </c>
      <c r="O12" s="71">
        <f t="shared" si="1"/>
        <v>21</v>
      </c>
      <c r="P12" s="71">
        <f t="shared" si="1"/>
        <v>8.1</v>
      </c>
      <c r="Q12" s="71">
        <f t="shared" si="1"/>
        <v>96.3</v>
      </c>
      <c r="R12" s="41">
        <f t="shared" si="6"/>
        <v>271</v>
      </c>
      <c r="S12" s="71">
        <f t="shared" si="2"/>
        <v>3.5</v>
      </c>
      <c r="T12" s="71">
        <f t="shared" si="2"/>
        <v>13</v>
      </c>
      <c r="U12" s="71">
        <f t="shared" si="2"/>
        <v>21.2</v>
      </c>
      <c r="V12" s="71">
        <f t="shared" si="2"/>
        <v>24.7</v>
      </c>
      <c r="W12" s="71">
        <f t="shared" si="2"/>
        <v>21.2</v>
      </c>
      <c r="X12" s="71">
        <f t="shared" si="2"/>
        <v>12.7</v>
      </c>
      <c r="Y12" s="71">
        <f t="shared" si="2"/>
        <v>96.3</v>
      </c>
      <c r="Z12" s="41">
        <f t="shared" si="7"/>
        <v>3688</v>
      </c>
      <c r="AA12" s="34"/>
      <c r="AB12" s="35"/>
      <c r="AC12" s="35"/>
      <c r="AD12" s="35"/>
      <c r="AE12" s="35"/>
      <c r="AF12" s="35"/>
      <c r="AG12" s="35"/>
      <c r="AH12" s="35"/>
      <c r="AI12" s="35"/>
    </row>
    <row r="13" spans="1:35" ht="12.75">
      <c r="A13" s="20"/>
      <c r="B13" s="15" t="s">
        <v>8</v>
      </c>
      <c r="C13" s="71">
        <f t="shared" si="3"/>
        <v>1.3</v>
      </c>
      <c r="D13" s="71">
        <f t="shared" si="3"/>
        <v>5.7</v>
      </c>
      <c r="E13" s="71">
        <f t="shared" si="4"/>
        <v>18.5</v>
      </c>
      <c r="F13" s="71">
        <f t="shared" si="4"/>
        <v>27.4</v>
      </c>
      <c r="G13" s="71">
        <f t="shared" si="4"/>
        <v>26.9</v>
      </c>
      <c r="H13" s="71">
        <f t="shared" si="4"/>
        <v>15.8</v>
      </c>
      <c r="I13" s="71">
        <f t="shared" si="4"/>
        <v>95.7</v>
      </c>
      <c r="J13" s="41">
        <f t="shared" si="5"/>
        <v>5973</v>
      </c>
      <c r="K13" s="71">
        <f t="shared" si="1"/>
        <v>1.8</v>
      </c>
      <c r="L13" s="71">
        <f t="shared" si="1"/>
        <v>9.6</v>
      </c>
      <c r="M13" s="71">
        <f t="shared" si="1"/>
        <v>24.7</v>
      </c>
      <c r="N13" s="71">
        <f t="shared" si="1"/>
        <v>28.9</v>
      </c>
      <c r="O13" s="71">
        <f t="shared" si="1"/>
        <v>21.3</v>
      </c>
      <c r="P13" s="71">
        <f t="shared" si="1"/>
        <v>11.2</v>
      </c>
      <c r="Q13" s="71">
        <f t="shared" si="1"/>
        <v>97.4</v>
      </c>
      <c r="R13" s="41">
        <f t="shared" si="6"/>
        <v>3370</v>
      </c>
      <c r="S13" s="71">
        <f t="shared" si="2"/>
        <v>1.5</v>
      </c>
      <c r="T13" s="71">
        <f t="shared" si="2"/>
        <v>7.1</v>
      </c>
      <c r="U13" s="71">
        <f t="shared" si="2"/>
        <v>20.7</v>
      </c>
      <c r="V13" s="71">
        <f t="shared" si="2"/>
        <v>27.9</v>
      </c>
      <c r="W13" s="71">
        <f t="shared" si="2"/>
        <v>24.9</v>
      </c>
      <c r="X13" s="71">
        <f t="shared" si="2"/>
        <v>14.2</v>
      </c>
      <c r="Y13" s="71">
        <f t="shared" si="2"/>
        <v>96.3</v>
      </c>
      <c r="Z13" s="41">
        <f t="shared" si="7"/>
        <v>9343</v>
      </c>
      <c r="AA13" s="34"/>
      <c r="AB13" s="35"/>
      <c r="AC13" s="35"/>
      <c r="AD13" s="35"/>
      <c r="AE13" s="35"/>
      <c r="AF13" s="35"/>
      <c r="AG13" s="35"/>
      <c r="AH13" s="35"/>
      <c r="AI13" s="35"/>
    </row>
    <row r="14" spans="1:35" ht="12.75">
      <c r="A14" s="20"/>
      <c r="B14" s="15" t="s">
        <v>9</v>
      </c>
      <c r="C14" s="71" t="str">
        <f t="shared" si="3"/>
        <v>x</v>
      </c>
      <c r="D14" s="71" t="str">
        <f t="shared" si="3"/>
        <v>x</v>
      </c>
      <c r="E14" s="71">
        <f t="shared" si="4"/>
        <v>17.6</v>
      </c>
      <c r="F14" s="71">
        <f t="shared" si="4"/>
        <v>26.5</v>
      </c>
      <c r="G14" s="71">
        <f t="shared" si="4"/>
        <v>32.4</v>
      </c>
      <c r="H14" s="71">
        <f t="shared" si="4"/>
        <v>20.6</v>
      </c>
      <c r="I14" s="71">
        <f t="shared" si="4"/>
        <v>97.1</v>
      </c>
      <c r="J14" s="41">
        <f t="shared" si="5"/>
        <v>34</v>
      </c>
      <c r="K14" s="71" t="s">
        <v>66</v>
      </c>
      <c r="L14" s="71" t="s">
        <v>66</v>
      </c>
      <c r="M14" s="71">
        <f aca="true" t="shared" si="8" ref="M14:Q23">IF((M56&lt;=2),"x",ROUND(M56/$R56*100,1))</f>
        <v>25</v>
      </c>
      <c r="N14" s="71">
        <f t="shared" si="8"/>
        <v>25.3</v>
      </c>
      <c r="O14" s="71">
        <f t="shared" si="8"/>
        <v>17.3</v>
      </c>
      <c r="P14" s="71">
        <f t="shared" si="8"/>
        <v>9.6</v>
      </c>
      <c r="Q14" s="71">
        <f t="shared" si="8"/>
        <v>98.5</v>
      </c>
      <c r="R14" s="41">
        <f t="shared" si="6"/>
        <v>324</v>
      </c>
      <c r="S14" s="71">
        <f t="shared" si="2"/>
        <v>2</v>
      </c>
      <c r="T14" s="71">
        <f t="shared" si="2"/>
        <v>17.3</v>
      </c>
      <c r="U14" s="71">
        <f t="shared" si="2"/>
        <v>24.3</v>
      </c>
      <c r="V14" s="71">
        <f t="shared" si="2"/>
        <v>25.4</v>
      </c>
      <c r="W14" s="71">
        <f t="shared" si="2"/>
        <v>18.7</v>
      </c>
      <c r="X14" s="71">
        <f t="shared" si="2"/>
        <v>10.6</v>
      </c>
      <c r="Y14" s="71">
        <f t="shared" si="2"/>
        <v>98.3</v>
      </c>
      <c r="Z14" s="41">
        <f t="shared" si="7"/>
        <v>358</v>
      </c>
      <c r="AA14" s="34"/>
      <c r="AB14" s="35"/>
      <c r="AC14" s="35"/>
      <c r="AD14" s="35"/>
      <c r="AE14" s="35"/>
      <c r="AF14" s="35"/>
      <c r="AG14" s="35"/>
      <c r="AH14" s="35"/>
      <c r="AI14" s="35"/>
    </row>
    <row r="15" spans="1:35" ht="12.75">
      <c r="A15" s="20"/>
      <c r="B15" s="15" t="s">
        <v>10</v>
      </c>
      <c r="C15" s="71">
        <f t="shared" si="3"/>
        <v>1.6</v>
      </c>
      <c r="D15" s="71">
        <f t="shared" si="3"/>
        <v>12.9</v>
      </c>
      <c r="E15" s="71">
        <f t="shared" si="4"/>
        <v>22.6</v>
      </c>
      <c r="F15" s="71">
        <f t="shared" si="4"/>
        <v>26.9</v>
      </c>
      <c r="G15" s="71">
        <f t="shared" si="4"/>
        <v>20.6</v>
      </c>
      <c r="H15" s="71">
        <f t="shared" si="4"/>
        <v>11.8</v>
      </c>
      <c r="I15" s="71">
        <f t="shared" si="4"/>
        <v>96.4</v>
      </c>
      <c r="J15" s="41">
        <f t="shared" si="5"/>
        <v>2366</v>
      </c>
      <c r="K15" s="71">
        <f aca="true" t="shared" si="9" ref="K15:L37">IF((K57&lt;=2),"x",ROUND(K57/$R57*100,1))</f>
        <v>2.4</v>
      </c>
      <c r="L15" s="71">
        <f t="shared" si="9"/>
        <v>12.3</v>
      </c>
      <c r="M15" s="71">
        <f t="shared" si="8"/>
        <v>21.7</v>
      </c>
      <c r="N15" s="71">
        <f t="shared" si="8"/>
        <v>25.6</v>
      </c>
      <c r="O15" s="71">
        <f t="shared" si="8"/>
        <v>20.6</v>
      </c>
      <c r="P15" s="71">
        <f t="shared" si="8"/>
        <v>13.1</v>
      </c>
      <c r="Q15" s="71">
        <f t="shared" si="8"/>
        <v>95.7</v>
      </c>
      <c r="R15" s="41">
        <f t="shared" si="6"/>
        <v>1440</v>
      </c>
      <c r="S15" s="71">
        <f aca="true" t="shared" si="10" ref="S15:Y24">IF((S57&lt;=2),"x",ROUND(S57/$Z57*100,1))</f>
        <v>1.9</v>
      </c>
      <c r="T15" s="71">
        <f t="shared" si="10"/>
        <v>12.7</v>
      </c>
      <c r="U15" s="71">
        <f t="shared" si="10"/>
        <v>22.2</v>
      </c>
      <c r="V15" s="71">
        <f t="shared" si="10"/>
        <v>26.4</v>
      </c>
      <c r="W15" s="71">
        <f t="shared" si="10"/>
        <v>20.6</v>
      </c>
      <c r="X15" s="71">
        <f t="shared" si="10"/>
        <v>12.3</v>
      </c>
      <c r="Y15" s="71">
        <f t="shared" si="10"/>
        <v>96.1</v>
      </c>
      <c r="Z15" s="41">
        <f t="shared" si="7"/>
        <v>3806</v>
      </c>
      <c r="AA15" s="34"/>
      <c r="AB15" s="35"/>
      <c r="AC15" s="35"/>
      <c r="AD15" s="35"/>
      <c r="AE15" s="35"/>
      <c r="AF15" s="35"/>
      <c r="AG15" s="35"/>
      <c r="AH15" s="35"/>
      <c r="AI15" s="35"/>
    </row>
    <row r="16" spans="1:35" ht="12.75">
      <c r="A16" s="20"/>
      <c r="B16" s="15" t="s">
        <v>11</v>
      </c>
      <c r="C16" s="71">
        <f t="shared" si="3"/>
        <v>3.5</v>
      </c>
      <c r="D16" s="71">
        <f t="shared" si="3"/>
        <v>12.7</v>
      </c>
      <c r="E16" s="71">
        <f aca="true" t="shared" si="11" ref="E16:I25">IF((E58&lt;=2),"x",ROUND(E58/$J58*100,1))</f>
        <v>26.7</v>
      </c>
      <c r="F16" s="71">
        <f t="shared" si="11"/>
        <v>29.8</v>
      </c>
      <c r="G16" s="71">
        <f t="shared" si="11"/>
        <v>19</v>
      </c>
      <c r="H16" s="71">
        <f t="shared" si="11"/>
        <v>6.9</v>
      </c>
      <c r="I16" s="71">
        <f t="shared" si="11"/>
        <v>98.6</v>
      </c>
      <c r="J16" s="41">
        <f t="shared" si="5"/>
        <v>18428</v>
      </c>
      <c r="K16" s="71">
        <f t="shared" si="9"/>
        <v>4.3</v>
      </c>
      <c r="L16" s="71">
        <f t="shared" si="9"/>
        <v>14.5</v>
      </c>
      <c r="M16" s="71">
        <f t="shared" si="8"/>
        <v>27.4</v>
      </c>
      <c r="N16" s="71">
        <f t="shared" si="8"/>
        <v>27.9</v>
      </c>
      <c r="O16" s="71">
        <f t="shared" si="8"/>
        <v>18.3</v>
      </c>
      <c r="P16" s="71">
        <f t="shared" si="8"/>
        <v>6.4</v>
      </c>
      <c r="Q16" s="71">
        <f t="shared" si="8"/>
        <v>98.8</v>
      </c>
      <c r="R16" s="41">
        <f t="shared" si="6"/>
        <v>12521</v>
      </c>
      <c r="S16" s="71">
        <f t="shared" si="10"/>
        <v>3.8</v>
      </c>
      <c r="T16" s="71">
        <f t="shared" si="10"/>
        <v>13.4</v>
      </c>
      <c r="U16" s="71">
        <f t="shared" si="10"/>
        <v>27</v>
      </c>
      <c r="V16" s="71">
        <f t="shared" si="10"/>
        <v>29</v>
      </c>
      <c r="W16" s="71">
        <f t="shared" si="10"/>
        <v>18.7</v>
      </c>
      <c r="X16" s="71">
        <f t="shared" si="10"/>
        <v>6.7</v>
      </c>
      <c r="Y16" s="71">
        <f t="shared" si="10"/>
        <v>98.7</v>
      </c>
      <c r="Z16" s="41">
        <f t="shared" si="7"/>
        <v>30949</v>
      </c>
      <c r="AA16" s="34"/>
      <c r="AB16" s="35"/>
      <c r="AC16" s="35"/>
      <c r="AD16" s="35"/>
      <c r="AE16" s="35"/>
      <c r="AF16" s="35"/>
      <c r="AG16" s="35"/>
      <c r="AH16" s="35"/>
      <c r="AI16" s="35"/>
    </row>
    <row r="17" spans="1:35" ht="12.75">
      <c r="A17" s="20"/>
      <c r="B17" s="15" t="s">
        <v>12</v>
      </c>
      <c r="C17" s="71">
        <f t="shared" si="3"/>
        <v>7.9</v>
      </c>
      <c r="D17" s="71">
        <f t="shared" si="3"/>
        <v>27.9</v>
      </c>
      <c r="E17" s="71">
        <f t="shared" si="11"/>
        <v>28.3</v>
      </c>
      <c r="F17" s="71">
        <f t="shared" si="11"/>
        <v>19.8</v>
      </c>
      <c r="G17" s="71">
        <f t="shared" si="11"/>
        <v>10.7</v>
      </c>
      <c r="H17" s="71">
        <f t="shared" si="11"/>
        <v>4.5</v>
      </c>
      <c r="I17" s="71">
        <f t="shared" si="11"/>
        <v>99</v>
      </c>
      <c r="J17" s="41">
        <f t="shared" si="5"/>
        <v>14000</v>
      </c>
      <c r="K17" s="71">
        <f t="shared" si="9"/>
        <v>11.3</v>
      </c>
      <c r="L17" s="71">
        <f t="shared" si="9"/>
        <v>30.6</v>
      </c>
      <c r="M17" s="71">
        <f t="shared" si="8"/>
        <v>28.7</v>
      </c>
      <c r="N17" s="71">
        <f t="shared" si="8"/>
        <v>17.7</v>
      </c>
      <c r="O17" s="71">
        <f t="shared" si="8"/>
        <v>8.2</v>
      </c>
      <c r="P17" s="71">
        <f t="shared" si="8"/>
        <v>2.9</v>
      </c>
      <c r="Q17" s="71">
        <f t="shared" si="8"/>
        <v>99.3</v>
      </c>
      <c r="R17" s="41">
        <f t="shared" si="6"/>
        <v>6293</v>
      </c>
      <c r="S17" s="71">
        <f t="shared" si="10"/>
        <v>8.9</v>
      </c>
      <c r="T17" s="71">
        <f t="shared" si="10"/>
        <v>28.7</v>
      </c>
      <c r="U17" s="71">
        <f t="shared" si="10"/>
        <v>28.4</v>
      </c>
      <c r="V17" s="71">
        <f t="shared" si="10"/>
        <v>19.2</v>
      </c>
      <c r="W17" s="71">
        <f t="shared" si="10"/>
        <v>9.9</v>
      </c>
      <c r="X17" s="71">
        <f t="shared" si="10"/>
        <v>4</v>
      </c>
      <c r="Y17" s="71">
        <f t="shared" si="10"/>
        <v>99.1</v>
      </c>
      <c r="Z17" s="41">
        <f t="shared" si="7"/>
        <v>20293</v>
      </c>
      <c r="AA17" s="34"/>
      <c r="AB17" s="35"/>
      <c r="AC17" s="35"/>
      <c r="AD17" s="35"/>
      <c r="AE17" s="35"/>
      <c r="AF17" s="35"/>
      <c r="AG17" s="35"/>
      <c r="AH17" s="35"/>
      <c r="AI17" s="35"/>
    </row>
    <row r="18" spans="1:35" ht="12.75">
      <c r="A18" s="20"/>
      <c r="B18" s="15" t="s">
        <v>13</v>
      </c>
      <c r="C18" s="71">
        <f t="shared" si="3"/>
        <v>5.2</v>
      </c>
      <c r="D18" s="71">
        <f t="shared" si="3"/>
        <v>20.6</v>
      </c>
      <c r="E18" s="71">
        <f t="shared" si="11"/>
        <v>27.3</v>
      </c>
      <c r="F18" s="71">
        <f t="shared" si="11"/>
        <v>24.8</v>
      </c>
      <c r="G18" s="71">
        <f t="shared" si="11"/>
        <v>15.4</v>
      </c>
      <c r="H18" s="71">
        <f t="shared" si="11"/>
        <v>5.6</v>
      </c>
      <c r="I18" s="71">
        <f t="shared" si="11"/>
        <v>98.9</v>
      </c>
      <c r="J18" s="41">
        <f t="shared" si="5"/>
        <v>15866</v>
      </c>
      <c r="K18" s="71">
        <f t="shared" si="9"/>
        <v>8.8</v>
      </c>
      <c r="L18" s="71">
        <f t="shared" si="9"/>
        <v>26.6</v>
      </c>
      <c r="M18" s="71">
        <f t="shared" si="8"/>
        <v>27.9</v>
      </c>
      <c r="N18" s="71">
        <f t="shared" si="8"/>
        <v>21.2</v>
      </c>
      <c r="O18" s="71">
        <f t="shared" si="8"/>
        <v>11.3</v>
      </c>
      <c r="P18" s="71">
        <f t="shared" si="8"/>
        <v>3.5</v>
      </c>
      <c r="Q18" s="71">
        <f t="shared" si="8"/>
        <v>99.4</v>
      </c>
      <c r="R18" s="41">
        <f t="shared" si="6"/>
        <v>13305</v>
      </c>
      <c r="S18" s="71">
        <f t="shared" si="10"/>
        <v>6.9</v>
      </c>
      <c r="T18" s="71">
        <f t="shared" si="10"/>
        <v>23.4</v>
      </c>
      <c r="U18" s="71">
        <f t="shared" si="10"/>
        <v>27.6</v>
      </c>
      <c r="V18" s="71">
        <f t="shared" si="10"/>
        <v>23.2</v>
      </c>
      <c r="W18" s="71">
        <f t="shared" si="10"/>
        <v>13.5</v>
      </c>
      <c r="X18" s="71">
        <f t="shared" si="10"/>
        <v>4.6</v>
      </c>
      <c r="Y18" s="71">
        <f t="shared" si="10"/>
        <v>99.1</v>
      </c>
      <c r="Z18" s="41">
        <f t="shared" si="7"/>
        <v>29171</v>
      </c>
      <c r="AA18" s="34"/>
      <c r="AB18" s="35"/>
      <c r="AC18" s="35"/>
      <c r="AD18" s="35"/>
      <c r="AE18" s="35"/>
      <c r="AF18" s="35"/>
      <c r="AG18" s="35"/>
      <c r="AH18" s="35"/>
      <c r="AI18" s="35"/>
    </row>
    <row r="19" spans="1:35" ht="12.75">
      <c r="A19" s="20"/>
      <c r="B19" s="15" t="s">
        <v>14</v>
      </c>
      <c r="C19" s="71">
        <f t="shared" si="3"/>
        <v>8</v>
      </c>
      <c r="D19" s="71">
        <f t="shared" si="3"/>
        <v>24.2</v>
      </c>
      <c r="E19" s="71">
        <f t="shared" si="11"/>
        <v>28</v>
      </c>
      <c r="F19" s="71">
        <f t="shared" si="11"/>
        <v>21.7</v>
      </c>
      <c r="G19" s="71">
        <f t="shared" si="11"/>
        <v>11.9</v>
      </c>
      <c r="H19" s="71">
        <f t="shared" si="11"/>
        <v>4.8</v>
      </c>
      <c r="I19" s="71">
        <f t="shared" si="11"/>
        <v>98.6</v>
      </c>
      <c r="J19" s="41">
        <f t="shared" si="5"/>
        <v>7162</v>
      </c>
      <c r="K19" s="71">
        <f t="shared" si="9"/>
        <v>10.7</v>
      </c>
      <c r="L19" s="71">
        <f t="shared" si="9"/>
        <v>27.5</v>
      </c>
      <c r="M19" s="71">
        <f t="shared" si="8"/>
        <v>26.6</v>
      </c>
      <c r="N19" s="71">
        <f t="shared" si="8"/>
        <v>18.9</v>
      </c>
      <c r="O19" s="71">
        <f t="shared" si="8"/>
        <v>11.3</v>
      </c>
      <c r="P19" s="71">
        <f t="shared" si="8"/>
        <v>4.1</v>
      </c>
      <c r="Q19" s="71">
        <f t="shared" si="8"/>
        <v>99</v>
      </c>
      <c r="R19" s="41">
        <f t="shared" si="6"/>
        <v>5434</v>
      </c>
      <c r="S19" s="71">
        <f t="shared" si="10"/>
        <v>9.1</v>
      </c>
      <c r="T19" s="71">
        <f t="shared" si="10"/>
        <v>25.6</v>
      </c>
      <c r="U19" s="71">
        <f t="shared" si="10"/>
        <v>27.4</v>
      </c>
      <c r="V19" s="71">
        <f t="shared" si="10"/>
        <v>20.5</v>
      </c>
      <c r="W19" s="71">
        <f t="shared" si="10"/>
        <v>11.6</v>
      </c>
      <c r="X19" s="71">
        <f t="shared" si="10"/>
        <v>4.5</v>
      </c>
      <c r="Y19" s="71">
        <f t="shared" si="10"/>
        <v>98.8</v>
      </c>
      <c r="Z19" s="41">
        <f t="shared" si="7"/>
        <v>12596</v>
      </c>
      <c r="AA19" s="34"/>
      <c r="AB19" s="35"/>
      <c r="AC19" s="35"/>
      <c r="AD19" s="35"/>
      <c r="AE19" s="35"/>
      <c r="AF19" s="35"/>
      <c r="AG19" s="35"/>
      <c r="AH19" s="35"/>
      <c r="AI19" s="35"/>
    </row>
    <row r="20" spans="1:35" ht="12.75">
      <c r="A20" s="20"/>
      <c r="B20" s="15" t="s">
        <v>15</v>
      </c>
      <c r="C20" s="71">
        <f t="shared" si="3"/>
        <v>6.5</v>
      </c>
      <c r="D20" s="71">
        <f t="shared" si="3"/>
        <v>19.2</v>
      </c>
      <c r="E20" s="71">
        <f t="shared" si="11"/>
        <v>27.9</v>
      </c>
      <c r="F20" s="71">
        <f t="shared" si="11"/>
        <v>25.1</v>
      </c>
      <c r="G20" s="71">
        <f t="shared" si="11"/>
        <v>15.1</v>
      </c>
      <c r="H20" s="71">
        <f t="shared" si="11"/>
        <v>5.2</v>
      </c>
      <c r="I20" s="71">
        <f t="shared" si="11"/>
        <v>99.1</v>
      </c>
      <c r="J20" s="41">
        <f t="shared" si="5"/>
        <v>22195</v>
      </c>
      <c r="K20" s="71">
        <f t="shared" si="9"/>
        <v>7.2</v>
      </c>
      <c r="L20" s="71">
        <f t="shared" si="9"/>
        <v>21.3</v>
      </c>
      <c r="M20" s="71">
        <f t="shared" si="8"/>
        <v>29</v>
      </c>
      <c r="N20" s="71">
        <f t="shared" si="8"/>
        <v>23.8</v>
      </c>
      <c r="O20" s="71">
        <f t="shared" si="8"/>
        <v>13.7</v>
      </c>
      <c r="P20" s="71">
        <f t="shared" si="8"/>
        <v>4.3</v>
      </c>
      <c r="Q20" s="71">
        <f t="shared" si="8"/>
        <v>99.3</v>
      </c>
      <c r="R20" s="41">
        <f t="shared" si="6"/>
        <v>22871</v>
      </c>
      <c r="S20" s="71">
        <f t="shared" si="10"/>
        <v>6.9</v>
      </c>
      <c r="T20" s="71">
        <f t="shared" si="10"/>
        <v>20.3</v>
      </c>
      <c r="U20" s="71">
        <f t="shared" si="10"/>
        <v>28.5</v>
      </c>
      <c r="V20" s="71">
        <f t="shared" si="10"/>
        <v>24.5</v>
      </c>
      <c r="W20" s="71">
        <f t="shared" si="10"/>
        <v>14.4</v>
      </c>
      <c r="X20" s="71">
        <f t="shared" si="10"/>
        <v>4.8</v>
      </c>
      <c r="Y20" s="71">
        <f t="shared" si="10"/>
        <v>99.2</v>
      </c>
      <c r="Z20" s="41">
        <f t="shared" si="7"/>
        <v>45066</v>
      </c>
      <c r="AA20" s="34"/>
      <c r="AB20" s="35"/>
      <c r="AC20" s="35"/>
      <c r="AD20" s="35"/>
      <c r="AE20" s="35"/>
      <c r="AF20" s="35"/>
      <c r="AG20" s="35"/>
      <c r="AH20" s="35"/>
      <c r="AI20" s="35"/>
    </row>
    <row r="21" spans="1:35" ht="12.75">
      <c r="A21" s="20"/>
      <c r="B21" s="15" t="s">
        <v>16</v>
      </c>
      <c r="C21" s="71">
        <f t="shared" si="3"/>
        <v>4.1</v>
      </c>
      <c r="D21" s="71">
        <f t="shared" si="3"/>
        <v>12</v>
      </c>
      <c r="E21" s="71">
        <f t="shared" si="11"/>
        <v>22.5</v>
      </c>
      <c r="F21" s="71">
        <f t="shared" si="11"/>
        <v>26.6</v>
      </c>
      <c r="G21" s="71">
        <f t="shared" si="11"/>
        <v>20.6</v>
      </c>
      <c r="H21" s="71">
        <f t="shared" si="11"/>
        <v>10.9</v>
      </c>
      <c r="I21" s="71">
        <f t="shared" si="11"/>
        <v>96.7</v>
      </c>
      <c r="J21" s="41">
        <f t="shared" si="5"/>
        <v>5748</v>
      </c>
      <c r="K21" s="71">
        <f t="shared" si="9"/>
        <v>6.3</v>
      </c>
      <c r="L21" s="71">
        <f t="shared" si="9"/>
        <v>16.6</v>
      </c>
      <c r="M21" s="71">
        <f t="shared" si="8"/>
        <v>25</v>
      </c>
      <c r="N21" s="71">
        <f t="shared" si="8"/>
        <v>23.9</v>
      </c>
      <c r="O21" s="71">
        <f t="shared" si="8"/>
        <v>17.3</v>
      </c>
      <c r="P21" s="71">
        <f t="shared" si="8"/>
        <v>8.4</v>
      </c>
      <c r="Q21" s="71">
        <f t="shared" si="8"/>
        <v>97.5</v>
      </c>
      <c r="R21" s="41">
        <f t="shared" si="6"/>
        <v>8473</v>
      </c>
      <c r="S21" s="71">
        <f t="shared" si="10"/>
        <v>5.4</v>
      </c>
      <c r="T21" s="71">
        <f t="shared" si="10"/>
        <v>14.8</v>
      </c>
      <c r="U21" s="71">
        <f t="shared" si="10"/>
        <v>24</v>
      </c>
      <c r="V21" s="71">
        <f t="shared" si="10"/>
        <v>25</v>
      </c>
      <c r="W21" s="71">
        <f t="shared" si="10"/>
        <v>18.6</v>
      </c>
      <c r="X21" s="71">
        <f t="shared" si="10"/>
        <v>9.4</v>
      </c>
      <c r="Y21" s="71">
        <f t="shared" si="10"/>
        <v>97.2</v>
      </c>
      <c r="Z21" s="41">
        <f t="shared" si="7"/>
        <v>14221</v>
      </c>
      <c r="AA21" s="34"/>
      <c r="AB21" s="35"/>
      <c r="AC21" s="35"/>
      <c r="AD21" s="35"/>
      <c r="AE21" s="35"/>
      <c r="AF21" s="35"/>
      <c r="AG21" s="35"/>
      <c r="AH21" s="35"/>
      <c r="AI21" s="35"/>
    </row>
    <row r="22" spans="1:35" ht="12.75">
      <c r="A22" s="20"/>
      <c r="B22" s="15" t="s">
        <v>17</v>
      </c>
      <c r="C22" s="71">
        <f t="shared" si="3"/>
        <v>2.7</v>
      </c>
      <c r="D22" s="71">
        <f t="shared" si="3"/>
        <v>9</v>
      </c>
      <c r="E22" s="71">
        <f t="shared" si="11"/>
        <v>21.7</v>
      </c>
      <c r="F22" s="71">
        <f t="shared" si="11"/>
        <v>27.4</v>
      </c>
      <c r="G22" s="71">
        <f t="shared" si="11"/>
        <v>23.3</v>
      </c>
      <c r="H22" s="71">
        <f t="shared" si="11"/>
        <v>12.2</v>
      </c>
      <c r="I22" s="71">
        <f t="shared" si="11"/>
        <v>96.4</v>
      </c>
      <c r="J22" s="41">
        <f t="shared" si="5"/>
        <v>14291</v>
      </c>
      <c r="K22" s="71">
        <f t="shared" si="9"/>
        <v>6</v>
      </c>
      <c r="L22" s="71">
        <f t="shared" si="9"/>
        <v>15.4</v>
      </c>
      <c r="M22" s="71">
        <f t="shared" si="8"/>
        <v>26.4</v>
      </c>
      <c r="N22" s="71">
        <f t="shared" si="8"/>
        <v>26</v>
      </c>
      <c r="O22" s="71">
        <f t="shared" si="8"/>
        <v>17</v>
      </c>
      <c r="P22" s="71">
        <f t="shared" si="8"/>
        <v>7.2</v>
      </c>
      <c r="Q22" s="71">
        <f t="shared" si="8"/>
        <v>98.1</v>
      </c>
      <c r="R22" s="41">
        <f t="shared" si="6"/>
        <v>38724</v>
      </c>
      <c r="S22" s="71">
        <f t="shared" si="10"/>
        <v>5.1</v>
      </c>
      <c r="T22" s="71">
        <f t="shared" si="10"/>
        <v>13.7</v>
      </c>
      <c r="U22" s="71">
        <f t="shared" si="10"/>
        <v>25.2</v>
      </c>
      <c r="V22" s="71">
        <f t="shared" si="10"/>
        <v>26.4</v>
      </c>
      <c r="W22" s="71">
        <f t="shared" si="10"/>
        <v>18.7</v>
      </c>
      <c r="X22" s="71">
        <f t="shared" si="10"/>
        <v>8.6</v>
      </c>
      <c r="Y22" s="71">
        <f t="shared" si="10"/>
        <v>97.7</v>
      </c>
      <c r="Z22" s="41">
        <f t="shared" si="7"/>
        <v>53015</v>
      </c>
      <c r="AA22" s="34"/>
      <c r="AB22" s="35"/>
      <c r="AC22" s="35"/>
      <c r="AD22" s="35"/>
      <c r="AE22" s="35"/>
      <c r="AF22" s="35"/>
      <c r="AG22" s="35"/>
      <c r="AH22" s="35"/>
      <c r="AI22" s="35"/>
    </row>
    <row r="23" spans="1:35" ht="12.75">
      <c r="A23" s="20"/>
      <c r="B23" s="15" t="s">
        <v>18</v>
      </c>
      <c r="C23" s="71">
        <f t="shared" si="3"/>
        <v>3.8</v>
      </c>
      <c r="D23" s="71">
        <f t="shared" si="3"/>
        <v>10.9</v>
      </c>
      <c r="E23" s="71">
        <f t="shared" si="11"/>
        <v>25.4</v>
      </c>
      <c r="F23" s="71">
        <f t="shared" si="11"/>
        <v>29.3</v>
      </c>
      <c r="G23" s="71">
        <f t="shared" si="11"/>
        <v>20.1</v>
      </c>
      <c r="H23" s="71">
        <f t="shared" si="11"/>
        <v>8.3</v>
      </c>
      <c r="I23" s="71">
        <f t="shared" si="11"/>
        <v>97.8</v>
      </c>
      <c r="J23" s="41">
        <f t="shared" si="5"/>
        <v>6668</v>
      </c>
      <c r="K23" s="71">
        <f t="shared" si="9"/>
        <v>5.7</v>
      </c>
      <c r="L23" s="71">
        <f t="shared" si="9"/>
        <v>15.9</v>
      </c>
      <c r="M23" s="71">
        <f t="shared" si="8"/>
        <v>27.5</v>
      </c>
      <c r="N23" s="71">
        <f t="shared" si="8"/>
        <v>27</v>
      </c>
      <c r="O23" s="71">
        <f t="shared" si="8"/>
        <v>16.4</v>
      </c>
      <c r="P23" s="71">
        <f t="shared" si="8"/>
        <v>6</v>
      </c>
      <c r="Q23" s="71">
        <f t="shared" si="8"/>
        <v>98.6</v>
      </c>
      <c r="R23" s="41">
        <f t="shared" si="6"/>
        <v>20473</v>
      </c>
      <c r="S23" s="71">
        <f t="shared" si="10"/>
        <v>5.2</v>
      </c>
      <c r="T23" s="71">
        <f t="shared" si="10"/>
        <v>14.6</v>
      </c>
      <c r="U23" s="71">
        <f t="shared" si="10"/>
        <v>27</v>
      </c>
      <c r="V23" s="71">
        <f t="shared" si="10"/>
        <v>27.6</v>
      </c>
      <c r="W23" s="71">
        <f t="shared" si="10"/>
        <v>17.3</v>
      </c>
      <c r="X23" s="71">
        <f t="shared" si="10"/>
        <v>6.6</v>
      </c>
      <c r="Y23" s="71">
        <f t="shared" si="10"/>
        <v>98.4</v>
      </c>
      <c r="Z23" s="41">
        <f t="shared" si="7"/>
        <v>27141</v>
      </c>
      <c r="AA23" s="34"/>
      <c r="AB23" s="35"/>
      <c r="AC23" s="35"/>
      <c r="AD23" s="35"/>
      <c r="AE23" s="35"/>
      <c r="AF23" s="35"/>
      <c r="AG23" s="35"/>
      <c r="AH23" s="35"/>
      <c r="AI23" s="35"/>
    </row>
    <row r="24" spans="1:35" ht="12.75">
      <c r="A24" s="20"/>
      <c r="B24" s="15" t="s">
        <v>19</v>
      </c>
      <c r="C24" s="71">
        <f t="shared" si="3"/>
        <v>5.6</v>
      </c>
      <c r="D24" s="71">
        <f t="shared" si="3"/>
        <v>16</v>
      </c>
      <c r="E24" s="71">
        <f t="shared" si="11"/>
        <v>28.8</v>
      </c>
      <c r="F24" s="71">
        <f t="shared" si="11"/>
        <v>24.8</v>
      </c>
      <c r="G24" s="71">
        <f t="shared" si="11"/>
        <v>14</v>
      </c>
      <c r="H24" s="71">
        <f t="shared" si="11"/>
        <v>7.7</v>
      </c>
      <c r="I24" s="71">
        <f t="shared" si="11"/>
        <v>96.9</v>
      </c>
      <c r="J24" s="41">
        <f t="shared" si="5"/>
        <v>2084</v>
      </c>
      <c r="K24" s="71">
        <f t="shared" si="9"/>
        <v>6.6</v>
      </c>
      <c r="L24" s="71">
        <f t="shared" si="9"/>
        <v>17.1</v>
      </c>
      <c r="M24" s="71">
        <f aca="true" t="shared" si="12" ref="M24:Q33">IF((M66&lt;=2),"x",ROUND(M66/$R66*100,1))</f>
        <v>30.6</v>
      </c>
      <c r="N24" s="71">
        <f t="shared" si="12"/>
        <v>23.4</v>
      </c>
      <c r="O24" s="71">
        <f t="shared" si="12"/>
        <v>13.8</v>
      </c>
      <c r="P24" s="71">
        <f t="shared" si="12"/>
        <v>5.3</v>
      </c>
      <c r="Q24" s="71">
        <f t="shared" si="12"/>
        <v>96.9</v>
      </c>
      <c r="R24" s="41">
        <f t="shared" si="6"/>
        <v>2169</v>
      </c>
      <c r="S24" s="71">
        <f t="shared" si="10"/>
        <v>6.1</v>
      </c>
      <c r="T24" s="71">
        <f t="shared" si="10"/>
        <v>16.6</v>
      </c>
      <c r="U24" s="71">
        <f t="shared" si="10"/>
        <v>29.7</v>
      </c>
      <c r="V24" s="71">
        <f t="shared" si="10"/>
        <v>24.1</v>
      </c>
      <c r="W24" s="71">
        <f t="shared" si="10"/>
        <v>13.9</v>
      </c>
      <c r="X24" s="71">
        <f t="shared" si="10"/>
        <v>6.5</v>
      </c>
      <c r="Y24" s="71">
        <f t="shared" si="10"/>
        <v>96.9</v>
      </c>
      <c r="Z24" s="41">
        <f t="shared" si="7"/>
        <v>4253</v>
      </c>
      <c r="AA24" s="34"/>
      <c r="AB24" s="35"/>
      <c r="AC24" s="35"/>
      <c r="AD24" s="35"/>
      <c r="AE24" s="35"/>
      <c r="AF24" s="35"/>
      <c r="AG24" s="35"/>
      <c r="AH24" s="35"/>
      <c r="AI24" s="35"/>
    </row>
    <row r="25" spans="1:35" ht="12.75">
      <c r="A25" s="20"/>
      <c r="B25" s="15" t="s">
        <v>20</v>
      </c>
      <c r="C25" s="71">
        <f t="shared" si="3"/>
        <v>11.8</v>
      </c>
      <c r="D25" s="71">
        <f t="shared" si="3"/>
        <v>14.2</v>
      </c>
      <c r="E25" s="71">
        <f t="shared" si="11"/>
        <v>23.7</v>
      </c>
      <c r="F25" s="71">
        <f t="shared" si="11"/>
        <v>24.3</v>
      </c>
      <c r="G25" s="71">
        <f t="shared" si="11"/>
        <v>15.7</v>
      </c>
      <c r="H25" s="71">
        <f t="shared" si="11"/>
        <v>7.7</v>
      </c>
      <c r="I25" s="71">
        <f t="shared" si="11"/>
        <v>97.4</v>
      </c>
      <c r="J25" s="41">
        <f t="shared" si="5"/>
        <v>11850</v>
      </c>
      <c r="K25" s="71">
        <f t="shared" si="9"/>
        <v>13.4</v>
      </c>
      <c r="L25" s="71">
        <f t="shared" si="9"/>
        <v>19.3</v>
      </c>
      <c r="M25" s="71">
        <f t="shared" si="12"/>
        <v>26.5</v>
      </c>
      <c r="N25" s="71">
        <f t="shared" si="12"/>
        <v>22.8</v>
      </c>
      <c r="O25" s="71">
        <f t="shared" si="12"/>
        <v>12.5</v>
      </c>
      <c r="P25" s="71">
        <f t="shared" si="12"/>
        <v>4.4</v>
      </c>
      <c r="Q25" s="71">
        <f t="shared" si="12"/>
        <v>98.7</v>
      </c>
      <c r="R25" s="41">
        <f t="shared" si="6"/>
        <v>30903</v>
      </c>
      <c r="S25" s="71">
        <f aca="true" t="shared" si="13" ref="S25:Y34">IF((S67&lt;=2),"x",ROUND(S67/$Z67*100,1))</f>
        <v>12.9</v>
      </c>
      <c r="T25" s="71">
        <f t="shared" si="13"/>
        <v>17.9</v>
      </c>
      <c r="U25" s="71">
        <f t="shared" si="13"/>
        <v>25.7</v>
      </c>
      <c r="V25" s="71">
        <f t="shared" si="13"/>
        <v>23.2</v>
      </c>
      <c r="W25" s="71">
        <f t="shared" si="13"/>
        <v>13.3</v>
      </c>
      <c r="X25" s="71">
        <f t="shared" si="13"/>
        <v>5.3</v>
      </c>
      <c r="Y25" s="71">
        <f t="shared" si="13"/>
        <v>98.3</v>
      </c>
      <c r="Z25" s="41">
        <f t="shared" si="7"/>
        <v>42753</v>
      </c>
      <c r="AA25" s="34"/>
      <c r="AB25" s="35"/>
      <c r="AC25" s="35"/>
      <c r="AD25" s="35"/>
      <c r="AE25" s="35"/>
      <c r="AF25" s="35"/>
      <c r="AG25" s="35"/>
      <c r="AH25" s="35"/>
      <c r="AI25" s="35"/>
    </row>
    <row r="26" spans="1:35" ht="12.75">
      <c r="A26" s="20"/>
      <c r="B26" s="15" t="s">
        <v>21</v>
      </c>
      <c r="C26" s="71">
        <f t="shared" si="3"/>
        <v>4.1</v>
      </c>
      <c r="D26" s="71">
        <f t="shared" si="3"/>
        <v>10.5</v>
      </c>
      <c r="E26" s="71">
        <f aca="true" t="shared" si="14" ref="E26:I35">IF((E68&lt;=2),"x",ROUND(E68/$J68*100,1))</f>
        <v>25.6</v>
      </c>
      <c r="F26" s="71">
        <f t="shared" si="14"/>
        <v>30.4</v>
      </c>
      <c r="G26" s="71">
        <f t="shared" si="14"/>
        <v>20.9</v>
      </c>
      <c r="H26" s="71">
        <f t="shared" si="14"/>
        <v>7.2</v>
      </c>
      <c r="I26" s="71">
        <f t="shared" si="14"/>
        <v>98.9</v>
      </c>
      <c r="J26" s="41">
        <f t="shared" si="5"/>
        <v>4969</v>
      </c>
      <c r="K26" s="71">
        <f t="shared" si="9"/>
        <v>6.3</v>
      </c>
      <c r="L26" s="71">
        <f t="shared" si="9"/>
        <v>15.1</v>
      </c>
      <c r="M26" s="71">
        <f t="shared" si="12"/>
        <v>30.8</v>
      </c>
      <c r="N26" s="71">
        <f t="shared" si="12"/>
        <v>29.6</v>
      </c>
      <c r="O26" s="71">
        <f t="shared" si="12"/>
        <v>14</v>
      </c>
      <c r="P26" s="71">
        <f t="shared" si="12"/>
        <v>3.6</v>
      </c>
      <c r="Q26" s="71">
        <f t="shared" si="12"/>
        <v>99.4</v>
      </c>
      <c r="R26" s="41">
        <f t="shared" si="6"/>
        <v>10286</v>
      </c>
      <c r="S26" s="71">
        <f t="shared" si="13"/>
        <v>5.6</v>
      </c>
      <c r="T26" s="71">
        <f t="shared" si="13"/>
        <v>13.6</v>
      </c>
      <c r="U26" s="71">
        <f t="shared" si="13"/>
        <v>29.1</v>
      </c>
      <c r="V26" s="71">
        <f t="shared" si="13"/>
        <v>29.9</v>
      </c>
      <c r="W26" s="71">
        <f t="shared" si="13"/>
        <v>16.3</v>
      </c>
      <c r="X26" s="71">
        <f t="shared" si="13"/>
        <v>4.8</v>
      </c>
      <c r="Y26" s="71">
        <f t="shared" si="13"/>
        <v>99.2</v>
      </c>
      <c r="Z26" s="41">
        <f t="shared" si="7"/>
        <v>15255</v>
      </c>
      <c r="AA26" s="34"/>
      <c r="AB26" s="35"/>
      <c r="AC26" s="35"/>
      <c r="AD26" s="35"/>
      <c r="AE26" s="35"/>
      <c r="AF26" s="35"/>
      <c r="AG26" s="35"/>
      <c r="AH26" s="35"/>
      <c r="AI26" s="35"/>
    </row>
    <row r="27" spans="1:35" ht="12.75">
      <c r="A27" s="20"/>
      <c r="B27" s="15" t="s">
        <v>22</v>
      </c>
      <c r="C27" s="71">
        <f t="shared" si="3"/>
        <v>7.1</v>
      </c>
      <c r="D27" s="71">
        <f t="shared" si="3"/>
        <v>15</v>
      </c>
      <c r="E27" s="71">
        <f t="shared" si="14"/>
        <v>25.6</v>
      </c>
      <c r="F27" s="71">
        <f t="shared" si="14"/>
        <v>27.6</v>
      </c>
      <c r="G27" s="71">
        <f t="shared" si="14"/>
        <v>18.4</v>
      </c>
      <c r="H27" s="71">
        <f t="shared" si="14"/>
        <v>5.4</v>
      </c>
      <c r="I27" s="71">
        <f t="shared" si="14"/>
        <v>99.1</v>
      </c>
      <c r="J27" s="41">
        <f t="shared" si="5"/>
        <v>25420</v>
      </c>
      <c r="K27" s="71">
        <f t="shared" si="9"/>
        <v>7.1</v>
      </c>
      <c r="L27" s="71">
        <f t="shared" si="9"/>
        <v>16.1</v>
      </c>
      <c r="M27" s="71">
        <f t="shared" si="12"/>
        <v>27.3</v>
      </c>
      <c r="N27" s="71">
        <f t="shared" si="12"/>
        <v>28.3</v>
      </c>
      <c r="O27" s="71">
        <f t="shared" si="12"/>
        <v>16.6</v>
      </c>
      <c r="P27" s="71">
        <f t="shared" si="12"/>
        <v>4.1</v>
      </c>
      <c r="Q27" s="71">
        <f t="shared" si="12"/>
        <v>99.4</v>
      </c>
      <c r="R27" s="41">
        <f t="shared" si="6"/>
        <v>58554</v>
      </c>
      <c r="S27" s="71">
        <f t="shared" si="13"/>
        <v>7.1</v>
      </c>
      <c r="T27" s="71">
        <f t="shared" si="13"/>
        <v>15.7</v>
      </c>
      <c r="U27" s="71">
        <f t="shared" si="13"/>
        <v>26.8</v>
      </c>
      <c r="V27" s="71">
        <f t="shared" si="13"/>
        <v>28.1</v>
      </c>
      <c r="W27" s="71">
        <f t="shared" si="13"/>
        <v>17.1</v>
      </c>
      <c r="X27" s="71">
        <f t="shared" si="13"/>
        <v>4.5</v>
      </c>
      <c r="Y27" s="71">
        <f t="shared" si="13"/>
        <v>99.3</v>
      </c>
      <c r="Z27" s="41">
        <f t="shared" si="7"/>
        <v>83974</v>
      </c>
      <c r="AA27" s="34"/>
      <c r="AB27" s="35"/>
      <c r="AC27" s="35"/>
      <c r="AD27" s="35"/>
      <c r="AE27" s="35"/>
      <c r="AF27" s="35"/>
      <c r="AG27" s="35"/>
      <c r="AH27" s="35"/>
      <c r="AI27" s="35"/>
    </row>
    <row r="28" spans="1:35" ht="12.75">
      <c r="A28" s="20"/>
      <c r="B28" s="15" t="s">
        <v>53</v>
      </c>
      <c r="C28" s="71">
        <f t="shared" si="3"/>
        <v>1.3</v>
      </c>
      <c r="D28" s="71">
        <f t="shared" si="3"/>
        <v>7.6</v>
      </c>
      <c r="E28" s="71">
        <f t="shared" si="14"/>
        <v>26.7</v>
      </c>
      <c r="F28" s="71">
        <f t="shared" si="14"/>
        <v>35.4</v>
      </c>
      <c r="G28" s="71">
        <f t="shared" si="14"/>
        <v>21.5</v>
      </c>
      <c r="H28" s="71">
        <f t="shared" si="14"/>
        <v>6.3</v>
      </c>
      <c r="I28" s="71">
        <f t="shared" si="14"/>
        <v>98.8</v>
      </c>
      <c r="J28" s="41">
        <f t="shared" si="5"/>
        <v>10667</v>
      </c>
      <c r="K28" s="71">
        <f t="shared" si="9"/>
        <v>1.8</v>
      </c>
      <c r="L28" s="71">
        <f t="shared" si="9"/>
        <v>12.3</v>
      </c>
      <c r="M28" s="71">
        <f t="shared" si="12"/>
        <v>33</v>
      </c>
      <c r="N28" s="71">
        <f t="shared" si="12"/>
        <v>33.9</v>
      </c>
      <c r="O28" s="71">
        <f t="shared" si="12"/>
        <v>15</v>
      </c>
      <c r="P28" s="71">
        <f t="shared" si="12"/>
        <v>3.2</v>
      </c>
      <c r="Q28" s="71">
        <f t="shared" si="12"/>
        <v>99.2</v>
      </c>
      <c r="R28" s="41">
        <f t="shared" si="6"/>
        <v>13510</v>
      </c>
      <c r="S28" s="71">
        <f t="shared" si="13"/>
        <v>1.6</v>
      </c>
      <c r="T28" s="71">
        <f t="shared" si="13"/>
        <v>10.2</v>
      </c>
      <c r="U28" s="71">
        <f t="shared" si="13"/>
        <v>30.2</v>
      </c>
      <c r="V28" s="71">
        <f t="shared" si="13"/>
        <v>34.6</v>
      </c>
      <c r="W28" s="71">
        <f t="shared" si="13"/>
        <v>17.9</v>
      </c>
      <c r="X28" s="71">
        <f t="shared" si="13"/>
        <v>4.6</v>
      </c>
      <c r="Y28" s="71">
        <f t="shared" si="13"/>
        <v>99</v>
      </c>
      <c r="Z28" s="41">
        <f t="shared" si="7"/>
        <v>24177</v>
      </c>
      <c r="AA28" s="34"/>
      <c r="AB28" s="35"/>
      <c r="AC28" s="35"/>
      <c r="AD28" s="35"/>
      <c r="AE28" s="35"/>
      <c r="AF28" s="35"/>
      <c r="AG28" s="35"/>
      <c r="AH28" s="35"/>
      <c r="AI28" s="35"/>
    </row>
    <row r="29" spans="1:35" ht="12.75">
      <c r="A29" s="20"/>
      <c r="B29" s="15" t="s">
        <v>23</v>
      </c>
      <c r="C29" s="71">
        <f t="shared" si="3"/>
        <v>2.2</v>
      </c>
      <c r="D29" s="71">
        <f t="shared" si="3"/>
        <v>9.7</v>
      </c>
      <c r="E29" s="71">
        <f t="shared" si="14"/>
        <v>30.8</v>
      </c>
      <c r="F29" s="71">
        <f t="shared" si="14"/>
        <v>36.6</v>
      </c>
      <c r="G29" s="71">
        <f t="shared" si="14"/>
        <v>16.3</v>
      </c>
      <c r="H29" s="71">
        <f t="shared" si="14"/>
        <v>3.7</v>
      </c>
      <c r="I29" s="71">
        <f t="shared" si="14"/>
        <v>99.3</v>
      </c>
      <c r="J29" s="41">
        <f t="shared" si="5"/>
        <v>4408</v>
      </c>
      <c r="K29" s="71">
        <f t="shared" si="9"/>
        <v>3.4</v>
      </c>
      <c r="L29" s="71">
        <f t="shared" si="9"/>
        <v>12.3</v>
      </c>
      <c r="M29" s="71">
        <f t="shared" si="12"/>
        <v>33.8</v>
      </c>
      <c r="N29" s="71">
        <f t="shared" si="12"/>
        <v>33.1</v>
      </c>
      <c r="O29" s="71">
        <f t="shared" si="12"/>
        <v>14.1</v>
      </c>
      <c r="P29" s="71">
        <f t="shared" si="12"/>
        <v>2.6</v>
      </c>
      <c r="Q29" s="71">
        <f t="shared" si="12"/>
        <v>99.4</v>
      </c>
      <c r="R29" s="41">
        <f t="shared" si="6"/>
        <v>5614</v>
      </c>
      <c r="S29" s="71">
        <f t="shared" si="13"/>
        <v>2.9</v>
      </c>
      <c r="T29" s="71">
        <f t="shared" si="13"/>
        <v>11.2</v>
      </c>
      <c r="U29" s="71">
        <f t="shared" si="13"/>
        <v>32.5</v>
      </c>
      <c r="V29" s="71">
        <f t="shared" si="13"/>
        <v>34.7</v>
      </c>
      <c r="W29" s="71">
        <f t="shared" si="13"/>
        <v>15.1</v>
      </c>
      <c r="X29" s="71">
        <f t="shared" si="13"/>
        <v>3.1</v>
      </c>
      <c r="Y29" s="71">
        <f t="shared" si="13"/>
        <v>99.4</v>
      </c>
      <c r="Z29" s="41">
        <f t="shared" si="7"/>
        <v>10022</v>
      </c>
      <c r="AA29" s="34"/>
      <c r="AB29" s="35"/>
      <c r="AC29" s="35"/>
      <c r="AD29" s="35"/>
      <c r="AE29" s="35"/>
      <c r="AF29" s="35"/>
      <c r="AG29" s="35"/>
      <c r="AH29" s="35"/>
      <c r="AI29" s="35"/>
    </row>
    <row r="30" spans="1:35" ht="12.75">
      <c r="A30" s="20"/>
      <c r="B30" s="15" t="s">
        <v>24</v>
      </c>
      <c r="C30" s="71">
        <f t="shared" si="3"/>
        <v>7</v>
      </c>
      <c r="D30" s="71">
        <f t="shared" si="3"/>
        <v>32.6</v>
      </c>
      <c r="E30" s="71">
        <f t="shared" si="14"/>
        <v>29.3</v>
      </c>
      <c r="F30" s="71">
        <f t="shared" si="14"/>
        <v>18</v>
      </c>
      <c r="G30" s="71">
        <f t="shared" si="14"/>
        <v>9.1</v>
      </c>
      <c r="H30" s="71">
        <f t="shared" si="14"/>
        <v>3.3</v>
      </c>
      <c r="I30" s="71">
        <f t="shared" si="14"/>
        <v>99.4</v>
      </c>
      <c r="J30" s="41">
        <f t="shared" si="5"/>
        <v>3890</v>
      </c>
      <c r="K30" s="71">
        <f t="shared" si="9"/>
        <v>7.4</v>
      </c>
      <c r="L30" s="71">
        <f t="shared" si="9"/>
        <v>31.4</v>
      </c>
      <c r="M30" s="71">
        <f t="shared" si="12"/>
        <v>29.2</v>
      </c>
      <c r="N30" s="71">
        <f t="shared" si="12"/>
        <v>18.4</v>
      </c>
      <c r="O30" s="71">
        <f t="shared" si="12"/>
        <v>9.7</v>
      </c>
      <c r="P30" s="71">
        <f t="shared" si="12"/>
        <v>3.3</v>
      </c>
      <c r="Q30" s="71">
        <f t="shared" si="12"/>
        <v>99.3</v>
      </c>
      <c r="R30" s="41">
        <f t="shared" si="6"/>
        <v>8432</v>
      </c>
      <c r="S30" s="71">
        <f t="shared" si="13"/>
        <v>7.2</v>
      </c>
      <c r="T30" s="71">
        <f t="shared" si="13"/>
        <v>31.8</v>
      </c>
      <c r="U30" s="71">
        <f t="shared" si="13"/>
        <v>29.2</v>
      </c>
      <c r="V30" s="71">
        <f t="shared" si="13"/>
        <v>18.3</v>
      </c>
      <c r="W30" s="71">
        <f t="shared" si="13"/>
        <v>9.5</v>
      </c>
      <c r="X30" s="71">
        <f t="shared" si="13"/>
        <v>3.3</v>
      </c>
      <c r="Y30" s="71">
        <f t="shared" si="13"/>
        <v>99.4</v>
      </c>
      <c r="Z30" s="41">
        <f t="shared" si="7"/>
        <v>12322</v>
      </c>
      <c r="AA30" s="34"/>
      <c r="AB30" s="35"/>
      <c r="AC30" s="35"/>
      <c r="AD30" s="35"/>
      <c r="AE30" s="35"/>
      <c r="AF30" s="35"/>
      <c r="AG30" s="35"/>
      <c r="AH30" s="35"/>
      <c r="AI30" s="35"/>
    </row>
    <row r="31" spans="1:35" ht="12.75">
      <c r="A31" s="20"/>
      <c r="B31" s="15" t="s">
        <v>25</v>
      </c>
      <c r="C31" s="71">
        <f t="shared" si="3"/>
        <v>9.2</v>
      </c>
      <c r="D31" s="71">
        <f t="shared" si="3"/>
        <v>32.3</v>
      </c>
      <c r="E31" s="71">
        <f t="shared" si="14"/>
        <v>26.5</v>
      </c>
      <c r="F31" s="71">
        <f t="shared" si="14"/>
        <v>16.8</v>
      </c>
      <c r="G31" s="71">
        <f t="shared" si="14"/>
        <v>9.9</v>
      </c>
      <c r="H31" s="71">
        <f t="shared" si="14"/>
        <v>4.3</v>
      </c>
      <c r="I31" s="71">
        <f t="shared" si="14"/>
        <v>99</v>
      </c>
      <c r="J31" s="41">
        <f t="shared" si="5"/>
        <v>2015</v>
      </c>
      <c r="K31" s="71">
        <f t="shared" si="9"/>
        <v>9.2</v>
      </c>
      <c r="L31" s="71">
        <f t="shared" si="9"/>
        <v>29.4</v>
      </c>
      <c r="M31" s="71">
        <f t="shared" si="12"/>
        <v>26.3</v>
      </c>
      <c r="N31" s="71">
        <f t="shared" si="12"/>
        <v>19.1</v>
      </c>
      <c r="O31" s="71">
        <f t="shared" si="12"/>
        <v>10.9</v>
      </c>
      <c r="P31" s="71">
        <f t="shared" si="12"/>
        <v>4.4</v>
      </c>
      <c r="Q31" s="71">
        <f t="shared" si="12"/>
        <v>99.3</v>
      </c>
      <c r="R31" s="41">
        <f t="shared" si="6"/>
        <v>3040</v>
      </c>
      <c r="S31" s="71">
        <f t="shared" si="13"/>
        <v>9.2</v>
      </c>
      <c r="T31" s="71">
        <f t="shared" si="13"/>
        <v>30.6</v>
      </c>
      <c r="U31" s="71">
        <f t="shared" si="13"/>
        <v>26.4</v>
      </c>
      <c r="V31" s="71">
        <f t="shared" si="13"/>
        <v>18.2</v>
      </c>
      <c r="W31" s="71">
        <f t="shared" si="13"/>
        <v>10.5</v>
      </c>
      <c r="X31" s="71">
        <f t="shared" si="13"/>
        <v>4.4</v>
      </c>
      <c r="Y31" s="71">
        <f t="shared" si="13"/>
        <v>99.2</v>
      </c>
      <c r="Z31" s="41">
        <f t="shared" si="7"/>
        <v>5055</v>
      </c>
      <c r="AA31" s="34"/>
      <c r="AB31" s="35"/>
      <c r="AC31" s="35"/>
      <c r="AD31" s="35"/>
      <c r="AE31" s="35"/>
      <c r="AF31" s="35"/>
      <c r="AG31" s="35"/>
      <c r="AH31" s="35"/>
      <c r="AI31" s="35"/>
    </row>
    <row r="32" spans="1:35" ht="12.75">
      <c r="A32" s="20"/>
      <c r="B32" s="15" t="s">
        <v>26</v>
      </c>
      <c r="C32" s="71">
        <f t="shared" si="3"/>
        <v>8.7</v>
      </c>
      <c r="D32" s="71">
        <f t="shared" si="3"/>
        <v>32</v>
      </c>
      <c r="E32" s="71">
        <f t="shared" si="14"/>
        <v>28.5</v>
      </c>
      <c r="F32" s="71">
        <f t="shared" si="14"/>
        <v>18.1</v>
      </c>
      <c r="G32" s="71">
        <f t="shared" si="14"/>
        <v>8.4</v>
      </c>
      <c r="H32" s="71">
        <f t="shared" si="14"/>
        <v>3.5</v>
      </c>
      <c r="I32" s="71">
        <f t="shared" si="14"/>
        <v>99.1</v>
      </c>
      <c r="J32" s="41">
        <f t="shared" si="5"/>
        <v>2235</v>
      </c>
      <c r="K32" s="71">
        <f t="shared" si="9"/>
        <v>7.9</v>
      </c>
      <c r="L32" s="71">
        <f t="shared" si="9"/>
        <v>28.8</v>
      </c>
      <c r="M32" s="71">
        <f t="shared" si="12"/>
        <v>28.8</v>
      </c>
      <c r="N32" s="71">
        <f t="shared" si="12"/>
        <v>19.3</v>
      </c>
      <c r="O32" s="71">
        <f t="shared" si="12"/>
        <v>10.1</v>
      </c>
      <c r="P32" s="71">
        <f t="shared" si="12"/>
        <v>4.3</v>
      </c>
      <c r="Q32" s="71">
        <f t="shared" si="12"/>
        <v>99.1</v>
      </c>
      <c r="R32" s="41">
        <f t="shared" si="6"/>
        <v>4326</v>
      </c>
      <c r="S32" s="71">
        <f t="shared" si="13"/>
        <v>8.2</v>
      </c>
      <c r="T32" s="71">
        <f t="shared" si="13"/>
        <v>29.9</v>
      </c>
      <c r="U32" s="71">
        <f t="shared" si="13"/>
        <v>28.7</v>
      </c>
      <c r="V32" s="71">
        <f t="shared" si="13"/>
        <v>18.9</v>
      </c>
      <c r="W32" s="71">
        <f t="shared" si="13"/>
        <v>9.5</v>
      </c>
      <c r="X32" s="71">
        <f t="shared" si="13"/>
        <v>4</v>
      </c>
      <c r="Y32" s="71">
        <f t="shared" si="13"/>
        <v>99.1</v>
      </c>
      <c r="Z32" s="41">
        <f t="shared" si="7"/>
        <v>6561</v>
      </c>
      <c r="AA32" s="34"/>
      <c r="AB32" s="35"/>
      <c r="AC32" s="35"/>
      <c r="AD32" s="35"/>
      <c r="AE32" s="35"/>
      <c r="AF32" s="35"/>
      <c r="AG32" s="35"/>
      <c r="AH32" s="35"/>
      <c r="AI32" s="35"/>
    </row>
    <row r="33" spans="1:35" ht="12.75">
      <c r="A33" s="20"/>
      <c r="B33" s="15" t="s">
        <v>27</v>
      </c>
      <c r="C33" s="71">
        <f t="shared" si="3"/>
        <v>13.6</v>
      </c>
      <c r="D33" s="71">
        <f t="shared" si="3"/>
        <v>36.3</v>
      </c>
      <c r="E33" s="71">
        <f t="shared" si="14"/>
        <v>29.7</v>
      </c>
      <c r="F33" s="71">
        <f t="shared" si="14"/>
        <v>11.1</v>
      </c>
      <c r="G33" s="71">
        <f t="shared" si="14"/>
        <v>4.2</v>
      </c>
      <c r="H33" s="71">
        <f t="shared" si="14"/>
        <v>2.2</v>
      </c>
      <c r="I33" s="71">
        <f t="shared" si="14"/>
        <v>97.2</v>
      </c>
      <c r="J33" s="41">
        <f t="shared" si="5"/>
        <v>2523</v>
      </c>
      <c r="K33" s="71">
        <f t="shared" si="9"/>
        <v>13.9</v>
      </c>
      <c r="L33" s="71">
        <f t="shared" si="9"/>
        <v>41.4</v>
      </c>
      <c r="M33" s="71">
        <f t="shared" si="12"/>
        <v>26</v>
      </c>
      <c r="N33" s="71">
        <f t="shared" si="12"/>
        <v>10.4</v>
      </c>
      <c r="O33" s="71">
        <f t="shared" si="12"/>
        <v>4.1</v>
      </c>
      <c r="P33" s="71">
        <f t="shared" si="12"/>
        <v>2.3</v>
      </c>
      <c r="Q33" s="71">
        <f t="shared" si="12"/>
        <v>98</v>
      </c>
      <c r="R33" s="41">
        <f t="shared" si="6"/>
        <v>3375</v>
      </c>
      <c r="S33" s="71">
        <f t="shared" si="13"/>
        <v>13.8</v>
      </c>
      <c r="T33" s="71">
        <f t="shared" si="13"/>
        <v>39.2</v>
      </c>
      <c r="U33" s="71">
        <f t="shared" si="13"/>
        <v>27.6</v>
      </c>
      <c r="V33" s="71">
        <f t="shared" si="13"/>
        <v>10.7</v>
      </c>
      <c r="W33" s="71">
        <f t="shared" si="13"/>
        <v>4.2</v>
      </c>
      <c r="X33" s="71">
        <f t="shared" si="13"/>
        <v>2.2</v>
      </c>
      <c r="Y33" s="71">
        <f t="shared" si="13"/>
        <v>97.7</v>
      </c>
      <c r="Z33" s="41">
        <f t="shared" si="7"/>
        <v>5898</v>
      </c>
      <c r="AA33" s="34"/>
      <c r="AB33" s="35"/>
      <c r="AC33" s="35"/>
      <c r="AD33" s="35"/>
      <c r="AE33" s="35"/>
      <c r="AF33" s="35"/>
      <c r="AG33" s="35"/>
      <c r="AH33" s="35"/>
      <c r="AI33" s="35"/>
    </row>
    <row r="34" spans="1:35" ht="12.75">
      <c r="A34" s="20"/>
      <c r="B34" s="15" t="s">
        <v>28</v>
      </c>
      <c r="C34" s="71">
        <f t="shared" si="3"/>
        <v>8.8</v>
      </c>
      <c r="D34" s="71">
        <f t="shared" si="3"/>
        <v>27.4</v>
      </c>
      <c r="E34" s="71">
        <f t="shared" si="14"/>
        <v>27.6</v>
      </c>
      <c r="F34" s="71">
        <f t="shared" si="14"/>
        <v>20</v>
      </c>
      <c r="G34" s="71">
        <f t="shared" si="14"/>
        <v>10.8</v>
      </c>
      <c r="H34" s="71">
        <f t="shared" si="14"/>
        <v>4.1</v>
      </c>
      <c r="I34" s="71">
        <f t="shared" si="14"/>
        <v>98.8</v>
      </c>
      <c r="J34" s="41">
        <f t="shared" si="5"/>
        <v>2636</v>
      </c>
      <c r="K34" s="71">
        <f t="shared" si="9"/>
        <v>10.7</v>
      </c>
      <c r="L34" s="71">
        <f t="shared" si="9"/>
        <v>30.4</v>
      </c>
      <c r="M34" s="71">
        <f>IF((M76&lt;=2),"x",ROUND(M76/$R76*100,1))</f>
        <v>28.2</v>
      </c>
      <c r="N34" s="71">
        <f>IF((N76&lt;=2),"x",ROUND(N76/$R76*100,1))</f>
        <v>19.1</v>
      </c>
      <c r="O34" s="71">
        <f>IF((O76&lt;=2),"x",ROUND(O76/$R76*100,1))</f>
        <v>8.1</v>
      </c>
      <c r="P34" s="71">
        <f>IF((P76&lt;=2),"x",ROUND(P76/$R76*100,1))</f>
        <v>2.7</v>
      </c>
      <c r="Q34" s="71">
        <f>IF((Q76&lt;=2),"x",ROUND(Q76/$R76*100,1))</f>
        <v>99.2</v>
      </c>
      <c r="R34" s="41">
        <f t="shared" si="6"/>
        <v>3278</v>
      </c>
      <c r="S34" s="71">
        <f t="shared" si="13"/>
        <v>9.9</v>
      </c>
      <c r="T34" s="71">
        <f t="shared" si="13"/>
        <v>29</v>
      </c>
      <c r="U34" s="71">
        <f t="shared" si="13"/>
        <v>27.9</v>
      </c>
      <c r="V34" s="71">
        <f t="shared" si="13"/>
        <v>19.5</v>
      </c>
      <c r="W34" s="71">
        <f t="shared" si="13"/>
        <v>9.3</v>
      </c>
      <c r="X34" s="71">
        <f t="shared" si="13"/>
        <v>3.3</v>
      </c>
      <c r="Y34" s="71">
        <f t="shared" si="13"/>
        <v>99</v>
      </c>
      <c r="Z34" s="41">
        <f t="shared" si="7"/>
        <v>5914</v>
      </c>
      <c r="AA34" s="34"/>
      <c r="AB34" s="35"/>
      <c r="AC34" s="35"/>
      <c r="AD34" s="35"/>
      <c r="AE34" s="35"/>
      <c r="AF34" s="35"/>
      <c r="AG34" s="35"/>
      <c r="AH34" s="35"/>
      <c r="AI34" s="35"/>
    </row>
    <row r="35" spans="1:35" ht="12.75">
      <c r="A35" s="20"/>
      <c r="B35" s="15" t="s">
        <v>29</v>
      </c>
      <c r="C35" s="71">
        <f t="shared" si="3"/>
        <v>5.7</v>
      </c>
      <c r="D35" s="71">
        <f t="shared" si="3"/>
        <v>20.2</v>
      </c>
      <c r="E35" s="71">
        <f t="shared" si="14"/>
        <v>26.1</v>
      </c>
      <c r="F35" s="71">
        <f t="shared" si="14"/>
        <v>23.9</v>
      </c>
      <c r="G35" s="71">
        <f t="shared" si="14"/>
        <v>15.2</v>
      </c>
      <c r="H35" s="71">
        <f t="shared" si="14"/>
        <v>7.2</v>
      </c>
      <c r="I35" s="71">
        <f t="shared" si="14"/>
        <v>98.2</v>
      </c>
      <c r="J35" s="41">
        <f t="shared" si="5"/>
        <v>5900</v>
      </c>
      <c r="K35" s="71">
        <f t="shared" si="9"/>
        <v>6.7</v>
      </c>
      <c r="L35" s="71">
        <f t="shared" si="9"/>
        <v>21.5</v>
      </c>
      <c r="M35" s="71">
        <f>IF((M77&lt;=2),"x",ROUND(M77/$R77*100,1))</f>
        <v>28.4</v>
      </c>
      <c r="N35" s="71">
        <f>IF((N77&lt;=2),"x",ROUND(N77/$R77*100,1))</f>
        <v>23.5</v>
      </c>
      <c r="O35" s="71">
        <f>IF((O77&lt;=2),"x",ROUND(O77/$R77*100,1))</f>
        <v>13.3</v>
      </c>
      <c r="P35" s="71">
        <f>IF((P77&lt;=2),"x",ROUND(P77/$R77*100,1))</f>
        <v>5.7</v>
      </c>
      <c r="Q35" s="71">
        <f>IF((Q77&lt;=2),"x",ROUND(Q77/$R77*100,1))</f>
        <v>99</v>
      </c>
      <c r="R35" s="41">
        <f t="shared" si="6"/>
        <v>11942</v>
      </c>
      <c r="S35" s="71">
        <f>IF((S77&lt;=2),"x",ROUND(S77/$Z77*100,1))</f>
        <v>6.4</v>
      </c>
      <c r="T35" s="71">
        <f>IF((T77&lt;=2),"x",ROUND(T77/$Z77*100,1))</f>
        <v>21</v>
      </c>
      <c r="U35" s="71">
        <f>IF((U77&lt;=2),"x",ROUND(U77/$Z77*100,1))</f>
        <v>27.6</v>
      </c>
      <c r="V35" s="71">
        <f>IF((V77&lt;=2),"x",ROUND(V77/$Z77*100,1))</f>
        <v>23.6</v>
      </c>
      <c r="W35" s="71">
        <f>IF((W77&lt;=2),"x",ROUND(W77/$Z77*100,1))</f>
        <v>13.9</v>
      </c>
      <c r="X35" s="71">
        <f>IF((X77&lt;=2),"x",ROUND(X77/$Z77*100,1))</f>
        <v>6.2</v>
      </c>
      <c r="Y35" s="71">
        <f>IF((Y77&lt;=2),"x",ROUND(Y77/$Z77*100,1))</f>
        <v>98.7</v>
      </c>
      <c r="Z35" s="41">
        <f t="shared" si="7"/>
        <v>17842</v>
      </c>
      <c r="AA35" s="34"/>
      <c r="AB35" s="35"/>
      <c r="AC35" s="35"/>
      <c r="AD35" s="35"/>
      <c r="AE35" s="35"/>
      <c r="AF35" s="35"/>
      <c r="AG35" s="35"/>
      <c r="AH35" s="35"/>
      <c r="AI35" s="35"/>
    </row>
    <row r="36" spans="1:35" ht="12.75">
      <c r="A36" s="20"/>
      <c r="B36" s="15" t="s">
        <v>30</v>
      </c>
      <c r="C36" s="71">
        <f t="shared" si="3"/>
        <v>3.5</v>
      </c>
      <c r="D36" s="71">
        <f t="shared" si="3"/>
        <v>12.9</v>
      </c>
      <c r="E36" s="71">
        <f>IF((E78&lt;=2),"x",ROUND(E78/$J78*100,1))</f>
        <v>23.3</v>
      </c>
      <c r="F36" s="71">
        <f>IF((F78&lt;=2),"x",ROUND(F78/$J78*100,1))</f>
        <v>26</v>
      </c>
      <c r="G36" s="71">
        <f>IF((G78&lt;=2),"x",ROUND(G78/$J78*100,1))</f>
        <v>22</v>
      </c>
      <c r="H36" s="71">
        <f>IF((H78&lt;=2),"x",ROUND(H78/$J78*100,1))</f>
        <v>10.1</v>
      </c>
      <c r="I36" s="71">
        <f>IF((I78&lt;=2),"x",ROUND(I78/$J78*100,1))</f>
        <v>97.8</v>
      </c>
      <c r="J36" s="41">
        <f t="shared" si="5"/>
        <v>5526</v>
      </c>
      <c r="K36" s="71">
        <f t="shared" si="9"/>
        <v>4.1</v>
      </c>
      <c r="L36" s="71">
        <f t="shared" si="9"/>
        <v>16.4</v>
      </c>
      <c r="M36" s="71">
        <f>IF((M78&lt;=2),"x",ROUND(M78/$R78*100,1))</f>
        <v>25.7</v>
      </c>
      <c r="N36" s="71">
        <f>IF((N78&lt;=2),"x",ROUND(N78/$R78*100,1))</f>
        <v>25.2</v>
      </c>
      <c r="O36" s="71">
        <f>IF((O78&lt;=2),"x",ROUND(O78/$R78*100,1))</f>
        <v>19</v>
      </c>
      <c r="P36" s="71">
        <f>IF((P78&lt;=2),"x",ROUND(P78/$R78*100,1))</f>
        <v>8.3</v>
      </c>
      <c r="Q36" s="71">
        <f>IF((Q78&lt;=2),"x",ROUND(Q78/$R78*100,1))</f>
        <v>98.6</v>
      </c>
      <c r="R36" s="41">
        <f t="shared" si="6"/>
        <v>3303</v>
      </c>
      <c r="S36" s="71">
        <f>IF((S78&lt;=2),"x",ROUND(S78/$Z78*100,1))</f>
        <v>3.7</v>
      </c>
      <c r="T36" s="71">
        <f>IF((T78&lt;=2),"x",ROUND(T78/$Z78*100,1))</f>
        <v>14.2</v>
      </c>
      <c r="U36" s="71">
        <f>IF((U78&lt;=2),"x",ROUND(U78/$Z78*100,1))</f>
        <v>24.2</v>
      </c>
      <c r="V36" s="71">
        <f>IF((V78&lt;=2),"x",ROUND(V78/$Z78*100,1))</f>
        <v>25.7</v>
      </c>
      <c r="W36" s="71">
        <f>IF((W78&lt;=2),"x",ROUND(W78/$Z78*100,1))</f>
        <v>20.8</v>
      </c>
      <c r="X36" s="71">
        <f>IF((X78&lt;=2),"x",ROUND(X78/$Z78*100,1))</f>
        <v>9.4</v>
      </c>
      <c r="Y36" s="71">
        <f>IF((Y78&lt;=2),"x",ROUND(Y78/$Z78*100,1))</f>
        <v>98.1</v>
      </c>
      <c r="Z36" s="41">
        <f t="shared" si="7"/>
        <v>8829</v>
      </c>
      <c r="AA36" s="34"/>
      <c r="AB36" s="35"/>
      <c r="AC36" s="35"/>
      <c r="AD36" s="35"/>
      <c r="AE36" s="35"/>
      <c r="AF36" s="35"/>
      <c r="AG36" s="35"/>
      <c r="AH36" s="35"/>
      <c r="AI36" s="35"/>
    </row>
    <row r="37" spans="1:35" ht="12.75">
      <c r="A37" s="20"/>
      <c r="B37" s="15" t="s">
        <v>31</v>
      </c>
      <c r="C37" s="71">
        <f t="shared" si="3"/>
        <v>2.9</v>
      </c>
      <c r="D37" s="71">
        <f t="shared" si="3"/>
        <v>9.2</v>
      </c>
      <c r="E37" s="71">
        <f>IF((E79&lt;=2),"x",ROUND(E79/$J79*100,1))</f>
        <v>19.7</v>
      </c>
      <c r="F37" s="71">
        <f>IF((F79&lt;=2),"x",ROUND(F79/$J79*100,1))</f>
        <v>27</v>
      </c>
      <c r="G37" s="71">
        <f>IF((G79&lt;=2),"x",ROUND(G79/$J79*100,1))</f>
        <v>23.9</v>
      </c>
      <c r="H37" s="71">
        <f>IF((H79&lt;=2),"x",ROUND(H79/$J79*100,1))</f>
        <v>14.3</v>
      </c>
      <c r="I37" s="71">
        <f>IF((I79&lt;=2),"x",ROUND(I79/$J79*100,1))</f>
        <v>96.9</v>
      </c>
      <c r="J37" s="41">
        <f t="shared" si="5"/>
        <v>12739</v>
      </c>
      <c r="K37" s="71">
        <f t="shared" si="9"/>
        <v>7.6</v>
      </c>
      <c r="L37" s="71">
        <f t="shared" si="9"/>
        <v>15.8</v>
      </c>
      <c r="M37" s="71">
        <f>IF((M79&lt;=2),"x",ROUND(M79/$R79*100,1))</f>
        <v>25.6</v>
      </c>
      <c r="N37" s="71">
        <f>IF((N79&lt;=2),"x",ROUND(N79/$R79*100,1))</f>
        <v>24.6</v>
      </c>
      <c r="O37" s="71">
        <f>IF((O79&lt;=2),"x",ROUND(O79/$R79*100,1))</f>
        <v>16.5</v>
      </c>
      <c r="P37" s="71">
        <f>IF((P79&lt;=2),"x",ROUND(P79/$R79*100,1))</f>
        <v>8.2</v>
      </c>
      <c r="Q37" s="71">
        <f>IF((Q79&lt;=2),"x",ROUND(Q79/$R79*100,1))</f>
        <v>98.3</v>
      </c>
      <c r="R37" s="41">
        <f t="shared" si="6"/>
        <v>8560</v>
      </c>
      <c r="S37" s="71">
        <f>IF((S79&lt;=2),"x",ROUND(S79/$Z79*100,1))</f>
        <v>4.8</v>
      </c>
      <c r="T37" s="71">
        <f>IF((T79&lt;=2),"x",ROUND(T79/$Z79*100,1))</f>
        <v>11.8</v>
      </c>
      <c r="U37" s="71">
        <f>IF((U79&lt;=2),"x",ROUND(U79/$Z79*100,1))</f>
        <v>22.1</v>
      </c>
      <c r="V37" s="71">
        <f>IF((V79&lt;=2),"x",ROUND(V79/$Z79*100,1))</f>
        <v>26</v>
      </c>
      <c r="W37" s="71">
        <f>IF((W79&lt;=2),"x",ROUND(W79/$Z79*100,1))</f>
        <v>20.9</v>
      </c>
      <c r="X37" s="71">
        <f>IF((X79&lt;=2),"x",ROUND(X79/$Z79*100,1))</f>
        <v>11.8</v>
      </c>
      <c r="Y37" s="71">
        <f>IF((Y79&lt;=2),"x",ROUND(Y79/$Z79*100,1))</f>
        <v>97.5</v>
      </c>
      <c r="Z37" s="41">
        <f t="shared" si="7"/>
        <v>21299</v>
      </c>
      <c r="AA37" s="34"/>
      <c r="AB37" s="35"/>
      <c r="AC37" s="35"/>
      <c r="AD37" s="35"/>
      <c r="AE37" s="35"/>
      <c r="AF37" s="35"/>
      <c r="AG37" s="35"/>
      <c r="AH37" s="35"/>
      <c r="AI37" s="35"/>
    </row>
    <row r="38" spans="1:35" ht="12.75">
      <c r="A38" s="20"/>
      <c r="B38" s="15" t="s">
        <v>32</v>
      </c>
      <c r="C38" s="71">
        <f t="shared" si="3"/>
        <v>4</v>
      </c>
      <c r="D38" s="71">
        <f t="shared" si="3"/>
        <v>8.2</v>
      </c>
      <c r="E38" s="71">
        <f>IF((E80&lt;=2),"x",ROUND(E80/$J80*100,1))</f>
        <v>17.8</v>
      </c>
      <c r="F38" s="71">
        <f>IF((F80&lt;=2),"x",ROUND(F80/$J80*100,1))</f>
        <v>23.5</v>
      </c>
      <c r="G38" s="71">
        <f>IF((G80&lt;=2),"x",ROUND(G80/$J80*100,1))</f>
        <v>24</v>
      </c>
      <c r="H38" s="71">
        <f>IF((H80&lt;=2),"x",ROUND(H80/$J80*100,1))</f>
        <v>16.3</v>
      </c>
      <c r="I38" s="71">
        <f>IF((I80&lt;=2),"x",ROUND(I80/$J80*100,1))</f>
        <v>93.8</v>
      </c>
      <c r="J38" s="41">
        <f t="shared" si="5"/>
        <v>22094</v>
      </c>
      <c r="K38" s="71">
        <f aca="true" t="shared" si="15" ref="K38:Q38">IF((K80&lt;=2),"x",ROUND(K80/$R80*100,1))</f>
        <v>4.9</v>
      </c>
      <c r="L38" s="71">
        <f t="shared" si="15"/>
        <v>9.4</v>
      </c>
      <c r="M38" s="71">
        <f t="shared" si="15"/>
        <v>19.7</v>
      </c>
      <c r="N38" s="71">
        <f t="shared" si="15"/>
        <v>24.7</v>
      </c>
      <c r="O38" s="71">
        <f t="shared" si="15"/>
        <v>23.1</v>
      </c>
      <c r="P38" s="71">
        <f t="shared" si="15"/>
        <v>14.2</v>
      </c>
      <c r="Q38" s="71">
        <f t="shared" si="15"/>
        <v>96</v>
      </c>
      <c r="R38" s="41">
        <f t="shared" si="6"/>
        <v>25714</v>
      </c>
      <c r="S38" s="71">
        <f aca="true" t="shared" si="16" ref="S38:Y38">IF((S80&lt;=2),"x",ROUND(S80/$Z80*100,1))</f>
        <v>4.5</v>
      </c>
      <c r="T38" s="71">
        <f t="shared" si="16"/>
        <v>8.8</v>
      </c>
      <c r="U38" s="71">
        <f t="shared" si="16"/>
        <v>18.8</v>
      </c>
      <c r="V38" s="71">
        <f t="shared" si="16"/>
        <v>24.2</v>
      </c>
      <c r="W38" s="71">
        <f t="shared" si="16"/>
        <v>23.5</v>
      </c>
      <c r="X38" s="71">
        <f t="shared" si="16"/>
        <v>15.2</v>
      </c>
      <c r="Y38" s="71">
        <f t="shared" si="16"/>
        <v>95</v>
      </c>
      <c r="Z38" s="41">
        <f t="shared" si="7"/>
        <v>47808</v>
      </c>
      <c r="AA38" s="34"/>
      <c r="AB38" s="35"/>
      <c r="AC38" s="35"/>
      <c r="AD38" s="35"/>
      <c r="AE38" s="35"/>
      <c r="AF38" s="35"/>
      <c r="AG38" s="35"/>
      <c r="AH38" s="35"/>
      <c r="AI38" s="35"/>
    </row>
    <row r="39" spans="1:35" ht="12.75">
      <c r="A39" s="20"/>
      <c r="B39" s="15" t="s">
        <v>47</v>
      </c>
      <c r="C39" s="71">
        <f t="shared" si="3"/>
        <v>7.8</v>
      </c>
      <c r="D39" s="71">
        <f t="shared" si="3"/>
        <v>18</v>
      </c>
      <c r="E39" s="71">
        <f>IF((E81&lt;=2),"x",ROUND(E81/$J81*100,1))</f>
        <v>23.9</v>
      </c>
      <c r="F39" s="71">
        <f>IF((F81&lt;=2),"x",ROUND(F81/$J81*100,1))</f>
        <v>23.2</v>
      </c>
      <c r="G39" s="71">
        <f>IF((G81&lt;=2),"x",ROUND(G81/$J81*100,1))</f>
        <v>16.5</v>
      </c>
      <c r="H39" s="71">
        <f>IF((H81&lt;=2),"x",ROUND(H81/$J81*100,1))</f>
        <v>8.3</v>
      </c>
      <c r="I39" s="71">
        <f>IF((I81&lt;=2),"x",ROUND(I81/$J81*100,1))</f>
        <v>97.8</v>
      </c>
      <c r="J39" s="41">
        <f t="shared" si="5"/>
        <v>361700</v>
      </c>
      <c r="K39" s="71">
        <f aca="true" t="shared" si="17" ref="K39:Q39">IF((K81&lt;=2),"x",ROUND(K81/$R81*100,1))</f>
        <v>8.1</v>
      </c>
      <c r="L39" s="71">
        <f t="shared" si="17"/>
        <v>19.4</v>
      </c>
      <c r="M39" s="71">
        <f t="shared" si="17"/>
        <v>26.4</v>
      </c>
      <c r="N39" s="71">
        <f t="shared" si="17"/>
        <v>23.9</v>
      </c>
      <c r="O39" s="71">
        <f t="shared" si="17"/>
        <v>14.7</v>
      </c>
      <c r="P39" s="71">
        <f t="shared" si="17"/>
        <v>6</v>
      </c>
      <c r="Q39" s="71">
        <f t="shared" si="17"/>
        <v>98.5</v>
      </c>
      <c r="R39" s="41">
        <f t="shared" si="6"/>
        <v>420811</v>
      </c>
      <c r="S39" s="71">
        <f aca="true" t="shared" si="18" ref="S39:Y39">IF((S81&lt;=2),"x",ROUND(S81/$Z81*100,1))</f>
        <v>8</v>
      </c>
      <c r="T39" s="71">
        <f t="shared" si="18"/>
        <v>18.8</v>
      </c>
      <c r="U39" s="71">
        <f t="shared" si="18"/>
        <v>25.3</v>
      </c>
      <c r="V39" s="71">
        <f t="shared" si="18"/>
        <v>23.6</v>
      </c>
      <c r="W39" s="71">
        <f t="shared" si="18"/>
        <v>15.5</v>
      </c>
      <c r="X39" s="71">
        <f t="shared" si="18"/>
        <v>7.1</v>
      </c>
      <c r="Y39" s="71">
        <f t="shared" si="18"/>
        <v>98.2</v>
      </c>
      <c r="Z39" s="41">
        <f t="shared" si="7"/>
        <v>782511</v>
      </c>
      <c r="AA39" s="34"/>
      <c r="AB39" s="35"/>
      <c r="AC39" s="35"/>
      <c r="AD39" s="35"/>
      <c r="AE39" s="35"/>
      <c r="AF39" s="35"/>
      <c r="AG39" s="35"/>
      <c r="AH39" s="35"/>
      <c r="AI39" s="35"/>
    </row>
    <row r="40" ht="12.75">
      <c r="AA40" s="34"/>
    </row>
    <row r="41" ht="12.75">
      <c r="AA41" s="34"/>
    </row>
    <row r="42" spans="1:27" ht="12.75">
      <c r="A42" t="s">
        <v>90</v>
      </c>
      <c r="B42" t="s">
        <v>90</v>
      </c>
      <c r="C42" t="s">
        <v>91</v>
      </c>
      <c r="AA42" s="34"/>
    </row>
    <row r="43" spans="3:27" ht="12.75">
      <c r="C43" t="s">
        <v>92</v>
      </c>
      <c r="K43" t="s">
        <v>93</v>
      </c>
      <c r="S43" t="s">
        <v>62</v>
      </c>
      <c r="AA43" s="34"/>
    </row>
    <row r="44" spans="3:27" ht="12.75">
      <c r="C44" t="s">
        <v>94</v>
      </c>
      <c r="K44" t="s">
        <v>94</v>
      </c>
      <c r="S44" t="s">
        <v>94</v>
      </c>
      <c r="AA44" s="34"/>
    </row>
    <row r="45" spans="3:27" ht="12.75">
      <c r="C45" t="s">
        <v>95</v>
      </c>
      <c r="D45" t="s">
        <v>33</v>
      </c>
      <c r="E45" t="s">
        <v>34</v>
      </c>
      <c r="F45" t="s">
        <v>35</v>
      </c>
      <c r="G45" t="s">
        <v>36</v>
      </c>
      <c r="H45" t="s">
        <v>37</v>
      </c>
      <c r="I45" t="s">
        <v>96</v>
      </c>
      <c r="J45" t="s">
        <v>62</v>
      </c>
      <c r="K45" t="s">
        <v>95</v>
      </c>
      <c r="L45" t="s">
        <v>33</v>
      </c>
      <c r="M45" t="s">
        <v>34</v>
      </c>
      <c r="N45" t="s">
        <v>35</v>
      </c>
      <c r="O45" t="s">
        <v>36</v>
      </c>
      <c r="P45" t="s">
        <v>37</v>
      </c>
      <c r="Q45" t="s">
        <v>96</v>
      </c>
      <c r="R45" t="s">
        <v>62</v>
      </c>
      <c r="S45" t="s">
        <v>95</v>
      </c>
      <c r="T45" t="s">
        <v>33</v>
      </c>
      <c r="U45" t="s">
        <v>34</v>
      </c>
      <c r="V45" t="s">
        <v>35</v>
      </c>
      <c r="W45" t="s">
        <v>36</v>
      </c>
      <c r="X45" t="s">
        <v>37</v>
      </c>
      <c r="Y45" t="s">
        <v>96</v>
      </c>
      <c r="Z45" t="s">
        <v>62</v>
      </c>
      <c r="AA45" s="34"/>
    </row>
    <row r="46" spans="3:27" ht="12.75">
      <c r="C46" t="s">
        <v>97</v>
      </c>
      <c r="D46" t="s">
        <v>97</v>
      </c>
      <c r="E46" t="s">
        <v>97</v>
      </c>
      <c r="F46" t="s">
        <v>97</v>
      </c>
      <c r="G46" t="s">
        <v>97</v>
      </c>
      <c r="H46" t="s">
        <v>97</v>
      </c>
      <c r="I46" t="s">
        <v>97</v>
      </c>
      <c r="J46" t="s">
        <v>97</v>
      </c>
      <c r="K46" t="s">
        <v>97</v>
      </c>
      <c r="L46" t="s">
        <v>97</v>
      </c>
      <c r="M46" t="s">
        <v>97</v>
      </c>
      <c r="N46" t="s">
        <v>97</v>
      </c>
      <c r="O46" t="s">
        <v>97</v>
      </c>
      <c r="P46" t="s">
        <v>97</v>
      </c>
      <c r="Q46" t="s">
        <v>97</v>
      </c>
      <c r="R46" t="s">
        <v>97</v>
      </c>
      <c r="S46" t="s">
        <v>97</v>
      </c>
      <c r="T46" t="s">
        <v>97</v>
      </c>
      <c r="U46" t="s">
        <v>97</v>
      </c>
      <c r="V46" t="s">
        <v>97</v>
      </c>
      <c r="W46" t="s">
        <v>97</v>
      </c>
      <c r="X46" t="s">
        <v>97</v>
      </c>
      <c r="Y46" t="s">
        <v>97</v>
      </c>
      <c r="Z46" t="s">
        <v>97</v>
      </c>
      <c r="AA46" s="34"/>
    </row>
    <row r="47" spans="1:27" ht="12.75">
      <c r="A47" t="s">
        <v>98</v>
      </c>
      <c r="B47" t="s">
        <v>0</v>
      </c>
      <c r="C47">
        <v>1658</v>
      </c>
      <c r="D47">
        <v>4262</v>
      </c>
      <c r="E47">
        <v>5328</v>
      </c>
      <c r="F47">
        <v>4984</v>
      </c>
      <c r="G47">
        <v>3763</v>
      </c>
      <c r="H47">
        <v>2476</v>
      </c>
      <c r="I47">
        <v>22471</v>
      </c>
      <c r="J47">
        <v>23105</v>
      </c>
      <c r="K47">
        <v>2427</v>
      </c>
      <c r="L47">
        <v>6205</v>
      </c>
      <c r="M47">
        <v>7014</v>
      </c>
      <c r="N47">
        <v>6306</v>
      </c>
      <c r="O47">
        <v>4475</v>
      </c>
      <c r="P47">
        <v>2556</v>
      </c>
      <c r="Q47">
        <v>28983</v>
      </c>
      <c r="R47">
        <v>29623</v>
      </c>
      <c r="S47">
        <v>4085</v>
      </c>
      <c r="T47">
        <v>10467</v>
      </c>
      <c r="U47">
        <v>12342</v>
      </c>
      <c r="V47">
        <v>11290</v>
      </c>
      <c r="W47">
        <v>8238</v>
      </c>
      <c r="X47">
        <v>5032</v>
      </c>
      <c r="Y47">
        <v>51454</v>
      </c>
      <c r="Z47">
        <v>52728</v>
      </c>
      <c r="AA47" s="34"/>
    </row>
    <row r="48" spans="2:27" ht="12.75">
      <c r="B48" t="s">
        <v>1</v>
      </c>
      <c r="C48">
        <v>1938</v>
      </c>
      <c r="D48">
        <v>5171</v>
      </c>
      <c r="E48">
        <v>5127</v>
      </c>
      <c r="F48">
        <v>3886</v>
      </c>
      <c r="G48">
        <v>2742</v>
      </c>
      <c r="H48">
        <v>1766</v>
      </c>
      <c r="I48">
        <v>20630</v>
      </c>
      <c r="J48">
        <v>21131</v>
      </c>
      <c r="K48">
        <v>1655</v>
      </c>
      <c r="L48">
        <v>4945</v>
      </c>
      <c r="M48">
        <v>4930</v>
      </c>
      <c r="N48">
        <v>3704</v>
      </c>
      <c r="O48">
        <v>2340</v>
      </c>
      <c r="P48">
        <v>1310</v>
      </c>
      <c r="Q48">
        <v>18884</v>
      </c>
      <c r="R48">
        <v>19246</v>
      </c>
      <c r="S48">
        <v>3593</v>
      </c>
      <c r="T48">
        <v>10116</v>
      </c>
      <c r="U48">
        <v>10057</v>
      </c>
      <c r="V48">
        <v>7590</v>
      </c>
      <c r="W48">
        <v>5082</v>
      </c>
      <c r="X48">
        <v>3076</v>
      </c>
      <c r="Y48">
        <v>39514</v>
      </c>
      <c r="Z48">
        <v>40377</v>
      </c>
      <c r="AA48" s="34"/>
    </row>
    <row r="49" spans="2:27" ht="12.75">
      <c r="B49" t="s">
        <v>2</v>
      </c>
      <c r="C49">
        <v>2220</v>
      </c>
      <c r="D49">
        <v>4751</v>
      </c>
      <c r="E49">
        <v>4779</v>
      </c>
      <c r="F49">
        <v>4053</v>
      </c>
      <c r="G49">
        <v>3263</v>
      </c>
      <c r="H49">
        <v>2224</v>
      </c>
      <c r="I49">
        <v>21290</v>
      </c>
      <c r="J49">
        <v>21941</v>
      </c>
      <c r="K49">
        <v>692</v>
      </c>
      <c r="L49">
        <v>1517</v>
      </c>
      <c r="M49">
        <v>1401</v>
      </c>
      <c r="N49">
        <v>993</v>
      </c>
      <c r="O49">
        <v>700</v>
      </c>
      <c r="P49">
        <v>430</v>
      </c>
      <c r="Q49">
        <v>5733</v>
      </c>
      <c r="R49">
        <v>5849</v>
      </c>
      <c r="S49">
        <v>2912</v>
      </c>
      <c r="T49">
        <v>6268</v>
      </c>
      <c r="U49">
        <v>6180</v>
      </c>
      <c r="V49">
        <v>5046</v>
      </c>
      <c r="W49">
        <v>3963</v>
      </c>
      <c r="X49">
        <v>2654</v>
      </c>
      <c r="Y49">
        <v>27023</v>
      </c>
      <c r="Z49">
        <v>27790</v>
      </c>
      <c r="AA49" s="34"/>
    </row>
    <row r="50" spans="2:27" ht="12.75">
      <c r="B50" t="s">
        <v>3</v>
      </c>
      <c r="C50">
        <v>231</v>
      </c>
      <c r="D50">
        <v>528</v>
      </c>
      <c r="E50">
        <v>705</v>
      </c>
      <c r="F50">
        <v>696</v>
      </c>
      <c r="G50">
        <v>515</v>
      </c>
      <c r="H50">
        <v>296</v>
      </c>
      <c r="I50">
        <v>2971</v>
      </c>
      <c r="J50">
        <v>3057</v>
      </c>
      <c r="K50">
        <v>95</v>
      </c>
      <c r="L50">
        <v>204</v>
      </c>
      <c r="M50">
        <v>299</v>
      </c>
      <c r="N50">
        <v>279</v>
      </c>
      <c r="O50">
        <v>204</v>
      </c>
      <c r="P50">
        <v>110</v>
      </c>
      <c r="Q50">
        <v>1191</v>
      </c>
      <c r="R50">
        <v>1227</v>
      </c>
      <c r="S50">
        <v>326</v>
      </c>
      <c r="T50">
        <v>732</v>
      </c>
      <c r="U50">
        <v>1004</v>
      </c>
      <c r="V50">
        <v>975</v>
      </c>
      <c r="W50">
        <v>719</v>
      </c>
      <c r="X50">
        <v>406</v>
      </c>
      <c r="Y50">
        <v>4162</v>
      </c>
      <c r="Z50">
        <v>4284</v>
      </c>
      <c r="AA50" s="34"/>
    </row>
    <row r="51" spans="2:27" ht="12.75">
      <c r="B51" t="s">
        <v>4</v>
      </c>
      <c r="C51">
        <v>7146</v>
      </c>
      <c r="D51">
        <v>11337</v>
      </c>
      <c r="E51">
        <v>8850</v>
      </c>
      <c r="F51">
        <v>6398</v>
      </c>
      <c r="G51">
        <v>4351</v>
      </c>
      <c r="H51">
        <v>2701</v>
      </c>
      <c r="I51">
        <v>40783</v>
      </c>
      <c r="J51">
        <v>41493</v>
      </c>
      <c r="K51">
        <v>4664</v>
      </c>
      <c r="L51">
        <v>8088</v>
      </c>
      <c r="M51">
        <v>6492</v>
      </c>
      <c r="N51">
        <v>4439</v>
      </c>
      <c r="O51">
        <v>2686</v>
      </c>
      <c r="P51">
        <v>1452</v>
      </c>
      <c r="Q51">
        <v>27821</v>
      </c>
      <c r="R51">
        <v>28213</v>
      </c>
      <c r="S51">
        <v>11810</v>
      </c>
      <c r="T51">
        <v>19425</v>
      </c>
      <c r="U51">
        <v>15342</v>
      </c>
      <c r="V51">
        <v>10837</v>
      </c>
      <c r="W51">
        <v>7037</v>
      </c>
      <c r="X51">
        <v>4153</v>
      </c>
      <c r="Y51">
        <v>68604</v>
      </c>
      <c r="Z51">
        <v>69706</v>
      </c>
      <c r="AA51" s="34"/>
    </row>
    <row r="52" spans="2:27" ht="12.75">
      <c r="B52" t="s">
        <v>5</v>
      </c>
      <c r="C52">
        <v>2199</v>
      </c>
      <c r="D52">
        <v>2155</v>
      </c>
      <c r="E52">
        <v>1491</v>
      </c>
      <c r="F52">
        <v>813</v>
      </c>
      <c r="G52">
        <v>401</v>
      </c>
      <c r="H52">
        <v>222</v>
      </c>
      <c r="I52">
        <v>7281</v>
      </c>
      <c r="J52">
        <v>7346</v>
      </c>
      <c r="K52">
        <v>952</v>
      </c>
      <c r="L52">
        <v>1090</v>
      </c>
      <c r="M52">
        <v>696</v>
      </c>
      <c r="N52">
        <v>412</v>
      </c>
      <c r="O52">
        <v>184</v>
      </c>
      <c r="P52">
        <v>79</v>
      </c>
      <c r="Q52">
        <v>3413</v>
      </c>
      <c r="R52">
        <v>3440</v>
      </c>
      <c r="S52">
        <v>3151</v>
      </c>
      <c r="T52">
        <v>3245</v>
      </c>
      <c r="U52">
        <v>2187</v>
      </c>
      <c r="V52">
        <v>1225</v>
      </c>
      <c r="W52">
        <v>585</v>
      </c>
      <c r="X52">
        <v>301</v>
      </c>
      <c r="Y52">
        <v>10694</v>
      </c>
      <c r="Z52">
        <v>10786</v>
      </c>
      <c r="AA52" s="34"/>
    </row>
    <row r="53" spans="2:27" ht="12.75">
      <c r="B53" t="s">
        <v>6</v>
      </c>
      <c r="C53">
        <v>345</v>
      </c>
      <c r="D53">
        <v>971</v>
      </c>
      <c r="E53">
        <v>1933</v>
      </c>
      <c r="F53">
        <v>2372</v>
      </c>
      <c r="G53">
        <v>1790</v>
      </c>
      <c r="H53">
        <v>883</v>
      </c>
      <c r="I53">
        <v>8294</v>
      </c>
      <c r="J53">
        <v>8523</v>
      </c>
      <c r="K53">
        <v>460</v>
      </c>
      <c r="L53">
        <v>941</v>
      </c>
      <c r="M53">
        <v>1814</v>
      </c>
      <c r="N53">
        <v>1743</v>
      </c>
      <c r="O53">
        <v>1137</v>
      </c>
      <c r="P53">
        <v>507</v>
      </c>
      <c r="Q53">
        <v>6602</v>
      </c>
      <c r="R53">
        <v>6708</v>
      </c>
      <c r="S53">
        <v>805</v>
      </c>
      <c r="T53">
        <v>1912</v>
      </c>
      <c r="U53">
        <v>3747</v>
      </c>
      <c r="V53">
        <v>4115</v>
      </c>
      <c r="W53">
        <v>2927</v>
      </c>
      <c r="X53">
        <v>1390</v>
      </c>
      <c r="Y53">
        <v>14896</v>
      </c>
      <c r="Z53">
        <v>15231</v>
      </c>
      <c r="AA53" s="34"/>
    </row>
    <row r="54" spans="2:27" ht="12.75">
      <c r="B54" t="s">
        <v>7</v>
      </c>
      <c r="C54">
        <v>120</v>
      </c>
      <c r="D54">
        <v>445</v>
      </c>
      <c r="E54">
        <v>718</v>
      </c>
      <c r="F54">
        <v>836</v>
      </c>
      <c r="G54">
        <v>724</v>
      </c>
      <c r="H54">
        <v>447</v>
      </c>
      <c r="I54">
        <v>3290</v>
      </c>
      <c r="J54">
        <v>3417</v>
      </c>
      <c r="K54">
        <v>8</v>
      </c>
      <c r="L54">
        <v>36</v>
      </c>
      <c r="M54">
        <v>63</v>
      </c>
      <c r="N54">
        <v>75</v>
      </c>
      <c r="O54">
        <v>57</v>
      </c>
      <c r="P54">
        <v>22</v>
      </c>
      <c r="Q54">
        <v>261</v>
      </c>
      <c r="R54">
        <v>271</v>
      </c>
      <c r="S54">
        <v>128</v>
      </c>
      <c r="T54">
        <v>481</v>
      </c>
      <c r="U54">
        <v>781</v>
      </c>
      <c r="V54">
        <v>911</v>
      </c>
      <c r="W54">
        <v>781</v>
      </c>
      <c r="X54">
        <v>469</v>
      </c>
      <c r="Y54">
        <v>3551</v>
      </c>
      <c r="Z54">
        <v>3688</v>
      </c>
      <c r="AA54" s="34"/>
    </row>
    <row r="55" spans="2:27" ht="12.75">
      <c r="B55" t="s">
        <v>8</v>
      </c>
      <c r="C55">
        <v>80</v>
      </c>
      <c r="D55">
        <v>341</v>
      </c>
      <c r="E55">
        <v>1107</v>
      </c>
      <c r="F55">
        <v>1635</v>
      </c>
      <c r="G55">
        <v>1606</v>
      </c>
      <c r="H55">
        <v>946</v>
      </c>
      <c r="I55">
        <v>5715</v>
      </c>
      <c r="J55">
        <v>5973</v>
      </c>
      <c r="K55">
        <v>60</v>
      </c>
      <c r="L55">
        <v>324</v>
      </c>
      <c r="M55">
        <v>831</v>
      </c>
      <c r="N55">
        <v>973</v>
      </c>
      <c r="O55">
        <v>717</v>
      </c>
      <c r="P55">
        <v>377</v>
      </c>
      <c r="Q55">
        <v>3282</v>
      </c>
      <c r="R55">
        <v>3370</v>
      </c>
      <c r="S55">
        <v>140</v>
      </c>
      <c r="T55">
        <v>665</v>
      </c>
      <c r="U55">
        <v>1938</v>
      </c>
      <c r="V55">
        <v>2608</v>
      </c>
      <c r="W55">
        <v>2323</v>
      </c>
      <c r="X55">
        <v>1323</v>
      </c>
      <c r="Y55">
        <v>8997</v>
      </c>
      <c r="Z55">
        <v>9343</v>
      </c>
      <c r="AA55" s="34"/>
    </row>
    <row r="56" spans="2:27" ht="12.75">
      <c r="B56" t="s">
        <v>9</v>
      </c>
      <c r="C56">
        <v>0</v>
      </c>
      <c r="D56">
        <v>0</v>
      </c>
      <c r="E56">
        <v>6</v>
      </c>
      <c r="F56">
        <v>9</v>
      </c>
      <c r="G56">
        <v>11</v>
      </c>
      <c r="H56">
        <v>7</v>
      </c>
      <c r="I56">
        <v>33</v>
      </c>
      <c r="J56">
        <v>34</v>
      </c>
      <c r="K56">
        <v>7</v>
      </c>
      <c r="L56">
        <v>62</v>
      </c>
      <c r="M56">
        <v>81</v>
      </c>
      <c r="N56">
        <v>82</v>
      </c>
      <c r="O56">
        <v>56</v>
      </c>
      <c r="P56">
        <v>31</v>
      </c>
      <c r="Q56">
        <v>319</v>
      </c>
      <c r="R56">
        <v>324</v>
      </c>
      <c r="S56">
        <v>7</v>
      </c>
      <c r="T56">
        <v>62</v>
      </c>
      <c r="U56">
        <v>87</v>
      </c>
      <c r="V56">
        <v>91</v>
      </c>
      <c r="W56">
        <v>67</v>
      </c>
      <c r="X56">
        <v>38</v>
      </c>
      <c r="Y56">
        <v>352</v>
      </c>
      <c r="Z56">
        <v>358</v>
      </c>
      <c r="AA56" s="34"/>
    </row>
    <row r="57" spans="2:27" ht="12.75">
      <c r="B57" t="s">
        <v>10</v>
      </c>
      <c r="C57">
        <v>37</v>
      </c>
      <c r="D57">
        <v>305</v>
      </c>
      <c r="E57">
        <v>534</v>
      </c>
      <c r="F57">
        <v>637</v>
      </c>
      <c r="G57">
        <v>488</v>
      </c>
      <c r="H57">
        <v>279</v>
      </c>
      <c r="I57">
        <v>2280</v>
      </c>
      <c r="J57">
        <v>2366</v>
      </c>
      <c r="K57">
        <v>34</v>
      </c>
      <c r="L57">
        <v>177</v>
      </c>
      <c r="M57">
        <v>312</v>
      </c>
      <c r="N57">
        <v>369</v>
      </c>
      <c r="O57">
        <v>297</v>
      </c>
      <c r="P57">
        <v>189</v>
      </c>
      <c r="Q57">
        <v>1378</v>
      </c>
      <c r="R57">
        <v>1440</v>
      </c>
      <c r="S57">
        <v>71</v>
      </c>
      <c r="T57">
        <v>482</v>
      </c>
      <c r="U57">
        <v>846</v>
      </c>
      <c r="V57">
        <v>1006</v>
      </c>
      <c r="W57">
        <v>785</v>
      </c>
      <c r="X57">
        <v>468</v>
      </c>
      <c r="Y57">
        <v>3658</v>
      </c>
      <c r="Z57">
        <v>3806</v>
      </c>
      <c r="AA57" s="34"/>
    </row>
    <row r="58" spans="2:27" ht="12.75">
      <c r="B58" t="s">
        <v>11</v>
      </c>
      <c r="C58">
        <v>639</v>
      </c>
      <c r="D58">
        <v>2344</v>
      </c>
      <c r="E58">
        <v>4920</v>
      </c>
      <c r="F58">
        <v>5487</v>
      </c>
      <c r="G58">
        <v>3498</v>
      </c>
      <c r="H58">
        <v>1276</v>
      </c>
      <c r="I58">
        <v>18164</v>
      </c>
      <c r="J58">
        <v>18428</v>
      </c>
      <c r="K58">
        <v>542</v>
      </c>
      <c r="L58">
        <v>1811</v>
      </c>
      <c r="M58">
        <v>3429</v>
      </c>
      <c r="N58">
        <v>3492</v>
      </c>
      <c r="O58">
        <v>2291</v>
      </c>
      <c r="P58">
        <v>803</v>
      </c>
      <c r="Q58">
        <v>12368</v>
      </c>
      <c r="R58">
        <v>12521</v>
      </c>
      <c r="S58">
        <v>1181</v>
      </c>
      <c r="T58">
        <v>4155</v>
      </c>
      <c r="U58">
        <v>8349</v>
      </c>
      <c r="V58">
        <v>8979</v>
      </c>
      <c r="W58">
        <v>5789</v>
      </c>
      <c r="X58">
        <v>2079</v>
      </c>
      <c r="Y58">
        <v>30532</v>
      </c>
      <c r="Z58">
        <v>30949</v>
      </c>
      <c r="AA58" s="34"/>
    </row>
    <row r="59" spans="2:27" ht="12.75">
      <c r="B59" t="s">
        <v>12</v>
      </c>
      <c r="C59">
        <v>1100</v>
      </c>
      <c r="D59">
        <v>3899</v>
      </c>
      <c r="E59">
        <v>3968</v>
      </c>
      <c r="F59">
        <v>2778</v>
      </c>
      <c r="G59">
        <v>1493</v>
      </c>
      <c r="H59">
        <v>625</v>
      </c>
      <c r="I59">
        <v>13863</v>
      </c>
      <c r="J59">
        <v>14000</v>
      </c>
      <c r="K59">
        <v>709</v>
      </c>
      <c r="L59">
        <v>1926</v>
      </c>
      <c r="M59">
        <v>1805</v>
      </c>
      <c r="N59">
        <v>1115</v>
      </c>
      <c r="O59">
        <v>514</v>
      </c>
      <c r="P59">
        <v>183</v>
      </c>
      <c r="Q59">
        <v>6252</v>
      </c>
      <c r="R59">
        <v>6293</v>
      </c>
      <c r="S59">
        <v>1809</v>
      </c>
      <c r="T59">
        <v>5825</v>
      </c>
      <c r="U59">
        <v>5773</v>
      </c>
      <c r="V59">
        <v>3893</v>
      </c>
      <c r="W59">
        <v>2007</v>
      </c>
      <c r="X59">
        <v>808</v>
      </c>
      <c r="Y59">
        <v>20115</v>
      </c>
      <c r="Z59">
        <v>20293</v>
      </c>
      <c r="AA59" s="34"/>
    </row>
    <row r="60" spans="2:27" ht="12.75">
      <c r="B60" t="s">
        <v>13</v>
      </c>
      <c r="C60">
        <v>824</v>
      </c>
      <c r="D60">
        <v>3274</v>
      </c>
      <c r="E60">
        <v>4327</v>
      </c>
      <c r="F60">
        <v>3937</v>
      </c>
      <c r="G60">
        <v>2436</v>
      </c>
      <c r="H60">
        <v>886</v>
      </c>
      <c r="I60">
        <v>15684</v>
      </c>
      <c r="J60">
        <v>15866</v>
      </c>
      <c r="K60">
        <v>1175</v>
      </c>
      <c r="L60">
        <v>3542</v>
      </c>
      <c r="M60">
        <v>3712</v>
      </c>
      <c r="N60">
        <v>2826</v>
      </c>
      <c r="O60">
        <v>1501</v>
      </c>
      <c r="P60">
        <v>470</v>
      </c>
      <c r="Q60">
        <v>13226</v>
      </c>
      <c r="R60">
        <v>13305</v>
      </c>
      <c r="S60">
        <v>1999</v>
      </c>
      <c r="T60">
        <v>6816</v>
      </c>
      <c r="U60">
        <v>8039</v>
      </c>
      <c r="V60">
        <v>6763</v>
      </c>
      <c r="W60">
        <v>3937</v>
      </c>
      <c r="X60">
        <v>1356</v>
      </c>
      <c r="Y60">
        <v>28910</v>
      </c>
      <c r="Z60">
        <v>29171</v>
      </c>
      <c r="AA60" s="34"/>
    </row>
    <row r="61" spans="2:27" ht="12.75">
      <c r="B61" t="s">
        <v>14</v>
      </c>
      <c r="C61">
        <v>571</v>
      </c>
      <c r="D61">
        <v>1734</v>
      </c>
      <c r="E61">
        <v>2005</v>
      </c>
      <c r="F61">
        <v>1554</v>
      </c>
      <c r="G61">
        <v>853</v>
      </c>
      <c r="H61">
        <v>346</v>
      </c>
      <c r="I61">
        <v>7063</v>
      </c>
      <c r="J61">
        <v>7162</v>
      </c>
      <c r="K61">
        <v>580</v>
      </c>
      <c r="L61">
        <v>1496</v>
      </c>
      <c r="M61">
        <v>1443</v>
      </c>
      <c r="N61">
        <v>1026</v>
      </c>
      <c r="O61">
        <v>613</v>
      </c>
      <c r="P61">
        <v>223</v>
      </c>
      <c r="Q61">
        <v>5381</v>
      </c>
      <c r="R61">
        <v>5434</v>
      </c>
      <c r="S61">
        <v>1151</v>
      </c>
      <c r="T61">
        <v>3230</v>
      </c>
      <c r="U61">
        <v>3448</v>
      </c>
      <c r="V61">
        <v>2580</v>
      </c>
      <c r="W61">
        <v>1466</v>
      </c>
      <c r="X61">
        <v>569</v>
      </c>
      <c r="Y61">
        <v>12444</v>
      </c>
      <c r="Z61">
        <v>12596</v>
      </c>
      <c r="AA61" s="34"/>
    </row>
    <row r="62" spans="2:27" ht="12.75">
      <c r="B62" t="s">
        <v>15</v>
      </c>
      <c r="C62">
        <v>1453</v>
      </c>
      <c r="D62">
        <v>4256</v>
      </c>
      <c r="E62">
        <v>6197</v>
      </c>
      <c r="F62">
        <v>5579</v>
      </c>
      <c r="G62">
        <v>3350</v>
      </c>
      <c r="H62">
        <v>1165</v>
      </c>
      <c r="I62">
        <v>22000</v>
      </c>
      <c r="J62">
        <v>22195</v>
      </c>
      <c r="K62">
        <v>1652</v>
      </c>
      <c r="L62">
        <v>4880</v>
      </c>
      <c r="M62">
        <v>6643</v>
      </c>
      <c r="N62">
        <v>5446</v>
      </c>
      <c r="O62">
        <v>3124</v>
      </c>
      <c r="P62">
        <v>976</v>
      </c>
      <c r="Q62">
        <v>22721</v>
      </c>
      <c r="R62">
        <v>22871</v>
      </c>
      <c r="S62">
        <v>3105</v>
      </c>
      <c r="T62">
        <v>9136</v>
      </c>
      <c r="U62">
        <v>12840</v>
      </c>
      <c r="V62">
        <v>11025</v>
      </c>
      <c r="W62">
        <v>6474</v>
      </c>
      <c r="X62">
        <v>2141</v>
      </c>
      <c r="Y62">
        <v>44721</v>
      </c>
      <c r="Z62">
        <v>45066</v>
      </c>
      <c r="AA62" s="34"/>
    </row>
    <row r="63" spans="2:27" ht="12.75">
      <c r="B63" t="s">
        <v>16</v>
      </c>
      <c r="C63">
        <v>237</v>
      </c>
      <c r="D63">
        <v>689</v>
      </c>
      <c r="E63">
        <v>1296</v>
      </c>
      <c r="F63">
        <v>1528</v>
      </c>
      <c r="G63">
        <v>1183</v>
      </c>
      <c r="H63">
        <v>624</v>
      </c>
      <c r="I63">
        <v>5557</v>
      </c>
      <c r="J63">
        <v>5748</v>
      </c>
      <c r="K63">
        <v>531</v>
      </c>
      <c r="L63">
        <v>1410</v>
      </c>
      <c r="M63">
        <v>2116</v>
      </c>
      <c r="N63">
        <v>2021</v>
      </c>
      <c r="O63">
        <v>1469</v>
      </c>
      <c r="P63">
        <v>715</v>
      </c>
      <c r="Q63">
        <v>8262</v>
      </c>
      <c r="R63">
        <v>8473</v>
      </c>
      <c r="S63">
        <v>768</v>
      </c>
      <c r="T63">
        <v>2099</v>
      </c>
      <c r="U63">
        <v>3412</v>
      </c>
      <c r="V63">
        <v>3549</v>
      </c>
      <c r="W63">
        <v>2652</v>
      </c>
      <c r="X63">
        <v>1339</v>
      </c>
      <c r="Y63">
        <v>13819</v>
      </c>
      <c r="Z63">
        <v>14221</v>
      </c>
      <c r="AA63" s="34"/>
    </row>
    <row r="64" spans="2:27" ht="12.75">
      <c r="B64" t="s">
        <v>17</v>
      </c>
      <c r="C64">
        <v>392</v>
      </c>
      <c r="D64">
        <v>1288</v>
      </c>
      <c r="E64">
        <v>3102</v>
      </c>
      <c r="F64">
        <v>3918</v>
      </c>
      <c r="G64">
        <v>3335</v>
      </c>
      <c r="H64">
        <v>1744</v>
      </c>
      <c r="I64">
        <v>13779</v>
      </c>
      <c r="J64">
        <v>14291</v>
      </c>
      <c r="K64">
        <v>2332</v>
      </c>
      <c r="L64">
        <v>5968</v>
      </c>
      <c r="M64">
        <v>10234</v>
      </c>
      <c r="N64">
        <v>10066</v>
      </c>
      <c r="O64">
        <v>6594</v>
      </c>
      <c r="P64">
        <v>2805</v>
      </c>
      <c r="Q64">
        <v>37999</v>
      </c>
      <c r="R64">
        <v>38724</v>
      </c>
      <c r="S64">
        <v>2724</v>
      </c>
      <c r="T64">
        <v>7256</v>
      </c>
      <c r="U64">
        <v>13336</v>
      </c>
      <c r="V64">
        <v>13984</v>
      </c>
      <c r="W64">
        <v>9929</v>
      </c>
      <c r="X64">
        <v>4549</v>
      </c>
      <c r="Y64">
        <v>51778</v>
      </c>
      <c r="Z64">
        <v>53015</v>
      </c>
      <c r="AA64" s="34"/>
    </row>
    <row r="65" spans="2:27" ht="12.75">
      <c r="B65" t="s">
        <v>18</v>
      </c>
      <c r="C65">
        <v>253</v>
      </c>
      <c r="D65">
        <v>724</v>
      </c>
      <c r="E65">
        <v>1695</v>
      </c>
      <c r="F65">
        <v>1955</v>
      </c>
      <c r="G65">
        <v>1339</v>
      </c>
      <c r="H65">
        <v>554</v>
      </c>
      <c r="I65">
        <v>6520</v>
      </c>
      <c r="J65">
        <v>6668</v>
      </c>
      <c r="K65">
        <v>1170</v>
      </c>
      <c r="L65">
        <v>3251</v>
      </c>
      <c r="M65">
        <v>5640</v>
      </c>
      <c r="N65">
        <v>5525</v>
      </c>
      <c r="O65">
        <v>3357</v>
      </c>
      <c r="P65">
        <v>1236</v>
      </c>
      <c r="Q65">
        <v>20179</v>
      </c>
      <c r="R65">
        <v>20473</v>
      </c>
      <c r="S65">
        <v>1423</v>
      </c>
      <c r="T65">
        <v>3975</v>
      </c>
      <c r="U65">
        <v>7335</v>
      </c>
      <c r="V65">
        <v>7480</v>
      </c>
      <c r="W65">
        <v>4696</v>
      </c>
      <c r="X65">
        <v>1790</v>
      </c>
      <c r="Y65">
        <v>26699</v>
      </c>
      <c r="Z65">
        <v>27141</v>
      </c>
      <c r="AA65" s="34"/>
    </row>
    <row r="66" spans="2:27" ht="12.75">
      <c r="B66" t="s">
        <v>99</v>
      </c>
      <c r="C66">
        <v>117</v>
      </c>
      <c r="D66">
        <v>334</v>
      </c>
      <c r="E66">
        <v>600</v>
      </c>
      <c r="F66">
        <v>517</v>
      </c>
      <c r="G66">
        <v>291</v>
      </c>
      <c r="H66">
        <v>161</v>
      </c>
      <c r="I66">
        <v>2020</v>
      </c>
      <c r="J66">
        <v>2084</v>
      </c>
      <c r="K66">
        <v>144</v>
      </c>
      <c r="L66">
        <v>371</v>
      </c>
      <c r="M66">
        <v>664</v>
      </c>
      <c r="N66">
        <v>507</v>
      </c>
      <c r="O66">
        <v>299</v>
      </c>
      <c r="P66">
        <v>116</v>
      </c>
      <c r="Q66">
        <v>2101</v>
      </c>
      <c r="R66">
        <v>2169</v>
      </c>
      <c r="S66">
        <v>261</v>
      </c>
      <c r="T66">
        <v>705</v>
      </c>
      <c r="U66">
        <v>1264</v>
      </c>
      <c r="V66">
        <v>1024</v>
      </c>
      <c r="W66">
        <v>590</v>
      </c>
      <c r="X66">
        <v>277</v>
      </c>
      <c r="Y66">
        <v>4121</v>
      </c>
      <c r="Z66">
        <v>4253</v>
      </c>
      <c r="AA66" s="34"/>
    </row>
    <row r="67" spans="2:27" ht="12.75">
      <c r="B67" t="s">
        <v>20</v>
      </c>
      <c r="C67">
        <v>1394</v>
      </c>
      <c r="D67">
        <v>1687</v>
      </c>
      <c r="E67">
        <v>2810</v>
      </c>
      <c r="F67">
        <v>2884</v>
      </c>
      <c r="G67">
        <v>1858</v>
      </c>
      <c r="H67">
        <v>908</v>
      </c>
      <c r="I67">
        <v>11541</v>
      </c>
      <c r="J67">
        <v>11850</v>
      </c>
      <c r="K67">
        <v>4130</v>
      </c>
      <c r="L67">
        <v>5954</v>
      </c>
      <c r="M67">
        <v>8178</v>
      </c>
      <c r="N67">
        <v>7037</v>
      </c>
      <c r="O67">
        <v>3849</v>
      </c>
      <c r="P67">
        <v>1357</v>
      </c>
      <c r="Q67">
        <v>30505</v>
      </c>
      <c r="R67">
        <v>30903</v>
      </c>
      <c r="S67">
        <v>5524</v>
      </c>
      <c r="T67">
        <v>7641</v>
      </c>
      <c r="U67">
        <v>10988</v>
      </c>
      <c r="V67">
        <v>9921</v>
      </c>
      <c r="W67">
        <v>5707</v>
      </c>
      <c r="X67">
        <v>2265</v>
      </c>
      <c r="Y67">
        <v>42046</v>
      </c>
      <c r="Z67">
        <v>42753</v>
      </c>
      <c r="AA67" s="34"/>
    </row>
    <row r="68" spans="2:27" ht="12.75">
      <c r="B68" t="s">
        <v>21</v>
      </c>
      <c r="C68">
        <v>204</v>
      </c>
      <c r="D68">
        <v>524</v>
      </c>
      <c r="E68">
        <v>1274</v>
      </c>
      <c r="F68">
        <v>1513</v>
      </c>
      <c r="G68">
        <v>1037</v>
      </c>
      <c r="H68">
        <v>360</v>
      </c>
      <c r="I68">
        <v>4912</v>
      </c>
      <c r="J68">
        <v>4969</v>
      </c>
      <c r="K68">
        <v>647</v>
      </c>
      <c r="L68">
        <v>1550</v>
      </c>
      <c r="M68">
        <v>3163</v>
      </c>
      <c r="N68">
        <v>3045</v>
      </c>
      <c r="O68">
        <v>1442</v>
      </c>
      <c r="P68">
        <v>374</v>
      </c>
      <c r="Q68">
        <v>10221</v>
      </c>
      <c r="R68">
        <v>10286</v>
      </c>
      <c r="S68">
        <v>851</v>
      </c>
      <c r="T68">
        <v>2074</v>
      </c>
      <c r="U68">
        <v>4437</v>
      </c>
      <c r="V68">
        <v>4558</v>
      </c>
      <c r="W68">
        <v>2479</v>
      </c>
      <c r="X68">
        <v>734</v>
      </c>
      <c r="Y68">
        <v>15133</v>
      </c>
      <c r="Z68">
        <v>15255</v>
      </c>
      <c r="AA68" s="34"/>
    </row>
    <row r="69" spans="2:27" ht="12.75">
      <c r="B69" t="s">
        <v>22</v>
      </c>
      <c r="C69">
        <v>1814</v>
      </c>
      <c r="D69">
        <v>3811</v>
      </c>
      <c r="E69">
        <v>6506</v>
      </c>
      <c r="F69">
        <v>7004</v>
      </c>
      <c r="G69">
        <v>4685</v>
      </c>
      <c r="H69">
        <v>1373</v>
      </c>
      <c r="I69">
        <v>25193</v>
      </c>
      <c r="J69">
        <v>25420</v>
      </c>
      <c r="K69">
        <v>4158</v>
      </c>
      <c r="L69">
        <v>9402</v>
      </c>
      <c r="M69">
        <v>15983</v>
      </c>
      <c r="N69">
        <v>16572</v>
      </c>
      <c r="O69">
        <v>9706</v>
      </c>
      <c r="P69">
        <v>2385</v>
      </c>
      <c r="Q69">
        <v>58206</v>
      </c>
      <c r="R69">
        <v>58554</v>
      </c>
      <c r="S69">
        <v>5972</v>
      </c>
      <c r="T69">
        <v>13213</v>
      </c>
      <c r="U69">
        <v>22489</v>
      </c>
      <c r="V69">
        <v>23576</v>
      </c>
      <c r="W69">
        <v>14391</v>
      </c>
      <c r="X69">
        <v>3758</v>
      </c>
      <c r="Y69">
        <v>83399</v>
      </c>
      <c r="Z69">
        <v>83974</v>
      </c>
      <c r="AA69" s="34"/>
    </row>
    <row r="70" spans="2:27" ht="12.75">
      <c r="B70" t="s">
        <v>78</v>
      </c>
      <c r="C70">
        <v>140</v>
      </c>
      <c r="D70">
        <v>813</v>
      </c>
      <c r="E70">
        <v>2846</v>
      </c>
      <c r="F70">
        <v>3772</v>
      </c>
      <c r="G70">
        <v>2298</v>
      </c>
      <c r="H70">
        <v>668</v>
      </c>
      <c r="I70">
        <v>10537</v>
      </c>
      <c r="J70">
        <v>10667</v>
      </c>
      <c r="K70">
        <v>244</v>
      </c>
      <c r="L70">
        <v>1659</v>
      </c>
      <c r="M70">
        <v>4455</v>
      </c>
      <c r="N70">
        <v>4583</v>
      </c>
      <c r="O70">
        <v>2021</v>
      </c>
      <c r="P70">
        <v>439</v>
      </c>
      <c r="Q70">
        <v>13401</v>
      </c>
      <c r="R70">
        <v>13510</v>
      </c>
      <c r="S70">
        <v>384</v>
      </c>
      <c r="T70">
        <v>2472</v>
      </c>
      <c r="U70">
        <v>7301</v>
      </c>
      <c r="V70">
        <v>8355</v>
      </c>
      <c r="W70">
        <v>4319</v>
      </c>
      <c r="X70">
        <v>1107</v>
      </c>
      <c r="Y70">
        <v>23938</v>
      </c>
      <c r="Z70">
        <v>24177</v>
      </c>
      <c r="AA70" s="34"/>
    </row>
    <row r="71" spans="2:27" ht="12.75">
      <c r="B71" t="s">
        <v>23</v>
      </c>
      <c r="C71">
        <v>96</v>
      </c>
      <c r="D71">
        <v>429</v>
      </c>
      <c r="E71">
        <v>1357</v>
      </c>
      <c r="F71">
        <v>1612</v>
      </c>
      <c r="G71">
        <v>720</v>
      </c>
      <c r="H71">
        <v>165</v>
      </c>
      <c r="I71">
        <v>4379</v>
      </c>
      <c r="J71">
        <v>4408</v>
      </c>
      <c r="K71">
        <v>192</v>
      </c>
      <c r="L71">
        <v>690</v>
      </c>
      <c r="M71">
        <v>1897</v>
      </c>
      <c r="N71">
        <v>1861</v>
      </c>
      <c r="O71">
        <v>790</v>
      </c>
      <c r="P71">
        <v>148</v>
      </c>
      <c r="Q71">
        <v>5578</v>
      </c>
      <c r="R71">
        <v>5614</v>
      </c>
      <c r="S71">
        <v>288</v>
      </c>
      <c r="T71">
        <v>1119</v>
      </c>
      <c r="U71">
        <v>3254</v>
      </c>
      <c r="V71">
        <v>3473</v>
      </c>
      <c r="W71">
        <v>1510</v>
      </c>
      <c r="X71">
        <v>313</v>
      </c>
      <c r="Y71">
        <v>9957</v>
      </c>
      <c r="Z71">
        <v>10022</v>
      </c>
      <c r="AA71" s="34"/>
    </row>
    <row r="72" spans="2:27" ht="12.75">
      <c r="B72" t="s">
        <v>24</v>
      </c>
      <c r="C72">
        <v>271</v>
      </c>
      <c r="D72">
        <v>1270</v>
      </c>
      <c r="E72">
        <v>1140</v>
      </c>
      <c r="F72">
        <v>701</v>
      </c>
      <c r="G72">
        <v>355</v>
      </c>
      <c r="H72">
        <v>129</v>
      </c>
      <c r="I72">
        <v>3866</v>
      </c>
      <c r="J72">
        <v>3890</v>
      </c>
      <c r="K72">
        <v>621</v>
      </c>
      <c r="L72">
        <v>2650</v>
      </c>
      <c r="M72">
        <v>2458</v>
      </c>
      <c r="N72">
        <v>1554</v>
      </c>
      <c r="O72">
        <v>817</v>
      </c>
      <c r="P72">
        <v>277</v>
      </c>
      <c r="Q72">
        <v>8377</v>
      </c>
      <c r="R72">
        <v>8432</v>
      </c>
      <c r="S72">
        <v>892</v>
      </c>
      <c r="T72">
        <v>3920</v>
      </c>
      <c r="U72">
        <v>3598</v>
      </c>
      <c r="V72">
        <v>2255</v>
      </c>
      <c r="W72">
        <v>1172</v>
      </c>
      <c r="X72">
        <v>406</v>
      </c>
      <c r="Y72">
        <v>12243</v>
      </c>
      <c r="Z72">
        <v>12322</v>
      </c>
      <c r="AA72" s="34"/>
    </row>
    <row r="73" spans="2:27" ht="12.75">
      <c r="B73" t="s">
        <v>25</v>
      </c>
      <c r="C73">
        <v>186</v>
      </c>
      <c r="D73">
        <v>651</v>
      </c>
      <c r="E73">
        <v>533</v>
      </c>
      <c r="F73">
        <v>338</v>
      </c>
      <c r="G73">
        <v>200</v>
      </c>
      <c r="H73">
        <v>87</v>
      </c>
      <c r="I73">
        <v>1995</v>
      </c>
      <c r="J73">
        <v>2015</v>
      </c>
      <c r="K73">
        <v>281</v>
      </c>
      <c r="L73">
        <v>894</v>
      </c>
      <c r="M73">
        <v>800</v>
      </c>
      <c r="N73">
        <v>581</v>
      </c>
      <c r="O73">
        <v>330</v>
      </c>
      <c r="P73">
        <v>133</v>
      </c>
      <c r="Q73">
        <v>3019</v>
      </c>
      <c r="R73">
        <v>3040</v>
      </c>
      <c r="S73">
        <v>467</v>
      </c>
      <c r="T73">
        <v>1545</v>
      </c>
      <c r="U73">
        <v>1333</v>
      </c>
      <c r="V73">
        <v>919</v>
      </c>
      <c r="W73">
        <v>530</v>
      </c>
      <c r="X73">
        <v>220</v>
      </c>
      <c r="Y73">
        <v>5014</v>
      </c>
      <c r="Z73">
        <v>5055</v>
      </c>
      <c r="AA73" s="34"/>
    </row>
    <row r="74" spans="2:27" ht="12.75">
      <c r="B74" t="s">
        <v>26</v>
      </c>
      <c r="C74">
        <v>194</v>
      </c>
      <c r="D74">
        <v>715</v>
      </c>
      <c r="E74">
        <v>637</v>
      </c>
      <c r="F74">
        <v>404</v>
      </c>
      <c r="G74">
        <v>188</v>
      </c>
      <c r="H74">
        <v>78</v>
      </c>
      <c r="I74">
        <v>2216</v>
      </c>
      <c r="J74">
        <v>2235</v>
      </c>
      <c r="K74">
        <v>341</v>
      </c>
      <c r="L74">
        <v>1244</v>
      </c>
      <c r="M74">
        <v>1247</v>
      </c>
      <c r="N74">
        <v>837</v>
      </c>
      <c r="O74">
        <v>435</v>
      </c>
      <c r="P74">
        <v>185</v>
      </c>
      <c r="Q74">
        <v>4289</v>
      </c>
      <c r="R74">
        <v>4326</v>
      </c>
      <c r="S74">
        <v>535</v>
      </c>
      <c r="T74">
        <v>1959</v>
      </c>
      <c r="U74">
        <v>1884</v>
      </c>
      <c r="V74">
        <v>1241</v>
      </c>
      <c r="W74">
        <v>623</v>
      </c>
      <c r="X74">
        <v>263</v>
      </c>
      <c r="Y74">
        <v>6505</v>
      </c>
      <c r="Z74">
        <v>6561</v>
      </c>
      <c r="AA74" s="34"/>
    </row>
    <row r="75" spans="2:27" ht="12.75">
      <c r="B75" t="s">
        <v>100</v>
      </c>
      <c r="C75">
        <v>344</v>
      </c>
      <c r="D75">
        <v>916</v>
      </c>
      <c r="E75">
        <v>750</v>
      </c>
      <c r="F75">
        <v>281</v>
      </c>
      <c r="G75">
        <v>107</v>
      </c>
      <c r="H75">
        <v>55</v>
      </c>
      <c r="I75">
        <v>2453</v>
      </c>
      <c r="J75">
        <v>2523</v>
      </c>
      <c r="K75">
        <v>470</v>
      </c>
      <c r="L75">
        <v>1396</v>
      </c>
      <c r="M75">
        <v>877</v>
      </c>
      <c r="N75">
        <v>351</v>
      </c>
      <c r="O75">
        <v>138</v>
      </c>
      <c r="P75">
        <v>76</v>
      </c>
      <c r="Q75">
        <v>3308</v>
      </c>
      <c r="R75">
        <v>3375</v>
      </c>
      <c r="S75">
        <v>814</v>
      </c>
      <c r="T75">
        <v>2312</v>
      </c>
      <c r="U75">
        <v>1627</v>
      </c>
      <c r="V75">
        <v>632</v>
      </c>
      <c r="W75">
        <v>245</v>
      </c>
      <c r="X75">
        <v>131</v>
      </c>
      <c r="Y75">
        <v>5761</v>
      </c>
      <c r="Z75">
        <v>5898</v>
      </c>
      <c r="AA75" s="34"/>
    </row>
    <row r="76" spans="2:27" ht="12.75">
      <c r="B76" t="s">
        <v>28</v>
      </c>
      <c r="C76">
        <v>233</v>
      </c>
      <c r="D76">
        <v>723</v>
      </c>
      <c r="E76">
        <v>728</v>
      </c>
      <c r="F76">
        <v>528</v>
      </c>
      <c r="G76">
        <v>285</v>
      </c>
      <c r="H76">
        <v>107</v>
      </c>
      <c r="I76">
        <v>2604</v>
      </c>
      <c r="J76">
        <v>2636</v>
      </c>
      <c r="K76">
        <v>352</v>
      </c>
      <c r="L76">
        <v>995</v>
      </c>
      <c r="M76">
        <v>923</v>
      </c>
      <c r="N76">
        <v>626</v>
      </c>
      <c r="O76">
        <v>267</v>
      </c>
      <c r="P76">
        <v>90</v>
      </c>
      <c r="Q76">
        <v>3253</v>
      </c>
      <c r="R76">
        <v>3278</v>
      </c>
      <c r="S76">
        <v>585</v>
      </c>
      <c r="T76">
        <v>1718</v>
      </c>
      <c r="U76">
        <v>1651</v>
      </c>
      <c r="V76">
        <v>1154</v>
      </c>
      <c r="W76">
        <v>552</v>
      </c>
      <c r="X76">
        <v>197</v>
      </c>
      <c r="Y76">
        <v>5857</v>
      </c>
      <c r="Z76">
        <v>5914</v>
      </c>
      <c r="AA76" s="34"/>
    </row>
    <row r="77" spans="2:27" ht="12.75">
      <c r="B77" t="s">
        <v>29</v>
      </c>
      <c r="C77">
        <v>334</v>
      </c>
      <c r="D77">
        <v>1189</v>
      </c>
      <c r="E77">
        <v>1542</v>
      </c>
      <c r="F77">
        <v>1408</v>
      </c>
      <c r="G77">
        <v>897</v>
      </c>
      <c r="H77">
        <v>424</v>
      </c>
      <c r="I77">
        <v>5794</v>
      </c>
      <c r="J77">
        <v>5900</v>
      </c>
      <c r="K77">
        <v>801</v>
      </c>
      <c r="L77">
        <v>2564</v>
      </c>
      <c r="M77">
        <v>3387</v>
      </c>
      <c r="N77">
        <v>2803</v>
      </c>
      <c r="O77">
        <v>1586</v>
      </c>
      <c r="P77">
        <v>681</v>
      </c>
      <c r="Q77">
        <v>11822</v>
      </c>
      <c r="R77">
        <v>11942</v>
      </c>
      <c r="S77">
        <v>1135</v>
      </c>
      <c r="T77">
        <v>3753</v>
      </c>
      <c r="U77">
        <v>4929</v>
      </c>
      <c r="V77">
        <v>4211</v>
      </c>
      <c r="W77">
        <v>2483</v>
      </c>
      <c r="X77">
        <v>1105</v>
      </c>
      <c r="Y77">
        <v>17616</v>
      </c>
      <c r="Z77">
        <v>17842</v>
      </c>
      <c r="AA77" s="34"/>
    </row>
    <row r="78" spans="2:27" ht="12.75">
      <c r="B78" t="s">
        <v>30</v>
      </c>
      <c r="C78">
        <v>195</v>
      </c>
      <c r="D78">
        <v>715</v>
      </c>
      <c r="E78">
        <v>1285</v>
      </c>
      <c r="F78">
        <v>1437</v>
      </c>
      <c r="G78">
        <v>1213</v>
      </c>
      <c r="H78">
        <v>558</v>
      </c>
      <c r="I78">
        <v>5403</v>
      </c>
      <c r="J78">
        <v>5526</v>
      </c>
      <c r="K78">
        <v>136</v>
      </c>
      <c r="L78">
        <v>542</v>
      </c>
      <c r="M78">
        <v>848</v>
      </c>
      <c r="N78">
        <v>831</v>
      </c>
      <c r="O78">
        <v>626</v>
      </c>
      <c r="P78">
        <v>273</v>
      </c>
      <c r="Q78">
        <v>3256</v>
      </c>
      <c r="R78">
        <v>3303</v>
      </c>
      <c r="S78">
        <v>331</v>
      </c>
      <c r="T78">
        <v>1257</v>
      </c>
      <c r="U78">
        <v>2133</v>
      </c>
      <c r="V78">
        <v>2268</v>
      </c>
      <c r="W78">
        <v>1839</v>
      </c>
      <c r="X78">
        <v>831</v>
      </c>
      <c r="Y78">
        <v>8659</v>
      </c>
      <c r="Z78">
        <v>8829</v>
      </c>
      <c r="AA78" s="34"/>
    </row>
    <row r="79" spans="2:27" ht="12.75">
      <c r="B79" t="s">
        <v>31</v>
      </c>
      <c r="C79">
        <v>364</v>
      </c>
      <c r="D79">
        <v>1168</v>
      </c>
      <c r="E79">
        <v>2514</v>
      </c>
      <c r="F79">
        <v>3438</v>
      </c>
      <c r="G79">
        <v>3042</v>
      </c>
      <c r="H79">
        <v>1819</v>
      </c>
      <c r="I79">
        <v>12345</v>
      </c>
      <c r="J79">
        <v>12739</v>
      </c>
      <c r="K79">
        <v>648</v>
      </c>
      <c r="L79">
        <v>1352</v>
      </c>
      <c r="M79">
        <v>2195</v>
      </c>
      <c r="N79">
        <v>2107</v>
      </c>
      <c r="O79">
        <v>1412</v>
      </c>
      <c r="P79">
        <v>699</v>
      </c>
      <c r="Q79">
        <v>8413</v>
      </c>
      <c r="R79">
        <v>8560</v>
      </c>
      <c r="S79">
        <v>1012</v>
      </c>
      <c r="T79">
        <v>2520</v>
      </c>
      <c r="U79">
        <v>4709</v>
      </c>
      <c r="V79">
        <v>5545</v>
      </c>
      <c r="W79">
        <v>4454</v>
      </c>
      <c r="X79">
        <v>2518</v>
      </c>
      <c r="Y79">
        <v>20758</v>
      </c>
      <c r="Z79">
        <v>21299</v>
      </c>
      <c r="AA79" s="34"/>
    </row>
    <row r="80" spans="2:27" ht="12.75">
      <c r="B80" t="s">
        <v>32</v>
      </c>
      <c r="C80">
        <v>882</v>
      </c>
      <c r="D80">
        <v>1812</v>
      </c>
      <c r="E80">
        <v>3929</v>
      </c>
      <c r="F80">
        <v>5190</v>
      </c>
      <c r="G80">
        <v>5304</v>
      </c>
      <c r="H80">
        <v>3600</v>
      </c>
      <c r="I80">
        <v>20717</v>
      </c>
      <c r="J80">
        <v>22094</v>
      </c>
      <c r="K80">
        <v>1249</v>
      </c>
      <c r="L80">
        <v>2408</v>
      </c>
      <c r="M80">
        <v>5061</v>
      </c>
      <c r="N80">
        <v>6364</v>
      </c>
      <c r="O80">
        <v>5949</v>
      </c>
      <c r="P80">
        <v>3648</v>
      </c>
      <c r="Q80">
        <v>24679</v>
      </c>
      <c r="R80">
        <v>25714</v>
      </c>
      <c r="S80">
        <v>2131</v>
      </c>
      <c r="T80">
        <v>4220</v>
      </c>
      <c r="U80">
        <v>8990</v>
      </c>
      <c r="V80">
        <v>11554</v>
      </c>
      <c r="W80">
        <v>11253</v>
      </c>
      <c r="X80">
        <v>7248</v>
      </c>
      <c r="Y80">
        <v>45396</v>
      </c>
      <c r="Z80">
        <v>47808</v>
      </c>
      <c r="AA80" s="34"/>
    </row>
    <row r="81" spans="2:27" ht="12.75">
      <c r="B81" t="s">
        <v>62</v>
      </c>
      <c r="C81">
        <v>28211</v>
      </c>
      <c r="D81">
        <v>65231</v>
      </c>
      <c r="E81">
        <v>86539</v>
      </c>
      <c r="F81">
        <v>84082</v>
      </c>
      <c r="G81">
        <v>59621</v>
      </c>
      <c r="H81">
        <v>29959</v>
      </c>
      <c r="I81">
        <v>353643</v>
      </c>
      <c r="J81">
        <v>361700</v>
      </c>
      <c r="K81">
        <v>34159</v>
      </c>
      <c r="L81">
        <v>81544</v>
      </c>
      <c r="M81">
        <v>111091</v>
      </c>
      <c r="N81">
        <v>100551</v>
      </c>
      <c r="O81">
        <v>61983</v>
      </c>
      <c r="P81">
        <v>25355</v>
      </c>
      <c r="Q81">
        <v>414683</v>
      </c>
      <c r="R81">
        <v>420811</v>
      </c>
      <c r="S81">
        <v>62370</v>
      </c>
      <c r="T81">
        <v>146775</v>
      </c>
      <c r="U81">
        <v>197630</v>
      </c>
      <c r="V81">
        <v>184633</v>
      </c>
      <c r="W81">
        <v>121604</v>
      </c>
      <c r="X81">
        <v>55314</v>
      </c>
      <c r="Y81">
        <v>768326</v>
      </c>
      <c r="Z81">
        <v>782511</v>
      </c>
      <c r="AA81" s="34"/>
    </row>
  </sheetData>
  <mergeCells count="4">
    <mergeCell ref="D3:J3"/>
    <mergeCell ref="AA3:AC3"/>
    <mergeCell ref="T3:Z3"/>
    <mergeCell ref="L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5:AC86"/>
  <sheetViews>
    <sheetView showGridLines="0" workbookViewId="0" topLeftCell="A1">
      <pane xSplit="2" ySplit="9" topLeftCell="C10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3:23" ht="12.75">
      <c r="C6" s="48" t="s">
        <v>39</v>
      </c>
      <c r="D6" s="53"/>
      <c r="E6" s="53"/>
      <c r="F6" s="53"/>
      <c r="G6" s="53"/>
      <c r="H6" s="53"/>
      <c r="I6" s="53"/>
      <c r="J6" s="48" t="s">
        <v>40</v>
      </c>
      <c r="K6" s="53"/>
      <c r="L6" s="53"/>
      <c r="M6" s="53"/>
      <c r="N6" s="53"/>
      <c r="O6" s="53"/>
      <c r="P6" s="53"/>
      <c r="Q6" s="48" t="s">
        <v>62</v>
      </c>
      <c r="R6" s="53"/>
      <c r="S6" s="53"/>
      <c r="T6" s="53"/>
      <c r="U6" s="53"/>
      <c r="V6" s="53"/>
      <c r="W6" s="53"/>
    </row>
    <row r="7" spans="3:23" ht="12.75">
      <c r="C7" s="48" t="s">
        <v>74</v>
      </c>
      <c r="D7" s="53"/>
      <c r="E7" s="53"/>
      <c r="F7" s="53"/>
      <c r="G7" s="53"/>
      <c r="H7" s="53"/>
      <c r="I7" s="53"/>
      <c r="J7" s="48" t="s">
        <v>74</v>
      </c>
      <c r="K7" s="53"/>
      <c r="L7" s="53"/>
      <c r="M7" s="53"/>
      <c r="N7" s="53"/>
      <c r="O7" s="53"/>
      <c r="P7" s="53"/>
      <c r="Q7" s="48" t="s">
        <v>74</v>
      </c>
      <c r="R7" s="53"/>
      <c r="S7" s="53"/>
      <c r="T7" s="53"/>
      <c r="U7" s="53"/>
      <c r="V7" s="53"/>
      <c r="W7" s="53"/>
    </row>
    <row r="8" spans="3:23" ht="12.75">
      <c r="C8" s="48" t="s">
        <v>33</v>
      </c>
      <c r="D8" s="48" t="s">
        <v>34</v>
      </c>
      <c r="E8" s="48" t="s">
        <v>35</v>
      </c>
      <c r="F8" s="48" t="s">
        <v>36</v>
      </c>
      <c r="G8" s="48" t="s">
        <v>37</v>
      </c>
      <c r="H8" s="48" t="s">
        <v>48</v>
      </c>
      <c r="I8" s="48" t="s">
        <v>67</v>
      </c>
      <c r="J8" s="48" t="s">
        <v>33</v>
      </c>
      <c r="K8" s="48" t="s">
        <v>34</v>
      </c>
      <c r="L8" s="48" t="s">
        <v>35</v>
      </c>
      <c r="M8" s="48" t="s">
        <v>36</v>
      </c>
      <c r="N8" s="48" t="s">
        <v>37</v>
      </c>
      <c r="O8" s="48" t="s">
        <v>48</v>
      </c>
      <c r="P8" s="48" t="s">
        <v>67</v>
      </c>
      <c r="Q8" s="48" t="s">
        <v>33</v>
      </c>
      <c r="R8" s="48" t="s">
        <v>34</v>
      </c>
      <c r="S8" s="48" t="s">
        <v>35</v>
      </c>
      <c r="T8" s="48" t="s">
        <v>36</v>
      </c>
      <c r="U8" s="48" t="s">
        <v>37</v>
      </c>
      <c r="V8" s="53" t="s">
        <v>48</v>
      </c>
      <c r="W8" s="53" t="s">
        <v>67</v>
      </c>
    </row>
    <row r="10" spans="1:29" ht="12.75">
      <c r="A10" s="48" t="s">
        <v>76</v>
      </c>
      <c r="B10" s="64" t="s">
        <v>0</v>
      </c>
      <c r="C10" s="26">
        <f aca="true" t="shared" si="0" ref="C10:H10">IF(C52&lt;=2,"x",ROUND(C52/$I52*100,1))</f>
        <v>13.7</v>
      </c>
      <c r="D10" s="26">
        <f t="shared" si="0"/>
        <v>14.3</v>
      </c>
      <c r="E10" s="26">
        <f t="shared" si="0"/>
        <v>17</v>
      </c>
      <c r="F10" s="26">
        <f t="shared" si="0"/>
        <v>17.5</v>
      </c>
      <c r="G10" s="26">
        <f t="shared" si="0"/>
        <v>16.3</v>
      </c>
      <c r="H10" s="26">
        <f t="shared" si="0"/>
        <v>78.9</v>
      </c>
      <c r="I10" s="41">
        <f>I52</f>
        <v>27922</v>
      </c>
      <c r="J10" s="26">
        <f>IF(J52&lt;=2,"x",ROUND(J52/$P52*100,1))</f>
        <v>16.5</v>
      </c>
      <c r="K10" s="26">
        <f>IF(K52&lt;=2,"x",ROUND(K52/$P52*100,1))</f>
        <v>15.8</v>
      </c>
      <c r="L10" s="26">
        <f>IF(L52&lt;=2,"x",ROUND(L52/$P52*100,1))</f>
        <v>17.4</v>
      </c>
      <c r="M10" s="26">
        <f>IF(M52&lt;=2,"x",ROUND(M52/$P52*100,1))</f>
        <v>16.6</v>
      </c>
      <c r="N10" s="26">
        <f>IF(N52&lt;=2,"x",ROUND(N52/$P52*100,1))</f>
        <v>14.8</v>
      </c>
      <c r="O10" s="26">
        <f>IF(O52&lt;=2,"x",ROUND(O52/$P52*100,1))</f>
        <v>81</v>
      </c>
      <c r="P10" s="41">
        <f>P52</f>
        <v>35948</v>
      </c>
      <c r="Q10" s="26">
        <f aca="true" t="shared" si="1" ref="Q10:V10">IF(Q52&lt;=2,"x",ROUND(Q52/$W52*100,1))</f>
        <v>15.3</v>
      </c>
      <c r="R10" s="26">
        <f t="shared" si="1"/>
        <v>15.1</v>
      </c>
      <c r="S10" s="26">
        <f t="shared" si="1"/>
        <v>17.2</v>
      </c>
      <c r="T10" s="26">
        <f t="shared" si="1"/>
        <v>17</v>
      </c>
      <c r="U10" s="26">
        <f t="shared" si="1"/>
        <v>15.5</v>
      </c>
      <c r="V10" s="26">
        <f t="shared" si="1"/>
        <v>80.1</v>
      </c>
      <c r="W10" s="41">
        <f>W52</f>
        <v>63870</v>
      </c>
      <c r="X10" s="40"/>
      <c r="Y10" s="40"/>
      <c r="Z10" s="40"/>
      <c r="AA10" s="40"/>
      <c r="AB10" s="40"/>
      <c r="AC10" s="41"/>
    </row>
    <row r="11" spans="2:29" ht="12.75">
      <c r="B11" s="64" t="s">
        <v>1</v>
      </c>
      <c r="C11" s="26">
        <f aca="true" t="shared" si="2" ref="C11:H26">IF(C53&lt;=2,"x",ROUND(C53/$I53*100,1))</f>
        <v>17.1</v>
      </c>
      <c r="D11" s="26">
        <f t="shared" si="2"/>
        <v>16.1</v>
      </c>
      <c r="E11" s="26">
        <f t="shared" si="2"/>
        <v>17.3</v>
      </c>
      <c r="F11" s="26">
        <f t="shared" si="2"/>
        <v>16.9</v>
      </c>
      <c r="G11" s="26">
        <f t="shared" si="2"/>
        <v>15.1</v>
      </c>
      <c r="H11" s="26">
        <f t="shared" si="2"/>
        <v>82.4</v>
      </c>
      <c r="I11" s="41">
        <f aca="true" t="shared" si="3" ref="I11:I44">I53</f>
        <v>24501</v>
      </c>
      <c r="J11" s="26">
        <f aca="true" t="shared" si="4" ref="J11:O19">IF(J53&lt;=2,"x",ROUND(J53/$P53*100,1))</f>
        <v>18.1</v>
      </c>
      <c r="K11" s="26">
        <f t="shared" si="4"/>
        <v>16.8</v>
      </c>
      <c r="L11" s="26">
        <f t="shared" si="4"/>
        <v>17.4</v>
      </c>
      <c r="M11" s="26">
        <f t="shared" si="4"/>
        <v>16.5</v>
      </c>
      <c r="N11" s="26">
        <f t="shared" si="4"/>
        <v>14.7</v>
      </c>
      <c r="O11" s="26">
        <f t="shared" si="4"/>
        <v>83.4</v>
      </c>
      <c r="P11" s="41">
        <f aca="true" t="shared" si="5" ref="P11:P44">P53</f>
        <v>22200</v>
      </c>
      <c r="Q11" s="26">
        <f aca="true" t="shared" si="6" ref="Q11:V26">IF(Q53&lt;=2,"x",ROUND(Q53/$W53*100,1))</f>
        <v>17.6</v>
      </c>
      <c r="R11" s="26">
        <f t="shared" si="6"/>
        <v>16.4</v>
      </c>
      <c r="S11" s="26">
        <f t="shared" si="6"/>
        <v>17.3</v>
      </c>
      <c r="T11" s="26">
        <f t="shared" si="6"/>
        <v>16.7</v>
      </c>
      <c r="U11" s="26">
        <f t="shared" si="6"/>
        <v>14.9</v>
      </c>
      <c r="V11" s="26">
        <f t="shared" si="6"/>
        <v>82.9</v>
      </c>
      <c r="W11" s="41">
        <f aca="true" t="shared" si="7" ref="W11:W44">W53</f>
        <v>46701</v>
      </c>
      <c r="X11" s="40"/>
      <c r="Y11" s="40"/>
      <c r="Z11" s="40"/>
      <c r="AA11" s="40"/>
      <c r="AB11" s="40"/>
      <c r="AC11" s="41"/>
    </row>
    <row r="12" spans="2:29" ht="12.75">
      <c r="B12" s="64" t="s">
        <v>2</v>
      </c>
      <c r="C12" s="26">
        <f t="shared" si="2"/>
        <v>19.4</v>
      </c>
      <c r="D12" s="26">
        <f t="shared" si="2"/>
        <v>15.7</v>
      </c>
      <c r="E12" s="26">
        <f t="shared" si="2"/>
        <v>16.1</v>
      </c>
      <c r="F12" s="26">
        <f t="shared" si="2"/>
        <v>15.5</v>
      </c>
      <c r="G12" s="26">
        <f t="shared" si="2"/>
        <v>14.8</v>
      </c>
      <c r="H12" s="26">
        <f t="shared" si="2"/>
        <v>81.4</v>
      </c>
      <c r="I12" s="41">
        <f t="shared" si="3"/>
        <v>26249</v>
      </c>
      <c r="J12" s="26">
        <f t="shared" si="4"/>
        <v>23</v>
      </c>
      <c r="K12" s="26">
        <f t="shared" si="4"/>
        <v>18</v>
      </c>
      <c r="L12" s="26">
        <f t="shared" si="4"/>
        <v>17.7</v>
      </c>
      <c r="M12" s="26">
        <f t="shared" si="4"/>
        <v>15.3</v>
      </c>
      <c r="N12" s="26">
        <f t="shared" si="4"/>
        <v>12.1</v>
      </c>
      <c r="O12" s="26">
        <f t="shared" si="4"/>
        <v>86.1</v>
      </c>
      <c r="P12" s="41">
        <f t="shared" si="5"/>
        <v>7966</v>
      </c>
      <c r="Q12" s="26">
        <f t="shared" si="6"/>
        <v>20.2</v>
      </c>
      <c r="R12" s="26">
        <f t="shared" si="6"/>
        <v>16.2</v>
      </c>
      <c r="S12" s="26">
        <f t="shared" si="6"/>
        <v>16.5</v>
      </c>
      <c r="T12" s="26">
        <f t="shared" si="6"/>
        <v>15.4</v>
      </c>
      <c r="U12" s="26">
        <f t="shared" si="6"/>
        <v>14.2</v>
      </c>
      <c r="V12" s="26">
        <f t="shared" si="6"/>
        <v>82.5</v>
      </c>
      <c r="W12" s="41">
        <f t="shared" si="7"/>
        <v>34215</v>
      </c>
      <c r="X12" s="40"/>
      <c r="Y12" s="40"/>
      <c r="Z12" s="40"/>
      <c r="AA12" s="40"/>
      <c r="AB12" s="40"/>
      <c r="AC12" s="41"/>
    </row>
    <row r="13" spans="2:29" ht="12.75">
      <c r="B13" s="64" t="s">
        <v>3</v>
      </c>
      <c r="C13" s="26">
        <f t="shared" si="2"/>
        <v>16.1</v>
      </c>
      <c r="D13" s="26">
        <f t="shared" si="2"/>
        <v>15.5</v>
      </c>
      <c r="E13" s="26">
        <f t="shared" si="2"/>
        <v>18.8</v>
      </c>
      <c r="F13" s="26">
        <f t="shared" si="2"/>
        <v>17.4</v>
      </c>
      <c r="G13" s="26">
        <f t="shared" si="2"/>
        <v>15</v>
      </c>
      <c r="H13" s="26">
        <f t="shared" si="2"/>
        <v>82.8</v>
      </c>
      <c r="I13" s="41">
        <f t="shared" si="3"/>
        <v>4935</v>
      </c>
      <c r="J13" s="26">
        <f t="shared" si="4"/>
        <v>14.6</v>
      </c>
      <c r="K13" s="26">
        <f t="shared" si="4"/>
        <v>15.9</v>
      </c>
      <c r="L13" s="26">
        <f t="shared" si="4"/>
        <v>18.2</v>
      </c>
      <c r="M13" s="26">
        <f t="shared" si="4"/>
        <v>17.4</v>
      </c>
      <c r="N13" s="26">
        <f t="shared" si="4"/>
        <v>14</v>
      </c>
      <c r="O13" s="26">
        <f t="shared" si="4"/>
        <v>80</v>
      </c>
      <c r="P13" s="41">
        <f t="shared" si="5"/>
        <v>2501</v>
      </c>
      <c r="Q13" s="26">
        <f t="shared" si="6"/>
        <v>15.6</v>
      </c>
      <c r="R13" s="26">
        <f t="shared" si="6"/>
        <v>15.7</v>
      </c>
      <c r="S13" s="26">
        <f t="shared" si="6"/>
        <v>18.6</v>
      </c>
      <c r="T13" s="26">
        <f t="shared" si="6"/>
        <v>17.4</v>
      </c>
      <c r="U13" s="26">
        <f t="shared" si="6"/>
        <v>14.7</v>
      </c>
      <c r="V13" s="26">
        <f t="shared" si="6"/>
        <v>81.9</v>
      </c>
      <c r="W13" s="41">
        <f t="shared" si="7"/>
        <v>7436</v>
      </c>
      <c r="X13" s="40"/>
      <c r="Y13" s="40"/>
      <c r="Z13" s="40"/>
      <c r="AA13" s="40"/>
      <c r="AB13" s="40"/>
      <c r="AC13" s="41"/>
    </row>
    <row r="14" spans="2:29" ht="12.75">
      <c r="B14" s="64" t="s">
        <v>4</v>
      </c>
      <c r="C14" s="26">
        <f t="shared" si="2"/>
        <v>22.2</v>
      </c>
      <c r="D14" s="26">
        <f t="shared" si="2"/>
        <v>14.3</v>
      </c>
      <c r="E14" s="26">
        <f t="shared" si="2"/>
        <v>14.5</v>
      </c>
      <c r="F14" s="26">
        <f t="shared" si="2"/>
        <v>14.9</v>
      </c>
      <c r="G14" s="26">
        <f t="shared" si="2"/>
        <v>13.5</v>
      </c>
      <c r="H14" s="26">
        <f t="shared" si="2"/>
        <v>79.5</v>
      </c>
      <c r="I14" s="41">
        <f t="shared" si="3"/>
        <v>42555</v>
      </c>
      <c r="J14" s="26">
        <f t="shared" si="4"/>
        <v>24.9</v>
      </c>
      <c r="K14" s="26">
        <f t="shared" si="4"/>
        <v>16.6</v>
      </c>
      <c r="L14" s="26">
        <f t="shared" si="4"/>
        <v>16</v>
      </c>
      <c r="M14" s="26">
        <f t="shared" si="4"/>
        <v>14.8</v>
      </c>
      <c r="N14" s="26">
        <f t="shared" si="4"/>
        <v>11.9</v>
      </c>
      <c r="O14" s="26">
        <f t="shared" si="4"/>
        <v>84.2</v>
      </c>
      <c r="P14" s="41">
        <f t="shared" si="5"/>
        <v>31173</v>
      </c>
      <c r="Q14" s="26">
        <f t="shared" si="6"/>
        <v>23.3</v>
      </c>
      <c r="R14" s="26">
        <f t="shared" si="6"/>
        <v>15.3</v>
      </c>
      <c r="S14" s="26">
        <f t="shared" si="6"/>
        <v>15.1</v>
      </c>
      <c r="T14" s="26">
        <f t="shared" si="6"/>
        <v>14.9</v>
      </c>
      <c r="U14" s="26">
        <f t="shared" si="6"/>
        <v>12.9</v>
      </c>
      <c r="V14" s="26">
        <f t="shared" si="6"/>
        <v>81.5</v>
      </c>
      <c r="W14" s="41">
        <f t="shared" si="7"/>
        <v>73728</v>
      </c>
      <c r="X14" s="40"/>
      <c r="Y14" s="40"/>
      <c r="Z14" s="40"/>
      <c r="AA14" s="40"/>
      <c r="AB14" s="40"/>
      <c r="AC14" s="41"/>
    </row>
    <row r="15" spans="2:29" ht="12.75">
      <c r="B15" s="64" t="s">
        <v>5</v>
      </c>
      <c r="C15" s="26">
        <f t="shared" si="2"/>
        <v>39.3</v>
      </c>
      <c r="D15" s="26">
        <f t="shared" si="2"/>
        <v>19.1</v>
      </c>
      <c r="E15" s="26">
        <f t="shared" si="2"/>
        <v>15.5</v>
      </c>
      <c r="F15" s="26">
        <f t="shared" si="2"/>
        <v>10.6</v>
      </c>
      <c r="G15" s="26">
        <f t="shared" si="2"/>
        <v>7.8</v>
      </c>
      <c r="H15" s="26">
        <f t="shared" si="2"/>
        <v>92.4</v>
      </c>
      <c r="I15" s="41">
        <f t="shared" si="3"/>
        <v>5190</v>
      </c>
      <c r="J15" s="26">
        <f t="shared" si="4"/>
        <v>43.8</v>
      </c>
      <c r="K15" s="26">
        <f t="shared" si="4"/>
        <v>20.7</v>
      </c>
      <c r="L15" s="26">
        <f t="shared" si="4"/>
        <v>14.1</v>
      </c>
      <c r="M15" s="26">
        <f t="shared" si="4"/>
        <v>9.9</v>
      </c>
      <c r="N15" s="26">
        <f t="shared" si="4"/>
        <v>5.7</v>
      </c>
      <c r="O15" s="26">
        <f t="shared" si="4"/>
        <v>94.2</v>
      </c>
      <c r="P15" s="41">
        <f t="shared" si="5"/>
        <v>3209</v>
      </c>
      <c r="Q15" s="26">
        <f t="shared" si="6"/>
        <v>41</v>
      </c>
      <c r="R15" s="26">
        <f t="shared" si="6"/>
        <v>19.7</v>
      </c>
      <c r="S15" s="26">
        <f t="shared" si="6"/>
        <v>14.9</v>
      </c>
      <c r="T15" s="26">
        <f t="shared" si="6"/>
        <v>10.4</v>
      </c>
      <c r="U15" s="26">
        <f t="shared" si="6"/>
        <v>7</v>
      </c>
      <c r="V15" s="26">
        <f t="shared" si="6"/>
        <v>93.1</v>
      </c>
      <c r="W15" s="41">
        <f t="shared" si="7"/>
        <v>8399</v>
      </c>
      <c r="X15" s="40"/>
      <c r="Y15" s="40"/>
      <c r="Z15" s="40"/>
      <c r="AA15" s="40"/>
      <c r="AB15" s="40"/>
      <c r="AC15" s="41"/>
    </row>
    <row r="16" spans="2:29" ht="12.75">
      <c r="B16" s="64" t="s">
        <v>6</v>
      </c>
      <c r="C16" s="26">
        <f t="shared" si="2"/>
        <v>8.9</v>
      </c>
      <c r="D16" s="26">
        <f t="shared" si="2"/>
        <v>14.4</v>
      </c>
      <c r="E16" s="26">
        <f t="shared" si="2"/>
        <v>19.7</v>
      </c>
      <c r="F16" s="26">
        <f t="shared" si="2"/>
        <v>22.3</v>
      </c>
      <c r="G16" s="26">
        <f t="shared" si="2"/>
        <v>17.8</v>
      </c>
      <c r="H16" s="26">
        <f t="shared" si="2"/>
        <v>83.1</v>
      </c>
      <c r="I16" s="41">
        <f t="shared" si="3"/>
        <v>10602</v>
      </c>
      <c r="J16" s="26">
        <f t="shared" si="4"/>
        <v>14.3</v>
      </c>
      <c r="K16" s="26">
        <f t="shared" si="4"/>
        <v>18.7</v>
      </c>
      <c r="L16" s="26">
        <f t="shared" si="4"/>
        <v>22.3</v>
      </c>
      <c r="M16" s="26">
        <f t="shared" si="4"/>
        <v>19.5</v>
      </c>
      <c r="N16" s="26">
        <f t="shared" si="4"/>
        <v>14.6</v>
      </c>
      <c r="O16" s="26">
        <f t="shared" si="4"/>
        <v>89.4</v>
      </c>
      <c r="P16" s="41">
        <f t="shared" si="5"/>
        <v>7995</v>
      </c>
      <c r="Q16" s="26">
        <f t="shared" si="6"/>
        <v>11.2</v>
      </c>
      <c r="R16" s="26">
        <f t="shared" si="6"/>
        <v>16.3</v>
      </c>
      <c r="S16" s="26">
        <f t="shared" si="6"/>
        <v>20.8</v>
      </c>
      <c r="T16" s="26">
        <f t="shared" si="6"/>
        <v>21.1</v>
      </c>
      <c r="U16" s="26">
        <f t="shared" si="6"/>
        <v>16.5</v>
      </c>
      <c r="V16" s="26">
        <f t="shared" si="6"/>
        <v>85.8</v>
      </c>
      <c r="W16" s="41">
        <f t="shared" si="7"/>
        <v>18597</v>
      </c>
      <c r="X16" s="40"/>
      <c r="Y16" s="40"/>
      <c r="Z16" s="40"/>
      <c r="AA16" s="40"/>
      <c r="AB16" s="40"/>
      <c r="AC16" s="41"/>
    </row>
    <row r="17" spans="2:29" ht="12.75">
      <c r="B17" s="64" t="s">
        <v>7</v>
      </c>
      <c r="C17" s="26">
        <f t="shared" si="2"/>
        <v>10</v>
      </c>
      <c r="D17" s="26">
        <f t="shared" si="2"/>
        <v>14.2</v>
      </c>
      <c r="E17" s="26">
        <f t="shared" si="2"/>
        <v>19.4</v>
      </c>
      <c r="F17" s="26">
        <f t="shared" si="2"/>
        <v>19.7</v>
      </c>
      <c r="G17" s="26">
        <f t="shared" si="2"/>
        <v>17.5</v>
      </c>
      <c r="H17" s="26">
        <f t="shared" si="2"/>
        <v>80.8</v>
      </c>
      <c r="I17" s="41">
        <f t="shared" si="3"/>
        <v>5683</v>
      </c>
      <c r="J17" s="26">
        <f t="shared" si="4"/>
        <v>9.5</v>
      </c>
      <c r="K17" s="26">
        <f t="shared" si="4"/>
        <v>11.1</v>
      </c>
      <c r="L17" s="26">
        <f t="shared" si="4"/>
        <v>18.3</v>
      </c>
      <c r="M17" s="26">
        <f t="shared" si="4"/>
        <v>20</v>
      </c>
      <c r="N17" s="26">
        <f t="shared" si="4"/>
        <v>16.2</v>
      </c>
      <c r="O17" s="26">
        <f t="shared" si="4"/>
        <v>75.2</v>
      </c>
      <c r="P17" s="41">
        <f t="shared" si="5"/>
        <v>524</v>
      </c>
      <c r="Q17" s="26">
        <f t="shared" si="6"/>
        <v>9.9</v>
      </c>
      <c r="R17" s="26">
        <f t="shared" si="6"/>
        <v>14</v>
      </c>
      <c r="S17" s="26">
        <f t="shared" si="6"/>
        <v>19.3</v>
      </c>
      <c r="T17" s="26">
        <f t="shared" si="6"/>
        <v>19.8</v>
      </c>
      <c r="U17" s="26">
        <f t="shared" si="6"/>
        <v>17.4</v>
      </c>
      <c r="V17" s="26">
        <f t="shared" si="6"/>
        <v>80.3</v>
      </c>
      <c r="W17" s="41">
        <f t="shared" si="7"/>
        <v>6207</v>
      </c>
      <c r="X17" s="40"/>
      <c r="Y17" s="40"/>
      <c r="Z17" s="40"/>
      <c r="AA17" s="40"/>
      <c r="AB17" s="40"/>
      <c r="AC17" s="41"/>
    </row>
    <row r="18" spans="2:29" ht="12.75">
      <c r="B18" s="64" t="s">
        <v>8</v>
      </c>
      <c r="C18" s="26">
        <f t="shared" si="2"/>
        <v>5</v>
      </c>
      <c r="D18" s="26">
        <f t="shared" si="2"/>
        <v>11.1</v>
      </c>
      <c r="E18" s="26">
        <f t="shared" si="2"/>
        <v>18.6</v>
      </c>
      <c r="F18" s="26">
        <f t="shared" si="2"/>
        <v>23.2</v>
      </c>
      <c r="G18" s="26">
        <f t="shared" si="2"/>
        <v>20.6</v>
      </c>
      <c r="H18" s="26">
        <f t="shared" si="2"/>
        <v>78.6</v>
      </c>
      <c r="I18" s="41">
        <f t="shared" si="3"/>
        <v>9350</v>
      </c>
      <c r="J18" s="26">
        <f t="shared" si="4"/>
        <v>8.7</v>
      </c>
      <c r="K18" s="26">
        <f t="shared" si="4"/>
        <v>14.3</v>
      </c>
      <c r="L18" s="26">
        <f t="shared" si="4"/>
        <v>20.5</v>
      </c>
      <c r="M18" s="26">
        <f t="shared" si="4"/>
        <v>22</v>
      </c>
      <c r="N18" s="26">
        <f t="shared" si="4"/>
        <v>18</v>
      </c>
      <c r="O18" s="26">
        <f t="shared" si="4"/>
        <v>83.5</v>
      </c>
      <c r="P18" s="41">
        <f t="shared" si="5"/>
        <v>5023</v>
      </c>
      <c r="Q18" s="26">
        <f t="shared" si="6"/>
        <v>6.3</v>
      </c>
      <c r="R18" s="26">
        <f t="shared" si="6"/>
        <v>12.2</v>
      </c>
      <c r="S18" s="26">
        <f t="shared" si="6"/>
        <v>19.3</v>
      </c>
      <c r="T18" s="26">
        <f t="shared" si="6"/>
        <v>22.8</v>
      </c>
      <c r="U18" s="26">
        <f t="shared" si="6"/>
        <v>19.7</v>
      </c>
      <c r="V18" s="26">
        <f t="shared" si="6"/>
        <v>80.3</v>
      </c>
      <c r="W18" s="41">
        <f t="shared" si="7"/>
        <v>14373</v>
      </c>
      <c r="X18" s="40"/>
      <c r="Y18" s="40"/>
      <c r="Z18" s="40"/>
      <c r="AA18" s="40"/>
      <c r="AB18" s="40"/>
      <c r="AC18" s="41"/>
    </row>
    <row r="19" spans="2:29" ht="12.75">
      <c r="B19" s="64" t="s">
        <v>9</v>
      </c>
      <c r="C19" s="26" t="str">
        <f t="shared" si="2"/>
        <v>x</v>
      </c>
      <c r="D19" s="26" t="s">
        <v>66</v>
      </c>
      <c r="E19" s="26">
        <f t="shared" si="2"/>
        <v>16.7</v>
      </c>
      <c r="F19" s="26">
        <f t="shared" si="2"/>
        <v>28.9</v>
      </c>
      <c r="G19" s="26">
        <f t="shared" si="2"/>
        <v>15.6</v>
      </c>
      <c r="H19" s="26">
        <f t="shared" si="2"/>
        <v>67.8</v>
      </c>
      <c r="I19" s="41">
        <f t="shared" si="3"/>
        <v>90</v>
      </c>
      <c r="J19" s="26" t="s">
        <v>66</v>
      </c>
      <c r="K19" s="26" t="s">
        <v>66</v>
      </c>
      <c r="L19" s="26">
        <f t="shared" si="4"/>
        <v>23.5</v>
      </c>
      <c r="M19" s="26">
        <f t="shared" si="4"/>
        <v>19.1</v>
      </c>
      <c r="N19" s="26">
        <f t="shared" si="4"/>
        <v>15.6</v>
      </c>
      <c r="O19" s="26">
        <f t="shared" si="4"/>
        <v>89.5</v>
      </c>
      <c r="P19" s="41">
        <f t="shared" si="5"/>
        <v>392</v>
      </c>
      <c r="Q19" s="26">
        <f t="shared" si="6"/>
        <v>11</v>
      </c>
      <c r="R19" s="26">
        <f t="shared" si="6"/>
        <v>15.8</v>
      </c>
      <c r="S19" s="26">
        <f t="shared" si="6"/>
        <v>22.2</v>
      </c>
      <c r="T19" s="26">
        <f t="shared" si="6"/>
        <v>21</v>
      </c>
      <c r="U19" s="26">
        <f t="shared" si="6"/>
        <v>15.6</v>
      </c>
      <c r="V19" s="26">
        <f t="shared" si="6"/>
        <v>85.5</v>
      </c>
      <c r="W19" s="41">
        <f t="shared" si="7"/>
        <v>482</v>
      </c>
      <c r="X19" s="40"/>
      <c r="Y19" s="40"/>
      <c r="Z19" s="40"/>
      <c r="AA19" s="40"/>
      <c r="AB19" s="40"/>
      <c r="AC19" s="41"/>
    </row>
    <row r="20" spans="2:29" ht="12.75">
      <c r="B20" s="64" t="s">
        <v>10</v>
      </c>
      <c r="C20" s="26">
        <f t="shared" si="2"/>
        <v>6.1</v>
      </c>
      <c r="D20" s="26">
        <f t="shared" si="2"/>
        <v>11</v>
      </c>
      <c r="E20" s="26">
        <f t="shared" si="2"/>
        <v>15.7</v>
      </c>
      <c r="F20" s="26">
        <f t="shared" si="2"/>
        <v>19</v>
      </c>
      <c r="G20" s="26">
        <f t="shared" si="2"/>
        <v>17.6</v>
      </c>
      <c r="H20" s="26">
        <f t="shared" si="2"/>
        <v>69.4</v>
      </c>
      <c r="I20" s="41">
        <f t="shared" si="3"/>
        <v>4227</v>
      </c>
      <c r="J20" s="26">
        <f aca="true" t="shared" si="8" ref="J20:O35">IF(J62&lt;=2,"x",ROUND(J62/$P62*100,1))</f>
        <v>7.5</v>
      </c>
      <c r="K20" s="26">
        <f t="shared" si="8"/>
        <v>12</v>
      </c>
      <c r="L20" s="26">
        <f t="shared" si="8"/>
        <v>15.9</v>
      </c>
      <c r="M20" s="26">
        <f t="shared" si="8"/>
        <v>17.5</v>
      </c>
      <c r="N20" s="26">
        <f t="shared" si="8"/>
        <v>19.5</v>
      </c>
      <c r="O20" s="26">
        <f t="shared" si="8"/>
        <v>72.4</v>
      </c>
      <c r="P20" s="41">
        <f t="shared" si="5"/>
        <v>2769</v>
      </c>
      <c r="Q20" s="26">
        <f t="shared" si="6"/>
        <v>6.6</v>
      </c>
      <c r="R20" s="26">
        <f t="shared" si="6"/>
        <v>11.4</v>
      </c>
      <c r="S20" s="26">
        <f t="shared" si="6"/>
        <v>15.8</v>
      </c>
      <c r="T20" s="26">
        <f t="shared" si="6"/>
        <v>18.4</v>
      </c>
      <c r="U20" s="26">
        <f t="shared" si="6"/>
        <v>18.4</v>
      </c>
      <c r="V20" s="26">
        <f t="shared" si="6"/>
        <v>70.6</v>
      </c>
      <c r="W20" s="41">
        <f t="shared" si="7"/>
        <v>6996</v>
      </c>
      <c r="X20" s="40"/>
      <c r="Y20" s="40"/>
      <c r="Z20" s="40"/>
      <c r="AA20" s="40"/>
      <c r="AB20" s="40"/>
      <c r="AC20" s="41"/>
    </row>
    <row r="21" spans="2:29" ht="12.75">
      <c r="B21" s="64" t="s">
        <v>11</v>
      </c>
      <c r="C21" s="26">
        <f t="shared" si="2"/>
        <v>10.4</v>
      </c>
      <c r="D21" s="26">
        <f t="shared" si="2"/>
        <v>17.4</v>
      </c>
      <c r="E21" s="26">
        <f t="shared" si="2"/>
        <v>22.9</v>
      </c>
      <c r="F21" s="26">
        <f t="shared" si="2"/>
        <v>19.9</v>
      </c>
      <c r="G21" s="26">
        <f t="shared" si="2"/>
        <v>15.3</v>
      </c>
      <c r="H21" s="26">
        <f t="shared" si="2"/>
        <v>85.9</v>
      </c>
      <c r="I21" s="41">
        <f t="shared" si="3"/>
        <v>21644</v>
      </c>
      <c r="J21" s="26">
        <f t="shared" si="8"/>
        <v>11.6</v>
      </c>
      <c r="K21" s="26">
        <f t="shared" si="8"/>
        <v>17.2</v>
      </c>
      <c r="L21" s="26">
        <f t="shared" si="8"/>
        <v>22.3</v>
      </c>
      <c r="M21" s="26">
        <f t="shared" si="8"/>
        <v>19.5</v>
      </c>
      <c r="N21" s="26">
        <f t="shared" si="8"/>
        <v>14.8</v>
      </c>
      <c r="O21" s="26">
        <f t="shared" si="8"/>
        <v>85.3</v>
      </c>
      <c r="P21" s="41">
        <f t="shared" si="5"/>
        <v>16119</v>
      </c>
      <c r="Q21" s="26">
        <f t="shared" si="6"/>
        <v>10.9</v>
      </c>
      <c r="R21" s="26">
        <f t="shared" si="6"/>
        <v>17.3</v>
      </c>
      <c r="S21" s="26">
        <f t="shared" si="6"/>
        <v>22.6</v>
      </c>
      <c r="T21" s="26">
        <f t="shared" si="6"/>
        <v>19.7</v>
      </c>
      <c r="U21" s="26">
        <f t="shared" si="6"/>
        <v>15.1</v>
      </c>
      <c r="V21" s="26">
        <f t="shared" si="6"/>
        <v>85.7</v>
      </c>
      <c r="W21" s="41">
        <f t="shared" si="7"/>
        <v>37763</v>
      </c>
      <c r="X21" s="40"/>
      <c r="Y21" s="40"/>
      <c r="Z21" s="40"/>
      <c r="AA21" s="40"/>
      <c r="AB21" s="40"/>
      <c r="AC21" s="41"/>
    </row>
    <row r="22" spans="2:29" ht="12.75">
      <c r="B22" s="64" t="s">
        <v>12</v>
      </c>
      <c r="C22" s="26">
        <f t="shared" si="2"/>
        <v>19.3</v>
      </c>
      <c r="D22" s="26">
        <f t="shared" si="2"/>
        <v>19.8</v>
      </c>
      <c r="E22" s="26">
        <f t="shared" si="2"/>
        <v>19.7</v>
      </c>
      <c r="F22" s="26">
        <f t="shared" si="2"/>
        <v>15.9</v>
      </c>
      <c r="G22" s="26">
        <f t="shared" si="2"/>
        <v>12.6</v>
      </c>
      <c r="H22" s="26">
        <f t="shared" si="2"/>
        <v>87.1</v>
      </c>
      <c r="I22" s="41">
        <f t="shared" si="3"/>
        <v>14513</v>
      </c>
      <c r="J22" s="26">
        <f t="shared" si="8"/>
        <v>22.6</v>
      </c>
      <c r="K22" s="26">
        <f t="shared" si="8"/>
        <v>20.6</v>
      </c>
      <c r="L22" s="26">
        <f t="shared" si="8"/>
        <v>18.6</v>
      </c>
      <c r="M22" s="26">
        <f t="shared" si="8"/>
        <v>16</v>
      </c>
      <c r="N22" s="26">
        <f t="shared" si="8"/>
        <v>10.8</v>
      </c>
      <c r="O22" s="26">
        <f t="shared" si="8"/>
        <v>88.7</v>
      </c>
      <c r="P22" s="41">
        <f t="shared" si="5"/>
        <v>6984</v>
      </c>
      <c r="Q22" s="26">
        <f t="shared" si="6"/>
        <v>20.4</v>
      </c>
      <c r="R22" s="26">
        <f t="shared" si="6"/>
        <v>20</v>
      </c>
      <c r="S22" s="26">
        <f t="shared" si="6"/>
        <v>19.3</v>
      </c>
      <c r="T22" s="26">
        <f t="shared" si="6"/>
        <v>15.9</v>
      </c>
      <c r="U22" s="26">
        <f t="shared" si="6"/>
        <v>12</v>
      </c>
      <c r="V22" s="26">
        <f t="shared" si="6"/>
        <v>87.6</v>
      </c>
      <c r="W22" s="41">
        <f t="shared" si="7"/>
        <v>21497</v>
      </c>
      <c r="X22" s="40"/>
      <c r="Y22" s="40"/>
      <c r="Z22" s="40"/>
      <c r="AA22" s="40"/>
      <c r="AB22" s="40"/>
      <c r="AC22" s="41"/>
    </row>
    <row r="23" spans="2:29" ht="12.75">
      <c r="B23" s="64" t="s">
        <v>13</v>
      </c>
      <c r="C23" s="26">
        <f t="shared" si="2"/>
        <v>18.4</v>
      </c>
      <c r="D23" s="26">
        <f t="shared" si="2"/>
        <v>16.8</v>
      </c>
      <c r="E23" s="26">
        <f t="shared" si="2"/>
        <v>19</v>
      </c>
      <c r="F23" s="26">
        <f t="shared" si="2"/>
        <v>18.4</v>
      </c>
      <c r="G23" s="26">
        <f t="shared" si="2"/>
        <v>14.8</v>
      </c>
      <c r="H23" s="26">
        <f t="shared" si="2"/>
        <v>87.4</v>
      </c>
      <c r="I23" s="41">
        <f t="shared" si="3"/>
        <v>17282</v>
      </c>
      <c r="J23" s="26">
        <f t="shared" si="8"/>
        <v>26.5</v>
      </c>
      <c r="K23" s="26">
        <f t="shared" si="8"/>
        <v>18.3</v>
      </c>
      <c r="L23" s="26">
        <f t="shared" si="8"/>
        <v>19</v>
      </c>
      <c r="M23" s="26">
        <f t="shared" si="8"/>
        <v>15.7</v>
      </c>
      <c r="N23" s="26">
        <f t="shared" si="8"/>
        <v>11.4</v>
      </c>
      <c r="O23" s="26">
        <f t="shared" si="8"/>
        <v>90.9</v>
      </c>
      <c r="P23" s="41">
        <f t="shared" si="5"/>
        <v>14666</v>
      </c>
      <c r="Q23" s="26">
        <f t="shared" si="6"/>
        <v>22.1</v>
      </c>
      <c r="R23" s="26">
        <f t="shared" si="6"/>
        <v>17.5</v>
      </c>
      <c r="S23" s="26">
        <f t="shared" si="6"/>
        <v>19</v>
      </c>
      <c r="T23" s="26">
        <f t="shared" si="6"/>
        <v>17.2</v>
      </c>
      <c r="U23" s="26">
        <f t="shared" si="6"/>
        <v>13.2</v>
      </c>
      <c r="V23" s="26">
        <f t="shared" si="6"/>
        <v>89</v>
      </c>
      <c r="W23" s="41">
        <f t="shared" si="7"/>
        <v>31948</v>
      </c>
      <c r="X23" s="40"/>
      <c r="Y23" s="40"/>
      <c r="Z23" s="40"/>
      <c r="AA23" s="40"/>
      <c r="AB23" s="40"/>
      <c r="AC23" s="41"/>
    </row>
    <row r="24" spans="2:29" ht="12.75">
      <c r="B24" s="64" t="s">
        <v>14</v>
      </c>
      <c r="C24" s="26">
        <f t="shared" si="2"/>
        <v>19.7</v>
      </c>
      <c r="D24" s="26">
        <f t="shared" si="2"/>
        <v>17.7</v>
      </c>
      <c r="E24" s="26">
        <f t="shared" si="2"/>
        <v>20.8</v>
      </c>
      <c r="F24" s="26">
        <f t="shared" si="2"/>
        <v>16.7</v>
      </c>
      <c r="G24" s="26">
        <f t="shared" si="2"/>
        <v>12</v>
      </c>
      <c r="H24" s="26">
        <f t="shared" si="2"/>
        <v>87</v>
      </c>
      <c r="I24" s="41">
        <f t="shared" si="3"/>
        <v>7202</v>
      </c>
      <c r="J24" s="26">
        <f t="shared" si="8"/>
        <v>23.1</v>
      </c>
      <c r="K24" s="26">
        <f t="shared" si="8"/>
        <v>18.7</v>
      </c>
      <c r="L24" s="26">
        <f t="shared" si="8"/>
        <v>18.2</v>
      </c>
      <c r="M24" s="26">
        <f t="shared" si="8"/>
        <v>16.3</v>
      </c>
      <c r="N24" s="26">
        <f t="shared" si="8"/>
        <v>11.4</v>
      </c>
      <c r="O24" s="26">
        <f t="shared" si="8"/>
        <v>87.7</v>
      </c>
      <c r="P24" s="41">
        <f t="shared" si="5"/>
        <v>6039</v>
      </c>
      <c r="Q24" s="26">
        <f t="shared" si="6"/>
        <v>21.3</v>
      </c>
      <c r="R24" s="26">
        <f t="shared" si="6"/>
        <v>18.2</v>
      </c>
      <c r="S24" s="26">
        <f t="shared" si="6"/>
        <v>19.6</v>
      </c>
      <c r="T24" s="26">
        <f t="shared" si="6"/>
        <v>16.5</v>
      </c>
      <c r="U24" s="26">
        <f t="shared" si="6"/>
        <v>11.7</v>
      </c>
      <c r="V24" s="26">
        <f t="shared" si="6"/>
        <v>87.3</v>
      </c>
      <c r="W24" s="41">
        <f t="shared" si="7"/>
        <v>13241</v>
      </c>
      <c r="X24" s="40"/>
      <c r="Y24" s="40"/>
      <c r="Z24" s="40"/>
      <c r="AA24" s="40"/>
      <c r="AB24" s="40"/>
      <c r="AC24" s="41"/>
    </row>
    <row r="25" spans="2:29" ht="12.75">
      <c r="B25" s="64" t="s">
        <v>15</v>
      </c>
      <c r="C25" s="26">
        <f t="shared" si="2"/>
        <v>16.9</v>
      </c>
      <c r="D25" s="26">
        <f t="shared" si="2"/>
        <v>21.4</v>
      </c>
      <c r="E25" s="26">
        <f t="shared" si="2"/>
        <v>24.2</v>
      </c>
      <c r="F25" s="26">
        <f t="shared" si="2"/>
        <v>18.6</v>
      </c>
      <c r="G25" s="26">
        <f t="shared" si="2"/>
        <v>11.1</v>
      </c>
      <c r="H25" s="26">
        <f t="shared" si="2"/>
        <v>92.4</v>
      </c>
      <c r="I25" s="41">
        <f t="shared" si="3"/>
        <v>22199</v>
      </c>
      <c r="J25" s="26">
        <f t="shared" si="8"/>
        <v>18.6</v>
      </c>
      <c r="K25" s="26">
        <f t="shared" si="8"/>
        <v>23</v>
      </c>
      <c r="L25" s="26">
        <f t="shared" si="8"/>
        <v>23.1</v>
      </c>
      <c r="M25" s="26">
        <f t="shared" si="8"/>
        <v>17.7</v>
      </c>
      <c r="N25" s="26">
        <f t="shared" si="8"/>
        <v>10.2</v>
      </c>
      <c r="O25" s="26">
        <f t="shared" si="8"/>
        <v>92.7</v>
      </c>
      <c r="P25" s="41">
        <f t="shared" si="5"/>
        <v>24554</v>
      </c>
      <c r="Q25" s="26">
        <f t="shared" si="6"/>
        <v>17.8</v>
      </c>
      <c r="R25" s="26">
        <f t="shared" si="6"/>
        <v>22.3</v>
      </c>
      <c r="S25" s="26">
        <f t="shared" si="6"/>
        <v>23.7</v>
      </c>
      <c r="T25" s="26">
        <f t="shared" si="6"/>
        <v>18.1</v>
      </c>
      <c r="U25" s="26">
        <f t="shared" si="6"/>
        <v>10.7</v>
      </c>
      <c r="V25" s="26">
        <f t="shared" si="6"/>
        <v>92.5</v>
      </c>
      <c r="W25" s="41">
        <f t="shared" si="7"/>
        <v>46753</v>
      </c>
      <c r="X25" s="40"/>
      <c r="Y25" s="40"/>
      <c r="Z25" s="40"/>
      <c r="AA25" s="40"/>
      <c r="AB25" s="40"/>
      <c r="AC25" s="41"/>
    </row>
    <row r="26" spans="2:29" ht="12.75">
      <c r="B26" s="64" t="s">
        <v>16</v>
      </c>
      <c r="C26" s="26">
        <f t="shared" si="2"/>
        <v>9.9</v>
      </c>
      <c r="D26" s="26">
        <f t="shared" si="2"/>
        <v>12.8</v>
      </c>
      <c r="E26" s="26">
        <f t="shared" si="2"/>
        <v>18.4</v>
      </c>
      <c r="F26" s="26">
        <f t="shared" si="2"/>
        <v>18.4</v>
      </c>
      <c r="G26" s="26">
        <f t="shared" si="2"/>
        <v>16.9</v>
      </c>
      <c r="H26" s="26">
        <f t="shared" si="2"/>
        <v>76.4</v>
      </c>
      <c r="I26" s="41">
        <f t="shared" si="3"/>
        <v>9140</v>
      </c>
      <c r="J26" s="26">
        <f t="shared" si="8"/>
        <v>13.8</v>
      </c>
      <c r="K26" s="26">
        <f t="shared" si="8"/>
        <v>14.4</v>
      </c>
      <c r="L26" s="26">
        <f t="shared" si="8"/>
        <v>18.6</v>
      </c>
      <c r="M26" s="26">
        <f t="shared" si="8"/>
        <v>17.8</v>
      </c>
      <c r="N26" s="26">
        <f t="shared" si="8"/>
        <v>14.4</v>
      </c>
      <c r="O26" s="26">
        <f t="shared" si="8"/>
        <v>79</v>
      </c>
      <c r="P26" s="41">
        <f t="shared" si="5"/>
        <v>12907</v>
      </c>
      <c r="Q26" s="26">
        <f t="shared" si="6"/>
        <v>12.2</v>
      </c>
      <c r="R26" s="26">
        <f t="shared" si="6"/>
        <v>13.7</v>
      </c>
      <c r="S26" s="26">
        <f t="shared" si="6"/>
        <v>18.5</v>
      </c>
      <c r="T26" s="26">
        <f t="shared" si="6"/>
        <v>18.1</v>
      </c>
      <c r="U26" s="26">
        <f t="shared" si="6"/>
        <v>15.4</v>
      </c>
      <c r="V26" s="26">
        <f t="shared" si="6"/>
        <v>77.9</v>
      </c>
      <c r="W26" s="41">
        <f t="shared" si="7"/>
        <v>22047</v>
      </c>
      <c r="X26" s="40"/>
      <c r="Y26" s="40"/>
      <c r="Z26" s="40"/>
      <c r="AA26" s="40"/>
      <c r="AB26" s="40"/>
      <c r="AC26" s="41"/>
    </row>
    <row r="27" spans="2:29" ht="12.75">
      <c r="B27" s="64" t="s">
        <v>17</v>
      </c>
      <c r="C27" s="26">
        <f aca="true" t="shared" si="9" ref="C27:H42">IF(C69&lt;=2,"x",ROUND(C69/$I69*100,1))</f>
        <v>7.1</v>
      </c>
      <c r="D27" s="26">
        <f t="shared" si="9"/>
        <v>12.1</v>
      </c>
      <c r="E27" s="26">
        <f t="shared" si="9"/>
        <v>18.3</v>
      </c>
      <c r="F27" s="26">
        <f t="shared" si="9"/>
        <v>19.2</v>
      </c>
      <c r="G27" s="26">
        <f t="shared" si="9"/>
        <v>18.8</v>
      </c>
      <c r="H27" s="26">
        <f t="shared" si="9"/>
        <v>75.4</v>
      </c>
      <c r="I27" s="41">
        <f t="shared" si="3"/>
        <v>22203</v>
      </c>
      <c r="J27" s="26">
        <f t="shared" si="8"/>
        <v>13.5</v>
      </c>
      <c r="K27" s="26">
        <f t="shared" si="8"/>
        <v>16.7</v>
      </c>
      <c r="L27" s="26">
        <f t="shared" si="8"/>
        <v>19.7</v>
      </c>
      <c r="M27" s="26">
        <f t="shared" si="8"/>
        <v>18</v>
      </c>
      <c r="N27" s="26">
        <f t="shared" si="8"/>
        <v>14.3</v>
      </c>
      <c r="O27" s="26">
        <f t="shared" si="8"/>
        <v>82.1</v>
      </c>
      <c r="P27" s="41">
        <f t="shared" si="5"/>
        <v>50367</v>
      </c>
      <c r="Q27" s="26">
        <f aca="true" t="shared" si="10" ref="Q27:V42">IF(Q69&lt;=2,"x",ROUND(Q69/$W69*100,1))</f>
        <v>11.5</v>
      </c>
      <c r="R27" s="26">
        <f t="shared" si="10"/>
        <v>15.3</v>
      </c>
      <c r="S27" s="26">
        <f t="shared" si="10"/>
        <v>19.3</v>
      </c>
      <c r="T27" s="26">
        <f t="shared" si="10"/>
        <v>18.4</v>
      </c>
      <c r="U27" s="26">
        <f t="shared" si="10"/>
        <v>15.7</v>
      </c>
      <c r="V27" s="26">
        <f t="shared" si="10"/>
        <v>80.1</v>
      </c>
      <c r="W27" s="41">
        <f t="shared" si="7"/>
        <v>72570</v>
      </c>
      <c r="X27" s="40"/>
      <c r="Y27" s="40"/>
      <c r="Z27" s="40"/>
      <c r="AA27" s="40"/>
      <c r="AB27" s="40"/>
      <c r="AC27" s="41"/>
    </row>
    <row r="28" spans="2:29" ht="12.75">
      <c r="B28" s="64" t="s">
        <v>18</v>
      </c>
      <c r="C28" s="26">
        <f t="shared" si="9"/>
        <v>10.2</v>
      </c>
      <c r="D28" s="26">
        <f t="shared" si="9"/>
        <v>14.2</v>
      </c>
      <c r="E28" s="26">
        <f t="shared" si="9"/>
        <v>19.9</v>
      </c>
      <c r="F28" s="26">
        <f t="shared" si="9"/>
        <v>19.4</v>
      </c>
      <c r="G28" s="26">
        <f t="shared" si="9"/>
        <v>16.6</v>
      </c>
      <c r="H28" s="26">
        <f t="shared" si="9"/>
        <v>80.4</v>
      </c>
      <c r="I28" s="41">
        <f t="shared" si="3"/>
        <v>9888</v>
      </c>
      <c r="J28" s="26">
        <f t="shared" si="8"/>
        <v>16.5</v>
      </c>
      <c r="K28" s="26">
        <f t="shared" si="8"/>
        <v>18.4</v>
      </c>
      <c r="L28" s="26">
        <f t="shared" si="8"/>
        <v>20.7</v>
      </c>
      <c r="M28" s="26">
        <f t="shared" si="8"/>
        <v>17.8</v>
      </c>
      <c r="N28" s="26">
        <f t="shared" si="8"/>
        <v>12.9</v>
      </c>
      <c r="O28" s="26">
        <f t="shared" si="8"/>
        <v>86.3</v>
      </c>
      <c r="P28" s="41">
        <f t="shared" si="5"/>
        <v>26692</v>
      </c>
      <c r="Q28" s="26">
        <f t="shared" si="10"/>
        <v>14.8</v>
      </c>
      <c r="R28" s="26">
        <f t="shared" si="10"/>
        <v>17.3</v>
      </c>
      <c r="S28" s="26">
        <f t="shared" si="10"/>
        <v>20.5</v>
      </c>
      <c r="T28" s="26">
        <f t="shared" si="10"/>
        <v>18.2</v>
      </c>
      <c r="U28" s="26">
        <f t="shared" si="10"/>
        <v>13.9</v>
      </c>
      <c r="V28" s="26">
        <f t="shared" si="10"/>
        <v>84.7</v>
      </c>
      <c r="W28" s="41">
        <f t="shared" si="7"/>
        <v>36580</v>
      </c>
      <c r="X28" s="40"/>
      <c r="Y28" s="40"/>
      <c r="Z28" s="40"/>
      <c r="AA28" s="40"/>
      <c r="AB28" s="40"/>
      <c r="AC28" s="41"/>
    </row>
    <row r="29" spans="2:29" ht="12.75">
      <c r="B29" s="64" t="s">
        <v>19</v>
      </c>
      <c r="C29" s="26">
        <f t="shared" si="9"/>
        <v>9.5</v>
      </c>
      <c r="D29" s="26">
        <f t="shared" si="9"/>
        <v>14.3</v>
      </c>
      <c r="E29" s="26">
        <f t="shared" si="9"/>
        <v>18.9</v>
      </c>
      <c r="F29" s="26">
        <f t="shared" si="9"/>
        <v>19</v>
      </c>
      <c r="G29" s="26">
        <f t="shared" si="9"/>
        <v>15.5</v>
      </c>
      <c r="H29" s="26">
        <f t="shared" si="9"/>
        <v>77.3</v>
      </c>
      <c r="I29" s="41">
        <f t="shared" si="3"/>
        <v>4852</v>
      </c>
      <c r="J29" s="26">
        <f t="shared" si="8"/>
        <v>13.9</v>
      </c>
      <c r="K29" s="26">
        <f t="shared" si="8"/>
        <v>16.5</v>
      </c>
      <c r="L29" s="26">
        <f t="shared" si="8"/>
        <v>20.8</v>
      </c>
      <c r="M29" s="26">
        <f t="shared" si="8"/>
        <v>18.2</v>
      </c>
      <c r="N29" s="26">
        <f t="shared" si="8"/>
        <v>13.1</v>
      </c>
      <c r="O29" s="26">
        <f t="shared" si="8"/>
        <v>82.6</v>
      </c>
      <c r="P29" s="41">
        <f t="shared" si="5"/>
        <v>5710</v>
      </c>
      <c r="Q29" s="26">
        <f t="shared" si="10"/>
        <v>11.9</v>
      </c>
      <c r="R29" s="26">
        <f t="shared" si="10"/>
        <v>15.5</v>
      </c>
      <c r="S29" s="26">
        <f t="shared" si="10"/>
        <v>19.9</v>
      </c>
      <c r="T29" s="26">
        <f t="shared" si="10"/>
        <v>18.6</v>
      </c>
      <c r="U29" s="26">
        <f t="shared" si="10"/>
        <v>14.2</v>
      </c>
      <c r="V29" s="26">
        <f t="shared" si="10"/>
        <v>80.1</v>
      </c>
      <c r="W29" s="41">
        <f t="shared" si="7"/>
        <v>10562</v>
      </c>
      <c r="X29" s="40"/>
      <c r="Y29" s="40"/>
      <c r="Z29" s="40"/>
      <c r="AA29" s="40"/>
      <c r="AB29" s="40"/>
      <c r="AC29" s="41"/>
    </row>
    <row r="30" spans="2:29" ht="12.75">
      <c r="B30" s="64" t="s">
        <v>20</v>
      </c>
      <c r="C30" s="26">
        <f t="shared" si="9"/>
        <v>15.8</v>
      </c>
      <c r="D30" s="26">
        <f t="shared" si="9"/>
        <v>18.6</v>
      </c>
      <c r="E30" s="26">
        <f t="shared" si="9"/>
        <v>21.7</v>
      </c>
      <c r="F30" s="26">
        <f t="shared" si="9"/>
        <v>19</v>
      </c>
      <c r="G30" s="26">
        <f t="shared" si="9"/>
        <v>13.7</v>
      </c>
      <c r="H30" s="26">
        <f t="shared" si="9"/>
        <v>88.9</v>
      </c>
      <c r="I30" s="41">
        <f t="shared" si="3"/>
        <v>16162</v>
      </c>
      <c r="J30" s="26">
        <f t="shared" si="8"/>
        <v>22.9</v>
      </c>
      <c r="K30" s="26">
        <f t="shared" si="8"/>
        <v>22.8</v>
      </c>
      <c r="L30" s="26">
        <f t="shared" si="8"/>
        <v>22.9</v>
      </c>
      <c r="M30" s="26">
        <f t="shared" si="8"/>
        <v>16.2</v>
      </c>
      <c r="N30" s="26">
        <f t="shared" si="8"/>
        <v>8.9</v>
      </c>
      <c r="O30" s="26">
        <f t="shared" si="8"/>
        <v>93.7</v>
      </c>
      <c r="P30" s="41">
        <f t="shared" si="5"/>
        <v>38743</v>
      </c>
      <c r="Q30" s="26">
        <f t="shared" si="10"/>
        <v>20.8</v>
      </c>
      <c r="R30" s="26">
        <f t="shared" si="10"/>
        <v>21.6</v>
      </c>
      <c r="S30" s="26">
        <f t="shared" si="10"/>
        <v>22.6</v>
      </c>
      <c r="T30" s="26">
        <f t="shared" si="10"/>
        <v>17</v>
      </c>
      <c r="U30" s="26">
        <f t="shared" si="10"/>
        <v>10.3</v>
      </c>
      <c r="V30" s="26">
        <f t="shared" si="10"/>
        <v>92.3</v>
      </c>
      <c r="W30" s="41">
        <f t="shared" si="7"/>
        <v>54905</v>
      </c>
      <c r="X30" s="40"/>
      <c r="Y30" s="40"/>
      <c r="Z30" s="40"/>
      <c r="AA30" s="40"/>
      <c r="AB30" s="40"/>
      <c r="AC30" s="41"/>
    </row>
    <row r="31" spans="2:29" ht="12.75">
      <c r="B31" s="64" t="s">
        <v>21</v>
      </c>
      <c r="C31" s="26">
        <f t="shared" si="9"/>
        <v>13.1</v>
      </c>
      <c r="D31" s="26">
        <f t="shared" si="9"/>
        <v>22</v>
      </c>
      <c r="E31" s="26">
        <f t="shared" si="9"/>
        <v>27.3</v>
      </c>
      <c r="F31" s="26">
        <f t="shared" si="9"/>
        <v>21.9</v>
      </c>
      <c r="G31" s="26">
        <f t="shared" si="9"/>
        <v>11.3</v>
      </c>
      <c r="H31" s="26">
        <f t="shared" si="9"/>
        <v>95.6</v>
      </c>
      <c r="I31" s="41">
        <f t="shared" si="3"/>
        <v>5350</v>
      </c>
      <c r="J31" s="26">
        <f t="shared" si="8"/>
        <v>16.8</v>
      </c>
      <c r="K31" s="26">
        <f t="shared" si="8"/>
        <v>25.5</v>
      </c>
      <c r="L31" s="26">
        <f t="shared" si="8"/>
        <v>27.5</v>
      </c>
      <c r="M31" s="26">
        <f t="shared" si="8"/>
        <v>19.1</v>
      </c>
      <c r="N31" s="26">
        <f t="shared" si="8"/>
        <v>7.9</v>
      </c>
      <c r="O31" s="26">
        <f t="shared" si="8"/>
        <v>96.8</v>
      </c>
      <c r="P31" s="41">
        <f t="shared" si="5"/>
        <v>10983</v>
      </c>
      <c r="Q31" s="26">
        <f t="shared" si="10"/>
        <v>15.6</v>
      </c>
      <c r="R31" s="26">
        <f t="shared" si="10"/>
        <v>24.3</v>
      </c>
      <c r="S31" s="26">
        <f t="shared" si="10"/>
        <v>27.4</v>
      </c>
      <c r="T31" s="26">
        <f t="shared" si="10"/>
        <v>20</v>
      </c>
      <c r="U31" s="26">
        <f t="shared" si="10"/>
        <v>9</v>
      </c>
      <c r="V31" s="26">
        <f t="shared" si="10"/>
        <v>96.4</v>
      </c>
      <c r="W31" s="41">
        <f t="shared" si="7"/>
        <v>16333</v>
      </c>
      <c r="X31" s="40"/>
      <c r="Y31" s="40"/>
      <c r="Z31" s="40"/>
      <c r="AA31" s="40"/>
      <c r="AB31" s="40"/>
      <c r="AC31" s="41"/>
    </row>
    <row r="32" spans="2:29" ht="12.75">
      <c r="B32" s="64" t="s">
        <v>22</v>
      </c>
      <c r="C32" s="26">
        <f t="shared" si="9"/>
        <v>13.7</v>
      </c>
      <c r="D32" s="26">
        <f t="shared" si="9"/>
        <v>19.3</v>
      </c>
      <c r="E32" s="26">
        <f t="shared" si="9"/>
        <v>25</v>
      </c>
      <c r="F32" s="26">
        <f t="shared" si="9"/>
        <v>23.1</v>
      </c>
      <c r="G32" s="26">
        <f t="shared" si="9"/>
        <v>13.5</v>
      </c>
      <c r="H32" s="26">
        <f t="shared" si="9"/>
        <v>94.6</v>
      </c>
      <c r="I32" s="41">
        <f t="shared" si="3"/>
        <v>27809</v>
      </c>
      <c r="J32" s="26">
        <f t="shared" si="8"/>
        <v>15.7</v>
      </c>
      <c r="K32" s="26">
        <f t="shared" si="8"/>
        <v>20.7</v>
      </c>
      <c r="L32" s="26">
        <f t="shared" si="8"/>
        <v>26.4</v>
      </c>
      <c r="M32" s="26">
        <f t="shared" si="8"/>
        <v>22.1</v>
      </c>
      <c r="N32" s="26">
        <f t="shared" si="8"/>
        <v>11.2</v>
      </c>
      <c r="O32" s="26">
        <f t="shared" si="8"/>
        <v>96.1</v>
      </c>
      <c r="P32" s="41">
        <f t="shared" si="5"/>
        <v>62671</v>
      </c>
      <c r="Q32" s="26">
        <f t="shared" si="10"/>
        <v>15.1</v>
      </c>
      <c r="R32" s="26">
        <f t="shared" si="10"/>
        <v>20.3</v>
      </c>
      <c r="S32" s="26">
        <f t="shared" si="10"/>
        <v>25.9</v>
      </c>
      <c r="T32" s="26">
        <f t="shared" si="10"/>
        <v>22.4</v>
      </c>
      <c r="U32" s="26">
        <f t="shared" si="10"/>
        <v>11.9</v>
      </c>
      <c r="V32" s="26">
        <f t="shared" si="10"/>
        <v>95.6</v>
      </c>
      <c r="W32" s="41">
        <f t="shared" si="7"/>
        <v>90480</v>
      </c>
      <c r="X32" s="40"/>
      <c r="Y32" s="40"/>
      <c r="Z32" s="40"/>
      <c r="AA32" s="40"/>
      <c r="AB32" s="40"/>
      <c r="AC32" s="41"/>
    </row>
    <row r="33" spans="2:29" ht="12.75">
      <c r="B33" s="64" t="s">
        <v>53</v>
      </c>
      <c r="C33" s="26">
        <f t="shared" si="9"/>
        <v>7.9</v>
      </c>
      <c r="D33" s="26">
        <f t="shared" si="9"/>
        <v>18.4</v>
      </c>
      <c r="E33" s="26">
        <f t="shared" si="9"/>
        <v>27.1</v>
      </c>
      <c r="F33" s="26">
        <f t="shared" si="9"/>
        <v>23.9</v>
      </c>
      <c r="G33" s="26">
        <f t="shared" si="9"/>
        <v>13.4</v>
      </c>
      <c r="H33" s="26">
        <f t="shared" si="9"/>
        <v>90.7</v>
      </c>
      <c r="I33" s="41">
        <f t="shared" si="3"/>
        <v>14110</v>
      </c>
      <c r="J33" s="26">
        <f t="shared" si="8"/>
        <v>13.3</v>
      </c>
      <c r="K33" s="26">
        <f t="shared" si="8"/>
        <v>23.8</v>
      </c>
      <c r="L33" s="26">
        <f t="shared" si="8"/>
        <v>27.6</v>
      </c>
      <c r="M33" s="26">
        <f t="shared" si="8"/>
        <v>19.3</v>
      </c>
      <c r="N33" s="26">
        <f t="shared" si="8"/>
        <v>10</v>
      </c>
      <c r="O33" s="26">
        <f t="shared" si="8"/>
        <v>94</v>
      </c>
      <c r="P33" s="41">
        <f t="shared" si="5"/>
        <v>17708</v>
      </c>
      <c r="Q33" s="26">
        <f t="shared" si="10"/>
        <v>10.9</v>
      </c>
      <c r="R33" s="26">
        <f t="shared" si="10"/>
        <v>21.4</v>
      </c>
      <c r="S33" s="26">
        <f t="shared" si="10"/>
        <v>27.4</v>
      </c>
      <c r="T33" s="26">
        <f t="shared" si="10"/>
        <v>21.4</v>
      </c>
      <c r="U33" s="26">
        <f t="shared" si="10"/>
        <v>11.5</v>
      </c>
      <c r="V33" s="26">
        <f t="shared" si="10"/>
        <v>92.5</v>
      </c>
      <c r="W33" s="41">
        <f t="shared" si="7"/>
        <v>31818</v>
      </c>
      <c r="X33" s="40"/>
      <c r="Y33" s="40"/>
      <c r="Z33" s="40"/>
      <c r="AA33" s="40"/>
      <c r="AB33" s="40"/>
      <c r="AC33" s="41"/>
    </row>
    <row r="34" spans="2:29" ht="12.75">
      <c r="B34" s="64" t="s">
        <v>23</v>
      </c>
      <c r="C34" s="26">
        <f t="shared" si="9"/>
        <v>7.9</v>
      </c>
      <c r="D34" s="26">
        <f t="shared" si="9"/>
        <v>22.7</v>
      </c>
      <c r="E34" s="26">
        <f t="shared" si="9"/>
        <v>33.7</v>
      </c>
      <c r="F34" s="26">
        <f t="shared" si="9"/>
        <v>21</v>
      </c>
      <c r="G34" s="26">
        <f t="shared" si="9"/>
        <v>8.6</v>
      </c>
      <c r="H34" s="26">
        <f t="shared" si="9"/>
        <v>93.9</v>
      </c>
      <c r="I34" s="41">
        <f t="shared" si="3"/>
        <v>6433</v>
      </c>
      <c r="J34" s="26">
        <f t="shared" si="8"/>
        <v>12.1</v>
      </c>
      <c r="K34" s="26">
        <f t="shared" si="8"/>
        <v>26.6</v>
      </c>
      <c r="L34" s="26">
        <f t="shared" si="8"/>
        <v>31.8</v>
      </c>
      <c r="M34" s="26">
        <f t="shared" si="8"/>
        <v>18.1</v>
      </c>
      <c r="N34" s="26">
        <f t="shared" si="8"/>
        <v>6.8</v>
      </c>
      <c r="O34" s="26">
        <f t="shared" si="8"/>
        <v>95.4</v>
      </c>
      <c r="P34" s="41">
        <f t="shared" si="5"/>
        <v>8129</v>
      </c>
      <c r="Q34" s="26">
        <f t="shared" si="10"/>
        <v>10.2</v>
      </c>
      <c r="R34" s="26">
        <f t="shared" si="10"/>
        <v>24.9</v>
      </c>
      <c r="S34" s="26">
        <f t="shared" si="10"/>
        <v>32.7</v>
      </c>
      <c r="T34" s="26">
        <f t="shared" si="10"/>
        <v>19.4</v>
      </c>
      <c r="U34" s="26">
        <f t="shared" si="10"/>
        <v>7.6</v>
      </c>
      <c r="V34" s="26">
        <f t="shared" si="10"/>
        <v>94.8</v>
      </c>
      <c r="W34" s="41">
        <f t="shared" si="7"/>
        <v>14562</v>
      </c>
      <c r="X34" s="40"/>
      <c r="Y34" s="40"/>
      <c r="Z34" s="40"/>
      <c r="AA34" s="40"/>
      <c r="AB34" s="40"/>
      <c r="AC34" s="41"/>
    </row>
    <row r="35" spans="2:29" ht="12.75">
      <c r="B35" s="64" t="s">
        <v>24</v>
      </c>
      <c r="C35" s="26">
        <f t="shared" si="9"/>
        <v>27.3</v>
      </c>
      <c r="D35" s="26">
        <f t="shared" si="9"/>
        <v>20.8</v>
      </c>
      <c r="E35" s="26">
        <f t="shared" si="9"/>
        <v>18.7</v>
      </c>
      <c r="F35" s="26">
        <f t="shared" si="9"/>
        <v>15.2</v>
      </c>
      <c r="G35" s="26">
        <f t="shared" si="9"/>
        <v>10.4</v>
      </c>
      <c r="H35" s="26">
        <f t="shared" si="9"/>
        <v>92.4</v>
      </c>
      <c r="I35" s="41">
        <f t="shared" si="3"/>
        <v>4025</v>
      </c>
      <c r="J35" s="26">
        <f t="shared" si="8"/>
        <v>25.9</v>
      </c>
      <c r="K35" s="26">
        <f t="shared" si="8"/>
        <v>20</v>
      </c>
      <c r="L35" s="26">
        <f t="shared" si="8"/>
        <v>19.2</v>
      </c>
      <c r="M35" s="26">
        <f t="shared" si="8"/>
        <v>15.2</v>
      </c>
      <c r="N35" s="26">
        <f t="shared" si="8"/>
        <v>11</v>
      </c>
      <c r="O35" s="26">
        <f t="shared" si="8"/>
        <v>91.3</v>
      </c>
      <c r="P35" s="41">
        <f t="shared" si="5"/>
        <v>10001</v>
      </c>
      <c r="Q35" s="26">
        <f t="shared" si="10"/>
        <v>26.3</v>
      </c>
      <c r="R35" s="26">
        <f t="shared" si="10"/>
        <v>20.2</v>
      </c>
      <c r="S35" s="26">
        <f t="shared" si="10"/>
        <v>19.1</v>
      </c>
      <c r="T35" s="26">
        <f t="shared" si="10"/>
        <v>15.2</v>
      </c>
      <c r="U35" s="26">
        <f t="shared" si="10"/>
        <v>10.9</v>
      </c>
      <c r="V35" s="26">
        <f t="shared" si="10"/>
        <v>91.6</v>
      </c>
      <c r="W35" s="41">
        <f t="shared" si="7"/>
        <v>14026</v>
      </c>
      <c r="X35" s="40"/>
      <c r="Y35" s="40"/>
      <c r="Z35" s="40"/>
      <c r="AA35" s="40"/>
      <c r="AB35" s="40"/>
      <c r="AC35" s="41"/>
    </row>
    <row r="36" spans="2:29" ht="12.75">
      <c r="B36" s="64" t="s">
        <v>25</v>
      </c>
      <c r="C36" s="26">
        <f t="shared" si="9"/>
        <v>25.1</v>
      </c>
      <c r="D36" s="26">
        <f t="shared" si="9"/>
        <v>17.4</v>
      </c>
      <c r="E36" s="26">
        <f t="shared" si="9"/>
        <v>20.5</v>
      </c>
      <c r="F36" s="26">
        <f t="shared" si="9"/>
        <v>16.9</v>
      </c>
      <c r="G36" s="26">
        <f t="shared" si="9"/>
        <v>11.7</v>
      </c>
      <c r="H36" s="26">
        <f t="shared" si="9"/>
        <v>91.7</v>
      </c>
      <c r="I36" s="41">
        <f t="shared" si="3"/>
        <v>2122</v>
      </c>
      <c r="J36" s="26">
        <f aca="true" t="shared" si="11" ref="J36:O44">IF(J78&lt;=2,"x",ROUND(J78/$P78*100,1))</f>
        <v>24.1</v>
      </c>
      <c r="K36" s="26">
        <f t="shared" si="11"/>
        <v>19</v>
      </c>
      <c r="L36" s="26">
        <f t="shared" si="11"/>
        <v>20.8</v>
      </c>
      <c r="M36" s="26">
        <f t="shared" si="11"/>
        <v>16.5</v>
      </c>
      <c r="N36" s="26">
        <f t="shared" si="11"/>
        <v>12.1</v>
      </c>
      <c r="O36" s="26">
        <f t="shared" si="11"/>
        <v>92.6</v>
      </c>
      <c r="P36" s="41">
        <f t="shared" si="5"/>
        <v>3569</v>
      </c>
      <c r="Q36" s="26">
        <f t="shared" si="10"/>
        <v>24.4</v>
      </c>
      <c r="R36" s="26">
        <f t="shared" si="10"/>
        <v>18.4</v>
      </c>
      <c r="S36" s="26">
        <f t="shared" si="10"/>
        <v>20.7</v>
      </c>
      <c r="T36" s="26">
        <f t="shared" si="10"/>
        <v>16.7</v>
      </c>
      <c r="U36" s="26">
        <f t="shared" si="10"/>
        <v>12</v>
      </c>
      <c r="V36" s="26">
        <f t="shared" si="10"/>
        <v>92.3</v>
      </c>
      <c r="W36" s="41">
        <f t="shared" si="7"/>
        <v>5691</v>
      </c>
      <c r="X36" s="40"/>
      <c r="Y36" s="40"/>
      <c r="Z36" s="40"/>
      <c r="AA36" s="40"/>
      <c r="AB36" s="40"/>
      <c r="AC36" s="41"/>
    </row>
    <row r="37" spans="2:29" ht="12.75">
      <c r="B37" s="64" t="s">
        <v>26</v>
      </c>
      <c r="C37" s="26">
        <f t="shared" si="9"/>
        <v>22.4</v>
      </c>
      <c r="D37" s="26">
        <f t="shared" si="9"/>
        <v>21.5</v>
      </c>
      <c r="E37" s="26">
        <f t="shared" si="9"/>
        <v>20.8</v>
      </c>
      <c r="F37" s="26">
        <f t="shared" si="9"/>
        <v>15.1</v>
      </c>
      <c r="G37" s="26">
        <f t="shared" si="9"/>
        <v>11</v>
      </c>
      <c r="H37" s="26">
        <f t="shared" si="9"/>
        <v>90.9</v>
      </c>
      <c r="I37" s="41">
        <f t="shared" si="3"/>
        <v>2093</v>
      </c>
      <c r="J37" s="26">
        <f t="shared" si="11"/>
        <v>20.6</v>
      </c>
      <c r="K37" s="26">
        <f t="shared" si="11"/>
        <v>19.6</v>
      </c>
      <c r="L37" s="26">
        <f t="shared" si="11"/>
        <v>21.9</v>
      </c>
      <c r="M37" s="26">
        <f t="shared" si="11"/>
        <v>16.8</v>
      </c>
      <c r="N37" s="26">
        <f t="shared" si="11"/>
        <v>11.7</v>
      </c>
      <c r="O37" s="26">
        <f t="shared" si="11"/>
        <v>90.6</v>
      </c>
      <c r="P37" s="41">
        <f t="shared" si="5"/>
        <v>4786</v>
      </c>
      <c r="Q37" s="26">
        <f t="shared" si="10"/>
        <v>21.2</v>
      </c>
      <c r="R37" s="26">
        <f t="shared" si="10"/>
        <v>20.2</v>
      </c>
      <c r="S37" s="26">
        <f t="shared" si="10"/>
        <v>21.6</v>
      </c>
      <c r="T37" s="26">
        <f t="shared" si="10"/>
        <v>16.3</v>
      </c>
      <c r="U37" s="26">
        <f t="shared" si="10"/>
        <v>11.5</v>
      </c>
      <c r="V37" s="26">
        <f t="shared" si="10"/>
        <v>90.7</v>
      </c>
      <c r="W37" s="41">
        <f t="shared" si="7"/>
        <v>6879</v>
      </c>
      <c r="X37" s="40"/>
      <c r="Y37" s="40"/>
      <c r="Z37" s="40"/>
      <c r="AA37" s="40"/>
      <c r="AB37" s="40"/>
      <c r="AC37" s="41"/>
    </row>
    <row r="38" spans="2:29" ht="12.75">
      <c r="B38" s="64" t="s">
        <v>27</v>
      </c>
      <c r="C38" s="26">
        <f t="shared" si="9"/>
        <v>50.8</v>
      </c>
      <c r="D38" s="26">
        <f t="shared" si="9"/>
        <v>21.7</v>
      </c>
      <c r="E38" s="26">
        <f t="shared" si="9"/>
        <v>10.2</v>
      </c>
      <c r="F38" s="26">
        <f t="shared" si="9"/>
        <v>6.5</v>
      </c>
      <c r="G38" s="26">
        <f t="shared" si="9"/>
        <v>4.1</v>
      </c>
      <c r="H38" s="26">
        <f t="shared" si="9"/>
        <v>93.3</v>
      </c>
      <c r="I38" s="41">
        <f t="shared" si="3"/>
        <v>1456</v>
      </c>
      <c r="J38" s="26">
        <f t="shared" si="11"/>
        <v>50.7</v>
      </c>
      <c r="K38" s="26">
        <f t="shared" si="11"/>
        <v>19</v>
      </c>
      <c r="L38" s="26">
        <f t="shared" si="11"/>
        <v>12.5</v>
      </c>
      <c r="M38" s="26">
        <f t="shared" si="11"/>
        <v>7.9</v>
      </c>
      <c r="N38" s="26">
        <f t="shared" si="11"/>
        <v>5.2</v>
      </c>
      <c r="O38" s="26">
        <f t="shared" si="11"/>
        <v>95.4</v>
      </c>
      <c r="P38" s="41">
        <f t="shared" si="5"/>
        <v>2078</v>
      </c>
      <c r="Q38" s="26">
        <f t="shared" si="10"/>
        <v>50.7</v>
      </c>
      <c r="R38" s="26">
        <f t="shared" si="10"/>
        <v>20.1</v>
      </c>
      <c r="S38" s="26">
        <f t="shared" si="10"/>
        <v>11.6</v>
      </c>
      <c r="T38" s="26">
        <f t="shared" si="10"/>
        <v>7.3</v>
      </c>
      <c r="U38" s="26">
        <f t="shared" si="10"/>
        <v>4.8</v>
      </c>
      <c r="V38" s="26">
        <f t="shared" si="10"/>
        <v>94.5</v>
      </c>
      <c r="W38" s="41">
        <f t="shared" si="7"/>
        <v>3534</v>
      </c>
      <c r="X38" s="40"/>
      <c r="Y38" s="40"/>
      <c r="Z38" s="40"/>
      <c r="AA38" s="40"/>
      <c r="AB38" s="40"/>
      <c r="AC38" s="41"/>
    </row>
    <row r="39" spans="2:29" ht="12.75">
      <c r="B39" s="64" t="s">
        <v>28</v>
      </c>
      <c r="C39" s="26">
        <f t="shared" si="9"/>
        <v>25.2</v>
      </c>
      <c r="D39" s="26">
        <f t="shared" si="9"/>
        <v>19.9</v>
      </c>
      <c r="E39" s="26">
        <f t="shared" si="9"/>
        <v>19.7</v>
      </c>
      <c r="F39" s="26">
        <f t="shared" si="9"/>
        <v>16.7</v>
      </c>
      <c r="G39" s="26">
        <f t="shared" si="9"/>
        <v>10.2</v>
      </c>
      <c r="H39" s="26">
        <f t="shared" si="9"/>
        <v>91.7</v>
      </c>
      <c r="I39" s="41">
        <f t="shared" si="3"/>
        <v>2669</v>
      </c>
      <c r="J39" s="26">
        <f t="shared" si="11"/>
        <v>31</v>
      </c>
      <c r="K39" s="26">
        <f t="shared" si="11"/>
        <v>21.8</v>
      </c>
      <c r="L39" s="26">
        <f t="shared" si="11"/>
        <v>19.3</v>
      </c>
      <c r="M39" s="26">
        <f t="shared" si="11"/>
        <v>13.6</v>
      </c>
      <c r="N39" s="26">
        <f t="shared" si="11"/>
        <v>8.5</v>
      </c>
      <c r="O39" s="26">
        <f t="shared" si="11"/>
        <v>94.2</v>
      </c>
      <c r="P39" s="41">
        <f t="shared" si="5"/>
        <v>3365</v>
      </c>
      <c r="Q39" s="26">
        <f t="shared" si="10"/>
        <v>28.4</v>
      </c>
      <c r="R39" s="26">
        <f t="shared" si="10"/>
        <v>21</v>
      </c>
      <c r="S39" s="26">
        <f t="shared" si="10"/>
        <v>19.5</v>
      </c>
      <c r="T39" s="26">
        <f t="shared" si="10"/>
        <v>14.9</v>
      </c>
      <c r="U39" s="26">
        <f t="shared" si="10"/>
        <v>9.2</v>
      </c>
      <c r="V39" s="26">
        <f t="shared" si="10"/>
        <v>93.1</v>
      </c>
      <c r="W39" s="41">
        <f t="shared" si="7"/>
        <v>6034</v>
      </c>
      <c r="X39" s="40"/>
      <c r="Y39" s="40"/>
      <c r="Z39" s="40"/>
      <c r="AA39" s="40"/>
      <c r="AB39" s="40"/>
      <c r="AC39" s="41"/>
    </row>
    <row r="40" spans="2:29" ht="12.75">
      <c r="B40" s="64" t="s">
        <v>29</v>
      </c>
      <c r="C40" s="26">
        <f t="shared" si="9"/>
        <v>18.3</v>
      </c>
      <c r="D40" s="26">
        <f t="shared" si="9"/>
        <v>20.2</v>
      </c>
      <c r="E40" s="26">
        <f t="shared" si="9"/>
        <v>20.9</v>
      </c>
      <c r="F40" s="26">
        <f t="shared" si="9"/>
        <v>17.8</v>
      </c>
      <c r="G40" s="26">
        <f t="shared" si="9"/>
        <v>12</v>
      </c>
      <c r="H40" s="26">
        <f t="shared" si="9"/>
        <v>89.3</v>
      </c>
      <c r="I40" s="41">
        <f t="shared" si="3"/>
        <v>6487</v>
      </c>
      <c r="J40" s="26">
        <f t="shared" si="11"/>
        <v>21.9</v>
      </c>
      <c r="K40" s="26">
        <f t="shared" si="11"/>
        <v>22</v>
      </c>
      <c r="L40" s="26">
        <f t="shared" si="11"/>
        <v>21.1</v>
      </c>
      <c r="M40" s="26">
        <f t="shared" si="11"/>
        <v>16.4</v>
      </c>
      <c r="N40" s="26">
        <f t="shared" si="11"/>
        <v>10.7</v>
      </c>
      <c r="O40" s="26">
        <f t="shared" si="11"/>
        <v>92.1</v>
      </c>
      <c r="P40" s="41">
        <f t="shared" si="5"/>
        <v>13264</v>
      </c>
      <c r="Q40" s="26">
        <f t="shared" si="10"/>
        <v>20.7</v>
      </c>
      <c r="R40" s="26">
        <f t="shared" si="10"/>
        <v>21.4</v>
      </c>
      <c r="S40" s="26">
        <f t="shared" si="10"/>
        <v>21.1</v>
      </c>
      <c r="T40" s="26">
        <f t="shared" si="10"/>
        <v>16.8</v>
      </c>
      <c r="U40" s="26">
        <f t="shared" si="10"/>
        <v>11.1</v>
      </c>
      <c r="V40" s="26">
        <f t="shared" si="10"/>
        <v>91.1</v>
      </c>
      <c r="W40" s="41">
        <f t="shared" si="7"/>
        <v>19751</v>
      </c>
      <c r="X40" s="40"/>
      <c r="Y40" s="40"/>
      <c r="Z40" s="40"/>
      <c r="AA40" s="40"/>
      <c r="AB40" s="40"/>
      <c r="AC40" s="41"/>
    </row>
    <row r="41" spans="2:29" ht="12.75">
      <c r="B41" s="64" t="s">
        <v>30</v>
      </c>
      <c r="C41" s="26">
        <f t="shared" si="9"/>
        <v>12.6</v>
      </c>
      <c r="D41" s="26">
        <f t="shared" si="9"/>
        <v>18</v>
      </c>
      <c r="E41" s="26">
        <f t="shared" si="9"/>
        <v>22.4</v>
      </c>
      <c r="F41" s="26">
        <f t="shared" si="9"/>
        <v>21.2</v>
      </c>
      <c r="G41" s="26">
        <f t="shared" si="9"/>
        <v>15.8</v>
      </c>
      <c r="H41" s="26">
        <f t="shared" si="9"/>
        <v>90</v>
      </c>
      <c r="I41" s="41">
        <f t="shared" si="3"/>
        <v>6854</v>
      </c>
      <c r="J41" s="26">
        <f t="shared" si="11"/>
        <v>16.6</v>
      </c>
      <c r="K41" s="26">
        <f t="shared" si="11"/>
        <v>21.5</v>
      </c>
      <c r="L41" s="26">
        <f t="shared" si="11"/>
        <v>23.1</v>
      </c>
      <c r="M41" s="26">
        <f t="shared" si="11"/>
        <v>19</v>
      </c>
      <c r="N41" s="26">
        <f t="shared" si="11"/>
        <v>12.7</v>
      </c>
      <c r="O41" s="26">
        <f t="shared" si="11"/>
        <v>92.9</v>
      </c>
      <c r="P41" s="41">
        <f t="shared" si="5"/>
        <v>3834</v>
      </c>
      <c r="Q41" s="26">
        <f t="shared" si="10"/>
        <v>14</v>
      </c>
      <c r="R41" s="26">
        <f t="shared" si="10"/>
        <v>19.3</v>
      </c>
      <c r="S41" s="26">
        <f t="shared" si="10"/>
        <v>22.7</v>
      </c>
      <c r="T41" s="26">
        <f t="shared" si="10"/>
        <v>20.4</v>
      </c>
      <c r="U41" s="26">
        <f t="shared" si="10"/>
        <v>14.7</v>
      </c>
      <c r="V41" s="26">
        <f t="shared" si="10"/>
        <v>91.1</v>
      </c>
      <c r="W41" s="41">
        <f t="shared" si="7"/>
        <v>10688</v>
      </c>
      <c r="X41" s="40"/>
      <c r="Y41" s="40"/>
      <c r="Z41" s="40"/>
      <c r="AA41" s="40"/>
      <c r="AB41" s="40"/>
      <c r="AC41" s="41"/>
    </row>
    <row r="42" spans="2:29" ht="12.75">
      <c r="B42" s="64" t="s">
        <v>31</v>
      </c>
      <c r="C42" s="26">
        <f t="shared" si="9"/>
        <v>8.2</v>
      </c>
      <c r="D42" s="26">
        <f t="shared" si="9"/>
        <v>11.7</v>
      </c>
      <c r="E42" s="26">
        <f t="shared" si="9"/>
        <v>18.1</v>
      </c>
      <c r="F42" s="26">
        <f t="shared" si="9"/>
        <v>22.8</v>
      </c>
      <c r="G42" s="26">
        <f t="shared" si="9"/>
        <v>22.8</v>
      </c>
      <c r="H42" s="26">
        <f t="shared" si="9"/>
        <v>83.6</v>
      </c>
      <c r="I42" s="41">
        <f t="shared" si="3"/>
        <v>16043</v>
      </c>
      <c r="J42" s="26">
        <f t="shared" si="11"/>
        <v>15.5</v>
      </c>
      <c r="K42" s="26">
        <f t="shared" si="11"/>
        <v>17</v>
      </c>
      <c r="L42" s="26">
        <f t="shared" si="11"/>
        <v>20.4</v>
      </c>
      <c r="M42" s="26">
        <f t="shared" si="11"/>
        <v>18.6</v>
      </c>
      <c r="N42" s="26">
        <f t="shared" si="11"/>
        <v>16.1</v>
      </c>
      <c r="O42" s="26">
        <f t="shared" si="11"/>
        <v>87.5</v>
      </c>
      <c r="P42" s="41">
        <f t="shared" si="5"/>
        <v>10657</v>
      </c>
      <c r="Q42" s="26">
        <f t="shared" si="10"/>
        <v>11.1</v>
      </c>
      <c r="R42" s="26">
        <f t="shared" si="10"/>
        <v>13.8</v>
      </c>
      <c r="S42" s="26">
        <f t="shared" si="10"/>
        <v>19</v>
      </c>
      <c r="T42" s="26">
        <f t="shared" si="10"/>
        <v>21.1</v>
      </c>
      <c r="U42" s="26">
        <f t="shared" si="10"/>
        <v>20.1</v>
      </c>
      <c r="V42" s="26">
        <f t="shared" si="10"/>
        <v>85.1</v>
      </c>
      <c r="W42" s="41">
        <f t="shared" si="7"/>
        <v>26700</v>
      </c>
      <c r="X42" s="40"/>
      <c r="Y42" s="40"/>
      <c r="Z42" s="40"/>
      <c r="AA42" s="40"/>
      <c r="AB42" s="40"/>
      <c r="AC42" s="41"/>
    </row>
    <row r="43" spans="2:29" ht="12.75">
      <c r="B43" s="64" t="s">
        <v>32</v>
      </c>
      <c r="C43" s="26">
        <f aca="true" t="shared" si="12" ref="C43:H44">IF(C85&lt;=2,"x",ROUND(C85/$I85*100,1))</f>
        <v>8.4</v>
      </c>
      <c r="D43" s="26">
        <f t="shared" si="12"/>
        <v>12.3</v>
      </c>
      <c r="E43" s="26">
        <f t="shared" si="12"/>
        <v>18</v>
      </c>
      <c r="F43" s="26">
        <f t="shared" si="12"/>
        <v>20</v>
      </c>
      <c r="G43" s="26">
        <f t="shared" si="12"/>
        <v>18.9</v>
      </c>
      <c r="H43" s="26">
        <f t="shared" si="12"/>
        <v>77.6</v>
      </c>
      <c r="I43" s="41">
        <f t="shared" si="3"/>
        <v>42829</v>
      </c>
      <c r="J43" s="26">
        <f t="shared" si="11"/>
        <v>9.7</v>
      </c>
      <c r="K43" s="26">
        <f t="shared" si="11"/>
        <v>13.9</v>
      </c>
      <c r="L43" s="26">
        <f t="shared" si="11"/>
        <v>18.7</v>
      </c>
      <c r="M43" s="26">
        <f t="shared" si="11"/>
        <v>20.2</v>
      </c>
      <c r="N43" s="26">
        <f t="shared" si="11"/>
        <v>18.2</v>
      </c>
      <c r="O43" s="26">
        <f t="shared" si="11"/>
        <v>80.8</v>
      </c>
      <c r="P43" s="41">
        <f t="shared" si="5"/>
        <v>48662</v>
      </c>
      <c r="Q43" s="26">
        <f aca="true" t="shared" si="13" ref="Q43:V44">IF(Q85&lt;=2,"x",ROUND(Q85/$W85*100,1))</f>
        <v>9.1</v>
      </c>
      <c r="R43" s="26">
        <f t="shared" si="13"/>
        <v>13.1</v>
      </c>
      <c r="S43" s="26">
        <f t="shared" si="13"/>
        <v>18.4</v>
      </c>
      <c r="T43" s="26">
        <f t="shared" si="13"/>
        <v>20.1</v>
      </c>
      <c r="U43" s="26">
        <f t="shared" si="13"/>
        <v>18.5</v>
      </c>
      <c r="V43" s="26">
        <f t="shared" si="13"/>
        <v>79.3</v>
      </c>
      <c r="W43" s="41">
        <f t="shared" si="7"/>
        <v>91491</v>
      </c>
      <c r="X43" s="40"/>
      <c r="Y43" s="40"/>
      <c r="Z43" s="40"/>
      <c r="AA43" s="40"/>
      <c r="AB43" s="40"/>
      <c r="AC43" s="41"/>
    </row>
    <row r="44" spans="2:29" ht="12.75">
      <c r="B44" s="65" t="s">
        <v>47</v>
      </c>
      <c r="C44" s="26">
        <f t="shared" si="12"/>
        <v>14.4</v>
      </c>
      <c r="D44" s="26">
        <f t="shared" si="12"/>
        <v>16</v>
      </c>
      <c r="E44" s="26">
        <f t="shared" si="12"/>
        <v>19.6</v>
      </c>
      <c r="F44" s="26">
        <f t="shared" si="12"/>
        <v>18.7</v>
      </c>
      <c r="G44" s="26">
        <f t="shared" si="12"/>
        <v>15.2</v>
      </c>
      <c r="H44" s="26">
        <f t="shared" si="12"/>
        <v>83.9</v>
      </c>
      <c r="I44" s="41">
        <f t="shared" si="3"/>
        <v>444669</v>
      </c>
      <c r="J44" s="26">
        <f t="shared" si="11"/>
        <v>17.3</v>
      </c>
      <c r="K44" s="26">
        <f t="shared" si="11"/>
        <v>18.7</v>
      </c>
      <c r="L44" s="26">
        <f t="shared" si="11"/>
        <v>21</v>
      </c>
      <c r="M44" s="26">
        <f t="shared" si="11"/>
        <v>18</v>
      </c>
      <c r="N44" s="26">
        <f t="shared" si="11"/>
        <v>12.7</v>
      </c>
      <c r="O44" s="26">
        <f t="shared" si="11"/>
        <v>87.8</v>
      </c>
      <c r="P44" s="41">
        <f t="shared" si="5"/>
        <v>522188</v>
      </c>
      <c r="Q44" s="26">
        <f t="shared" si="13"/>
        <v>16</v>
      </c>
      <c r="R44" s="26">
        <f t="shared" si="13"/>
        <v>17.4</v>
      </c>
      <c r="S44" s="26">
        <f t="shared" si="13"/>
        <v>20.4</v>
      </c>
      <c r="T44" s="26">
        <f t="shared" si="13"/>
        <v>18.3</v>
      </c>
      <c r="U44" s="26">
        <f t="shared" si="13"/>
        <v>13.9</v>
      </c>
      <c r="V44" s="26">
        <f t="shared" si="13"/>
        <v>86</v>
      </c>
      <c r="W44" s="41">
        <f t="shared" si="7"/>
        <v>966857</v>
      </c>
      <c r="X44" s="40"/>
      <c r="Y44" s="40"/>
      <c r="Z44" s="40"/>
      <c r="AA44" s="40"/>
      <c r="AB44" s="40"/>
      <c r="AC44" s="41"/>
    </row>
    <row r="45" spans="2:29" ht="12.75">
      <c r="B45" s="75"/>
      <c r="C45" s="40"/>
      <c r="D45" s="40"/>
      <c r="E45" s="40"/>
      <c r="F45" s="40"/>
      <c r="G45" s="40"/>
      <c r="H45" s="40"/>
      <c r="I45" s="41"/>
      <c r="J45" s="40"/>
      <c r="K45" s="40"/>
      <c r="L45" s="40"/>
      <c r="M45" s="40"/>
      <c r="N45" s="40"/>
      <c r="O45" s="40"/>
      <c r="P45" s="41"/>
      <c r="Q45" s="40"/>
      <c r="R45" s="40"/>
      <c r="S45" s="40"/>
      <c r="T45" s="40"/>
      <c r="U45" s="40"/>
      <c r="V45" s="40"/>
      <c r="W45" s="41"/>
      <c r="X45" s="40"/>
      <c r="Y45" s="40"/>
      <c r="Z45" s="40"/>
      <c r="AA45" s="40"/>
      <c r="AB45" s="40"/>
      <c r="AC45" s="41"/>
    </row>
    <row r="46" spans="2:29" ht="12.75">
      <c r="B46" s="75"/>
      <c r="C46" s="40"/>
      <c r="D46" s="40"/>
      <c r="E46" s="40"/>
      <c r="F46" s="40"/>
      <c r="G46" s="40"/>
      <c r="H46" s="40"/>
      <c r="I46" s="41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40"/>
      <c r="U46" s="40"/>
      <c r="V46" s="40"/>
      <c r="W46" s="41"/>
      <c r="X46" s="40"/>
      <c r="Y46" s="40"/>
      <c r="Z46" s="40"/>
      <c r="AA46" s="40"/>
      <c r="AB46" s="40"/>
      <c r="AC46" s="41"/>
    </row>
    <row r="47" spans="2:29" ht="12.75">
      <c r="B47" s="75"/>
      <c r="C47" s="40"/>
      <c r="D47" s="40"/>
      <c r="E47" s="40"/>
      <c r="F47" s="40"/>
      <c r="G47" s="40"/>
      <c r="H47" s="40"/>
      <c r="I47" s="41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40"/>
      <c r="U47" s="40"/>
      <c r="V47" s="40"/>
      <c r="W47" s="41"/>
      <c r="X47" s="40"/>
      <c r="Y47" s="40"/>
      <c r="Z47" s="40"/>
      <c r="AA47" s="40"/>
      <c r="AB47" s="40"/>
      <c r="AC47" s="41"/>
    </row>
    <row r="48" spans="3:17" ht="12.75">
      <c r="C48" t="s">
        <v>43</v>
      </c>
      <c r="J48" t="s">
        <v>44</v>
      </c>
      <c r="Q48" t="s">
        <v>62</v>
      </c>
    </row>
    <row r="49" spans="3:23" ht="12.75">
      <c r="C49" s="55" t="s">
        <v>94</v>
      </c>
      <c r="D49" s="55"/>
      <c r="E49" s="55"/>
      <c r="F49" s="55"/>
      <c r="G49" s="55"/>
      <c r="H49" s="55"/>
      <c r="I49" s="55"/>
      <c r="J49" s="55" t="s">
        <v>94</v>
      </c>
      <c r="K49" s="55"/>
      <c r="L49" s="55"/>
      <c r="M49" s="55"/>
      <c r="N49" s="55"/>
      <c r="O49" s="55"/>
      <c r="P49" s="55"/>
      <c r="Q49" s="55" t="s">
        <v>94</v>
      </c>
      <c r="R49" s="55"/>
      <c r="S49" s="55"/>
      <c r="T49" s="55"/>
      <c r="U49" s="55"/>
      <c r="V49" s="55"/>
      <c r="W49" s="55"/>
    </row>
    <row r="50" spans="3:23" ht="12.75">
      <c r="C50" s="55" t="s">
        <v>33</v>
      </c>
      <c r="D50" s="55" t="s">
        <v>34</v>
      </c>
      <c r="E50" s="55" t="s">
        <v>35</v>
      </c>
      <c r="F50" s="55" t="s">
        <v>36</v>
      </c>
      <c r="G50" s="55" t="s">
        <v>37</v>
      </c>
      <c r="H50" s="55" t="s">
        <v>96</v>
      </c>
      <c r="I50" s="55" t="s">
        <v>62</v>
      </c>
      <c r="J50" s="55" t="s">
        <v>33</v>
      </c>
      <c r="K50" s="55" t="s">
        <v>34</v>
      </c>
      <c r="L50" s="55" t="s">
        <v>35</v>
      </c>
      <c r="M50" s="55" t="s">
        <v>36</v>
      </c>
      <c r="N50" s="55" t="s">
        <v>37</v>
      </c>
      <c r="O50" s="55" t="s">
        <v>96</v>
      </c>
      <c r="P50" s="55" t="s">
        <v>62</v>
      </c>
      <c r="Q50" s="55" t="s">
        <v>33</v>
      </c>
      <c r="R50" s="55" t="s">
        <v>34</v>
      </c>
      <c r="S50" s="55" t="s">
        <v>35</v>
      </c>
      <c r="T50" s="55" t="s">
        <v>36</v>
      </c>
      <c r="U50" s="55" t="s">
        <v>37</v>
      </c>
      <c r="V50" s="55" t="s">
        <v>96</v>
      </c>
      <c r="W50" s="55" t="s">
        <v>62</v>
      </c>
    </row>
    <row r="51" spans="3:23" ht="12.75">
      <c r="C51" s="55" t="s">
        <v>97</v>
      </c>
      <c r="D51" s="55" t="s">
        <v>97</v>
      </c>
      <c r="E51" s="55" t="s">
        <v>97</v>
      </c>
      <c r="F51" s="55" t="s">
        <v>97</v>
      </c>
      <c r="G51" s="55" t="s">
        <v>97</v>
      </c>
      <c r="H51" s="55" t="s">
        <v>97</v>
      </c>
      <c r="I51" s="55" t="s">
        <v>97</v>
      </c>
      <c r="J51" s="55" t="s">
        <v>97</v>
      </c>
      <c r="K51" s="55" t="s">
        <v>97</v>
      </c>
      <c r="L51" s="55" t="s">
        <v>97</v>
      </c>
      <c r="M51" s="55" t="s">
        <v>97</v>
      </c>
      <c r="N51" s="55" t="s">
        <v>97</v>
      </c>
      <c r="O51" s="55" t="s">
        <v>97</v>
      </c>
      <c r="P51" s="55" t="s">
        <v>97</v>
      </c>
      <c r="Q51" s="55" t="s">
        <v>97</v>
      </c>
      <c r="R51" s="55" t="s">
        <v>97</v>
      </c>
      <c r="S51" s="55" t="s">
        <v>97</v>
      </c>
      <c r="T51" s="55" t="s">
        <v>97</v>
      </c>
      <c r="U51" s="55" t="s">
        <v>97</v>
      </c>
      <c r="V51" s="55" t="s">
        <v>97</v>
      </c>
      <c r="W51" s="55" t="s">
        <v>97</v>
      </c>
    </row>
    <row r="52" spans="2:23" ht="12.75">
      <c r="B52" t="s">
        <v>0</v>
      </c>
      <c r="C52" s="55">
        <v>3825</v>
      </c>
      <c r="D52" s="55">
        <v>4002</v>
      </c>
      <c r="E52" s="55">
        <v>4750</v>
      </c>
      <c r="F52" s="55">
        <v>4897</v>
      </c>
      <c r="G52" s="55">
        <v>4552</v>
      </c>
      <c r="H52" s="55">
        <v>22026</v>
      </c>
      <c r="I52" s="55">
        <v>27922</v>
      </c>
      <c r="J52" s="55">
        <v>5924</v>
      </c>
      <c r="K52" s="55">
        <v>5662</v>
      </c>
      <c r="L52" s="55">
        <v>6238</v>
      </c>
      <c r="M52" s="55">
        <v>5968</v>
      </c>
      <c r="N52" s="55">
        <v>5328</v>
      </c>
      <c r="O52" s="55">
        <v>29120</v>
      </c>
      <c r="P52" s="55">
        <v>35948</v>
      </c>
      <c r="Q52" s="55">
        <v>9749</v>
      </c>
      <c r="R52" s="55">
        <v>9664</v>
      </c>
      <c r="S52" s="55">
        <v>10988</v>
      </c>
      <c r="T52" s="55">
        <v>10865</v>
      </c>
      <c r="U52" s="55">
        <v>9880</v>
      </c>
      <c r="V52" s="55">
        <v>51146</v>
      </c>
      <c r="W52" s="55">
        <v>63870</v>
      </c>
    </row>
    <row r="53" spans="2:23" ht="12.75">
      <c r="B53" t="s">
        <v>1</v>
      </c>
      <c r="C53" s="55">
        <v>4182</v>
      </c>
      <c r="D53" s="55">
        <v>3944</v>
      </c>
      <c r="E53" s="55">
        <v>4241</v>
      </c>
      <c r="F53" s="55">
        <v>4135</v>
      </c>
      <c r="G53" s="55">
        <v>3692</v>
      </c>
      <c r="H53" s="55">
        <v>20194</v>
      </c>
      <c r="I53" s="55">
        <v>24501</v>
      </c>
      <c r="J53" s="55">
        <v>4018</v>
      </c>
      <c r="K53" s="55">
        <v>3724</v>
      </c>
      <c r="L53" s="55">
        <v>3853</v>
      </c>
      <c r="M53" s="55">
        <v>3656</v>
      </c>
      <c r="N53" s="55">
        <v>3261</v>
      </c>
      <c r="O53" s="55">
        <v>18512</v>
      </c>
      <c r="P53" s="55">
        <v>22200</v>
      </c>
      <c r="Q53" s="55">
        <v>8200</v>
      </c>
      <c r="R53" s="55">
        <v>7668</v>
      </c>
      <c r="S53" s="55">
        <v>8094</v>
      </c>
      <c r="T53" s="55">
        <v>7791</v>
      </c>
      <c r="U53" s="55">
        <v>6953</v>
      </c>
      <c r="V53" s="55">
        <v>38706</v>
      </c>
      <c r="W53" s="55">
        <v>46701</v>
      </c>
    </row>
    <row r="54" spans="2:23" ht="12.75">
      <c r="B54" t="s">
        <v>2</v>
      </c>
      <c r="C54" s="55">
        <v>5086</v>
      </c>
      <c r="D54" s="55">
        <v>4122</v>
      </c>
      <c r="E54" s="55">
        <v>4232</v>
      </c>
      <c r="F54" s="55">
        <v>4056</v>
      </c>
      <c r="G54" s="55">
        <v>3880</v>
      </c>
      <c r="H54" s="55">
        <v>21376</v>
      </c>
      <c r="I54" s="55">
        <v>26249</v>
      </c>
      <c r="J54" s="55">
        <v>1829</v>
      </c>
      <c r="K54" s="55">
        <v>1434</v>
      </c>
      <c r="L54" s="55">
        <v>1410</v>
      </c>
      <c r="M54" s="55">
        <v>1222</v>
      </c>
      <c r="N54" s="55">
        <v>963</v>
      </c>
      <c r="O54" s="55">
        <v>6858</v>
      </c>
      <c r="P54" s="55">
        <v>7966</v>
      </c>
      <c r="Q54" s="55">
        <v>6915</v>
      </c>
      <c r="R54" s="55">
        <v>5556</v>
      </c>
      <c r="S54" s="55">
        <v>5642</v>
      </c>
      <c r="T54" s="55">
        <v>5278</v>
      </c>
      <c r="U54" s="55">
        <v>4843</v>
      </c>
      <c r="V54" s="55">
        <v>28234</v>
      </c>
      <c r="W54" s="55">
        <v>34215</v>
      </c>
    </row>
    <row r="55" spans="2:23" ht="12.75">
      <c r="B55" t="s">
        <v>3</v>
      </c>
      <c r="C55" s="55">
        <v>793</v>
      </c>
      <c r="D55" s="55">
        <v>766</v>
      </c>
      <c r="E55" s="55">
        <v>928</v>
      </c>
      <c r="F55" s="55">
        <v>860</v>
      </c>
      <c r="G55" s="55">
        <v>740</v>
      </c>
      <c r="H55" s="55">
        <v>4087</v>
      </c>
      <c r="I55" s="55">
        <v>4935</v>
      </c>
      <c r="J55" s="55">
        <v>365</v>
      </c>
      <c r="K55" s="55">
        <v>398</v>
      </c>
      <c r="L55" s="55">
        <v>455</v>
      </c>
      <c r="M55" s="55">
        <v>434</v>
      </c>
      <c r="N55" s="55">
        <v>350</v>
      </c>
      <c r="O55" s="55">
        <v>2002</v>
      </c>
      <c r="P55" s="55">
        <v>2501</v>
      </c>
      <c r="Q55" s="55">
        <v>1158</v>
      </c>
      <c r="R55" s="55">
        <v>1164</v>
      </c>
      <c r="S55" s="55">
        <v>1383</v>
      </c>
      <c r="T55" s="55">
        <v>1294</v>
      </c>
      <c r="U55" s="55">
        <v>1090</v>
      </c>
      <c r="V55" s="55">
        <v>6089</v>
      </c>
      <c r="W55" s="55">
        <v>7436</v>
      </c>
    </row>
    <row r="56" spans="2:23" ht="12.75">
      <c r="B56" t="s">
        <v>4</v>
      </c>
      <c r="C56" s="55">
        <v>9450</v>
      </c>
      <c r="D56" s="55">
        <v>6102</v>
      </c>
      <c r="E56" s="55">
        <v>6182</v>
      </c>
      <c r="F56" s="55">
        <v>6349</v>
      </c>
      <c r="G56" s="55">
        <v>5763</v>
      </c>
      <c r="H56" s="55">
        <v>33846</v>
      </c>
      <c r="I56" s="55">
        <v>42555</v>
      </c>
      <c r="J56" s="55">
        <v>7763</v>
      </c>
      <c r="K56" s="55">
        <v>5184</v>
      </c>
      <c r="L56" s="55">
        <v>4977</v>
      </c>
      <c r="M56" s="55">
        <v>4620</v>
      </c>
      <c r="N56" s="55">
        <v>3718</v>
      </c>
      <c r="O56" s="55">
        <v>26262</v>
      </c>
      <c r="P56" s="55">
        <v>31173</v>
      </c>
      <c r="Q56" s="55">
        <v>17213</v>
      </c>
      <c r="R56" s="55">
        <v>11286</v>
      </c>
      <c r="S56" s="55">
        <v>11159</v>
      </c>
      <c r="T56" s="55">
        <v>10969</v>
      </c>
      <c r="U56" s="55">
        <v>9481</v>
      </c>
      <c r="V56" s="55">
        <v>60108</v>
      </c>
      <c r="W56" s="55">
        <v>73728</v>
      </c>
    </row>
    <row r="57" spans="2:23" ht="12.75">
      <c r="B57" t="s">
        <v>5</v>
      </c>
      <c r="C57" s="55">
        <v>2040</v>
      </c>
      <c r="D57" s="55">
        <v>992</v>
      </c>
      <c r="E57" s="55">
        <v>802</v>
      </c>
      <c r="F57" s="55">
        <v>552</v>
      </c>
      <c r="G57" s="55">
        <v>407</v>
      </c>
      <c r="H57" s="55">
        <v>4793</v>
      </c>
      <c r="I57" s="55">
        <v>5190</v>
      </c>
      <c r="J57" s="55">
        <v>1405</v>
      </c>
      <c r="K57" s="55">
        <v>664</v>
      </c>
      <c r="L57" s="55">
        <v>453</v>
      </c>
      <c r="M57" s="55">
        <v>318</v>
      </c>
      <c r="N57" s="55">
        <v>184</v>
      </c>
      <c r="O57" s="55">
        <v>3024</v>
      </c>
      <c r="P57" s="55">
        <v>3209</v>
      </c>
      <c r="Q57" s="55">
        <v>3445</v>
      </c>
      <c r="R57" s="55">
        <v>1656</v>
      </c>
      <c r="S57" s="55">
        <v>1255</v>
      </c>
      <c r="T57" s="55">
        <v>870</v>
      </c>
      <c r="U57" s="55">
        <v>591</v>
      </c>
      <c r="V57" s="55">
        <v>7817</v>
      </c>
      <c r="W57" s="55">
        <v>8399</v>
      </c>
    </row>
    <row r="58" spans="2:23" ht="12.75">
      <c r="B58" t="s">
        <v>6</v>
      </c>
      <c r="C58" s="55">
        <v>939</v>
      </c>
      <c r="D58" s="55">
        <v>1527</v>
      </c>
      <c r="E58" s="55">
        <v>2090</v>
      </c>
      <c r="F58" s="55">
        <v>2359</v>
      </c>
      <c r="G58" s="55">
        <v>1890</v>
      </c>
      <c r="H58" s="55">
        <v>8805</v>
      </c>
      <c r="I58" s="55">
        <v>10602</v>
      </c>
      <c r="J58" s="55">
        <v>1142</v>
      </c>
      <c r="K58" s="55">
        <v>1496</v>
      </c>
      <c r="L58" s="55">
        <v>1779</v>
      </c>
      <c r="M58" s="55">
        <v>1557</v>
      </c>
      <c r="N58" s="55">
        <v>1170</v>
      </c>
      <c r="O58" s="55">
        <v>7144</v>
      </c>
      <c r="P58" s="55">
        <v>7995</v>
      </c>
      <c r="Q58" s="55">
        <v>2081</v>
      </c>
      <c r="R58" s="55">
        <v>3023</v>
      </c>
      <c r="S58" s="55">
        <v>3869</v>
      </c>
      <c r="T58" s="55">
        <v>3916</v>
      </c>
      <c r="U58" s="55">
        <v>3060</v>
      </c>
      <c r="V58" s="55">
        <v>15949</v>
      </c>
      <c r="W58" s="55">
        <v>18597</v>
      </c>
    </row>
    <row r="59" spans="2:23" ht="12.75">
      <c r="B59" t="s">
        <v>7</v>
      </c>
      <c r="C59" s="55">
        <v>567</v>
      </c>
      <c r="D59" s="55">
        <v>809</v>
      </c>
      <c r="E59" s="55">
        <v>1100</v>
      </c>
      <c r="F59" s="55">
        <v>1121</v>
      </c>
      <c r="G59" s="55">
        <v>994</v>
      </c>
      <c r="H59" s="55">
        <v>4591</v>
      </c>
      <c r="I59" s="55">
        <v>5683</v>
      </c>
      <c r="J59" s="55">
        <v>50</v>
      </c>
      <c r="K59" s="55">
        <v>58</v>
      </c>
      <c r="L59" s="55">
        <v>96</v>
      </c>
      <c r="M59" s="55">
        <v>105</v>
      </c>
      <c r="N59" s="55">
        <v>85</v>
      </c>
      <c r="O59" s="55">
        <v>394</v>
      </c>
      <c r="P59" s="55">
        <v>524</v>
      </c>
      <c r="Q59" s="55">
        <v>617</v>
      </c>
      <c r="R59" s="55">
        <v>867</v>
      </c>
      <c r="S59" s="55">
        <v>1196</v>
      </c>
      <c r="T59" s="55">
        <v>1226</v>
      </c>
      <c r="U59" s="55">
        <v>1079</v>
      </c>
      <c r="V59" s="55">
        <v>4985</v>
      </c>
      <c r="W59" s="55">
        <v>6207</v>
      </c>
    </row>
    <row r="60" spans="2:23" ht="12.75">
      <c r="B60" t="s">
        <v>8</v>
      </c>
      <c r="C60" s="55">
        <v>471</v>
      </c>
      <c r="D60" s="55">
        <v>1040</v>
      </c>
      <c r="E60" s="55">
        <v>1738</v>
      </c>
      <c r="F60" s="55">
        <v>2172</v>
      </c>
      <c r="G60" s="55">
        <v>1930</v>
      </c>
      <c r="H60" s="55">
        <v>7351</v>
      </c>
      <c r="I60" s="55">
        <v>9350</v>
      </c>
      <c r="J60" s="55">
        <v>435</v>
      </c>
      <c r="K60" s="55">
        <v>718</v>
      </c>
      <c r="L60" s="55">
        <v>1030</v>
      </c>
      <c r="M60" s="55">
        <v>1107</v>
      </c>
      <c r="N60" s="55">
        <v>906</v>
      </c>
      <c r="O60" s="55">
        <v>4196</v>
      </c>
      <c r="P60" s="55">
        <v>5023</v>
      </c>
      <c r="Q60" s="55">
        <v>906</v>
      </c>
      <c r="R60" s="55">
        <v>1758</v>
      </c>
      <c r="S60" s="55">
        <v>2768</v>
      </c>
      <c r="T60" s="55">
        <v>3279</v>
      </c>
      <c r="U60" s="55">
        <v>2836</v>
      </c>
      <c r="V60" s="55">
        <v>11547</v>
      </c>
      <c r="W60" s="55">
        <v>14373</v>
      </c>
    </row>
    <row r="61" spans="2:23" ht="12.75">
      <c r="B61" t="s">
        <v>9</v>
      </c>
      <c r="C61" s="55">
        <v>2</v>
      </c>
      <c r="D61" s="55">
        <v>4</v>
      </c>
      <c r="E61" s="55">
        <v>15</v>
      </c>
      <c r="F61" s="55">
        <v>26</v>
      </c>
      <c r="G61" s="55">
        <v>14</v>
      </c>
      <c r="H61" s="55">
        <v>61</v>
      </c>
      <c r="I61" s="55">
        <v>90</v>
      </c>
      <c r="J61" s="55">
        <v>51</v>
      </c>
      <c r="K61" s="55">
        <v>72</v>
      </c>
      <c r="L61" s="55">
        <v>92</v>
      </c>
      <c r="M61" s="55">
        <v>75</v>
      </c>
      <c r="N61" s="55">
        <v>61</v>
      </c>
      <c r="O61" s="55">
        <v>351</v>
      </c>
      <c r="P61" s="55">
        <v>392</v>
      </c>
      <c r="Q61" s="55">
        <v>53</v>
      </c>
      <c r="R61" s="55">
        <v>76</v>
      </c>
      <c r="S61" s="55">
        <v>107</v>
      </c>
      <c r="T61" s="55">
        <v>101</v>
      </c>
      <c r="U61" s="55">
        <v>75</v>
      </c>
      <c r="V61" s="55">
        <v>412</v>
      </c>
      <c r="W61" s="55">
        <v>482</v>
      </c>
    </row>
    <row r="62" spans="2:23" ht="12.75">
      <c r="B62" t="s">
        <v>10</v>
      </c>
      <c r="C62" s="55">
        <v>256</v>
      </c>
      <c r="D62" s="55">
        <v>464</v>
      </c>
      <c r="E62" s="55">
        <v>665</v>
      </c>
      <c r="F62" s="55">
        <v>804</v>
      </c>
      <c r="G62" s="55">
        <v>745</v>
      </c>
      <c r="H62" s="55">
        <v>2934</v>
      </c>
      <c r="I62" s="55">
        <v>4227</v>
      </c>
      <c r="J62" s="55">
        <v>208</v>
      </c>
      <c r="K62" s="55">
        <v>332</v>
      </c>
      <c r="L62" s="55">
        <v>441</v>
      </c>
      <c r="M62" s="55">
        <v>485</v>
      </c>
      <c r="N62" s="55">
        <v>539</v>
      </c>
      <c r="O62" s="55">
        <v>2005</v>
      </c>
      <c r="P62" s="55">
        <v>2769</v>
      </c>
      <c r="Q62" s="55">
        <v>464</v>
      </c>
      <c r="R62" s="55">
        <v>796</v>
      </c>
      <c r="S62" s="55">
        <v>1106</v>
      </c>
      <c r="T62" s="55">
        <v>1289</v>
      </c>
      <c r="U62" s="55">
        <v>1284</v>
      </c>
      <c r="V62" s="55">
        <v>4939</v>
      </c>
      <c r="W62" s="55">
        <v>6996</v>
      </c>
    </row>
    <row r="63" spans="2:23" ht="12.75">
      <c r="B63" t="s">
        <v>11</v>
      </c>
      <c r="C63" s="55">
        <v>2250</v>
      </c>
      <c r="D63" s="55">
        <v>3765</v>
      </c>
      <c r="E63" s="55">
        <v>4953</v>
      </c>
      <c r="F63" s="55">
        <v>4310</v>
      </c>
      <c r="G63" s="55">
        <v>3320</v>
      </c>
      <c r="H63" s="55">
        <v>18598</v>
      </c>
      <c r="I63" s="55">
        <v>21644</v>
      </c>
      <c r="J63" s="55">
        <v>1870</v>
      </c>
      <c r="K63" s="55">
        <v>2768</v>
      </c>
      <c r="L63" s="55">
        <v>3591</v>
      </c>
      <c r="M63" s="55">
        <v>3140</v>
      </c>
      <c r="N63" s="55">
        <v>2379</v>
      </c>
      <c r="O63" s="55">
        <v>13748</v>
      </c>
      <c r="P63" s="55">
        <v>16119</v>
      </c>
      <c r="Q63" s="55">
        <v>4120</v>
      </c>
      <c r="R63" s="55">
        <v>6533</v>
      </c>
      <c r="S63" s="55">
        <v>8544</v>
      </c>
      <c r="T63" s="55">
        <v>7450</v>
      </c>
      <c r="U63" s="55">
        <v>5699</v>
      </c>
      <c r="V63" s="55">
        <v>32346</v>
      </c>
      <c r="W63" s="55">
        <v>37763</v>
      </c>
    </row>
    <row r="64" spans="2:23" ht="12.75">
      <c r="B64" t="s">
        <v>12</v>
      </c>
      <c r="C64" s="55">
        <v>2797</v>
      </c>
      <c r="D64" s="55">
        <v>2867</v>
      </c>
      <c r="E64" s="55">
        <v>2852</v>
      </c>
      <c r="F64" s="55">
        <v>2306</v>
      </c>
      <c r="G64" s="55">
        <v>1822</v>
      </c>
      <c r="H64" s="55">
        <v>12644</v>
      </c>
      <c r="I64" s="55">
        <v>14513</v>
      </c>
      <c r="J64" s="55">
        <v>1580</v>
      </c>
      <c r="K64" s="55">
        <v>1438</v>
      </c>
      <c r="L64" s="55">
        <v>1298</v>
      </c>
      <c r="M64" s="55">
        <v>1120</v>
      </c>
      <c r="N64" s="55">
        <v>757</v>
      </c>
      <c r="O64" s="55">
        <v>6193</v>
      </c>
      <c r="P64" s="55">
        <v>6984</v>
      </c>
      <c r="Q64" s="55">
        <v>4377</v>
      </c>
      <c r="R64" s="55">
        <v>4305</v>
      </c>
      <c r="S64" s="55">
        <v>4150</v>
      </c>
      <c r="T64" s="55">
        <v>3426</v>
      </c>
      <c r="U64" s="55">
        <v>2579</v>
      </c>
      <c r="V64" s="55">
        <v>18837</v>
      </c>
      <c r="W64" s="55">
        <v>21497</v>
      </c>
    </row>
    <row r="65" spans="2:23" ht="12.75">
      <c r="B65" t="s">
        <v>13</v>
      </c>
      <c r="C65" s="55">
        <v>3184</v>
      </c>
      <c r="D65" s="55">
        <v>2895</v>
      </c>
      <c r="E65" s="55">
        <v>3276</v>
      </c>
      <c r="F65" s="55">
        <v>3185</v>
      </c>
      <c r="G65" s="55">
        <v>2560</v>
      </c>
      <c r="H65" s="55">
        <v>15100</v>
      </c>
      <c r="I65" s="55">
        <v>17282</v>
      </c>
      <c r="J65" s="55">
        <v>3888</v>
      </c>
      <c r="K65" s="55">
        <v>2683</v>
      </c>
      <c r="L65" s="55">
        <v>2788</v>
      </c>
      <c r="M65" s="55">
        <v>2298</v>
      </c>
      <c r="N65" s="55">
        <v>1671</v>
      </c>
      <c r="O65" s="55">
        <v>13328</v>
      </c>
      <c r="P65" s="55">
        <v>14666</v>
      </c>
      <c r="Q65" s="55">
        <v>7072</v>
      </c>
      <c r="R65" s="55">
        <v>5578</v>
      </c>
      <c r="S65" s="55">
        <v>6064</v>
      </c>
      <c r="T65" s="55">
        <v>5483</v>
      </c>
      <c r="U65" s="55">
        <v>4231</v>
      </c>
      <c r="V65" s="55">
        <v>28428</v>
      </c>
      <c r="W65" s="55">
        <v>31948</v>
      </c>
    </row>
    <row r="66" spans="2:23" ht="12.75">
      <c r="B66" t="s">
        <v>14</v>
      </c>
      <c r="C66" s="55">
        <v>1421</v>
      </c>
      <c r="D66" s="55">
        <v>1278</v>
      </c>
      <c r="E66" s="55">
        <v>1500</v>
      </c>
      <c r="F66" s="55">
        <v>1202</v>
      </c>
      <c r="G66" s="55">
        <v>866</v>
      </c>
      <c r="H66" s="55">
        <v>6267</v>
      </c>
      <c r="I66" s="55">
        <v>7202</v>
      </c>
      <c r="J66" s="55">
        <v>1396</v>
      </c>
      <c r="K66" s="55">
        <v>1130</v>
      </c>
      <c r="L66" s="55">
        <v>1097</v>
      </c>
      <c r="M66" s="55">
        <v>984</v>
      </c>
      <c r="N66" s="55">
        <v>689</v>
      </c>
      <c r="O66" s="55">
        <v>5296</v>
      </c>
      <c r="P66" s="55">
        <v>6039</v>
      </c>
      <c r="Q66" s="55">
        <v>2817</v>
      </c>
      <c r="R66" s="55">
        <v>2408</v>
      </c>
      <c r="S66" s="55">
        <v>2597</v>
      </c>
      <c r="T66" s="55">
        <v>2186</v>
      </c>
      <c r="U66" s="55">
        <v>1555</v>
      </c>
      <c r="V66" s="55">
        <v>11563</v>
      </c>
      <c r="W66" s="55">
        <v>13241</v>
      </c>
    </row>
    <row r="67" spans="2:23" ht="12.75">
      <c r="B67" t="s">
        <v>15</v>
      </c>
      <c r="C67" s="55">
        <v>3762</v>
      </c>
      <c r="D67" s="55">
        <v>4760</v>
      </c>
      <c r="E67" s="55">
        <v>5376</v>
      </c>
      <c r="F67" s="55">
        <v>4133</v>
      </c>
      <c r="G67" s="55">
        <v>2470</v>
      </c>
      <c r="H67" s="55">
        <v>20501</v>
      </c>
      <c r="I67" s="55">
        <v>22199</v>
      </c>
      <c r="J67" s="55">
        <v>4578</v>
      </c>
      <c r="K67" s="55">
        <v>5652</v>
      </c>
      <c r="L67" s="55">
        <v>5682</v>
      </c>
      <c r="M67" s="55">
        <v>4336</v>
      </c>
      <c r="N67" s="55">
        <v>2513</v>
      </c>
      <c r="O67" s="55">
        <v>22761</v>
      </c>
      <c r="P67" s="55">
        <v>24554</v>
      </c>
      <c r="Q67" s="55">
        <v>8340</v>
      </c>
      <c r="R67" s="55">
        <v>10412</v>
      </c>
      <c r="S67" s="55">
        <v>11058</v>
      </c>
      <c r="T67" s="55">
        <v>8469</v>
      </c>
      <c r="U67" s="55">
        <v>4983</v>
      </c>
      <c r="V67" s="55">
        <v>43262</v>
      </c>
      <c r="W67" s="55">
        <v>46753</v>
      </c>
    </row>
    <row r="68" spans="2:23" ht="12.75">
      <c r="B68" t="s">
        <v>16</v>
      </c>
      <c r="C68" s="55">
        <v>907</v>
      </c>
      <c r="D68" s="55">
        <v>1170</v>
      </c>
      <c r="E68" s="55">
        <v>1682</v>
      </c>
      <c r="F68" s="55">
        <v>1682</v>
      </c>
      <c r="G68" s="55">
        <v>1545</v>
      </c>
      <c r="H68" s="55">
        <v>6986</v>
      </c>
      <c r="I68" s="55">
        <v>9140</v>
      </c>
      <c r="J68" s="55">
        <v>1780</v>
      </c>
      <c r="K68" s="55">
        <v>1861</v>
      </c>
      <c r="L68" s="55">
        <v>2400</v>
      </c>
      <c r="M68" s="55">
        <v>2300</v>
      </c>
      <c r="N68" s="55">
        <v>1856</v>
      </c>
      <c r="O68" s="55">
        <v>10197</v>
      </c>
      <c r="P68" s="55">
        <v>12907</v>
      </c>
      <c r="Q68" s="55">
        <v>2687</v>
      </c>
      <c r="R68" s="55">
        <v>3031</v>
      </c>
      <c r="S68" s="55">
        <v>4082</v>
      </c>
      <c r="T68" s="55">
        <v>3982</v>
      </c>
      <c r="U68" s="55">
        <v>3401</v>
      </c>
      <c r="V68" s="55">
        <v>17183</v>
      </c>
      <c r="W68" s="55">
        <v>22047</v>
      </c>
    </row>
    <row r="69" spans="2:23" ht="12.75">
      <c r="B69" t="s">
        <v>17</v>
      </c>
      <c r="C69" s="55">
        <v>1571</v>
      </c>
      <c r="D69" s="55">
        <v>2681</v>
      </c>
      <c r="E69" s="55">
        <v>4054</v>
      </c>
      <c r="F69" s="55">
        <v>4268</v>
      </c>
      <c r="G69" s="55">
        <v>4172</v>
      </c>
      <c r="H69" s="55">
        <v>16746</v>
      </c>
      <c r="I69" s="55">
        <v>22203</v>
      </c>
      <c r="J69" s="55">
        <v>6790</v>
      </c>
      <c r="K69" s="55">
        <v>8389</v>
      </c>
      <c r="L69" s="55">
        <v>9940</v>
      </c>
      <c r="M69" s="55">
        <v>9050</v>
      </c>
      <c r="N69" s="55">
        <v>7187</v>
      </c>
      <c r="O69" s="55">
        <v>41356</v>
      </c>
      <c r="P69" s="55">
        <v>50367</v>
      </c>
      <c r="Q69" s="55">
        <v>8361</v>
      </c>
      <c r="R69" s="55">
        <v>11070</v>
      </c>
      <c r="S69" s="55">
        <v>13994</v>
      </c>
      <c r="T69" s="55">
        <v>13318</v>
      </c>
      <c r="U69" s="55">
        <v>11359</v>
      </c>
      <c r="V69" s="55">
        <v>58102</v>
      </c>
      <c r="W69" s="55">
        <v>72570</v>
      </c>
    </row>
    <row r="70" spans="2:23" ht="12.75">
      <c r="B70" t="s">
        <v>18</v>
      </c>
      <c r="C70" s="55">
        <v>1009</v>
      </c>
      <c r="D70" s="55">
        <v>1408</v>
      </c>
      <c r="E70" s="55">
        <v>1971</v>
      </c>
      <c r="F70" s="55">
        <v>1916</v>
      </c>
      <c r="G70" s="55">
        <v>1644</v>
      </c>
      <c r="H70" s="55">
        <v>7948</v>
      </c>
      <c r="I70" s="55">
        <v>9888</v>
      </c>
      <c r="J70" s="55">
        <v>4397</v>
      </c>
      <c r="K70" s="55">
        <v>4921</v>
      </c>
      <c r="L70" s="55">
        <v>5521</v>
      </c>
      <c r="M70" s="55">
        <v>4750</v>
      </c>
      <c r="N70" s="55">
        <v>3453</v>
      </c>
      <c r="O70" s="55">
        <v>23042</v>
      </c>
      <c r="P70" s="55">
        <v>26692</v>
      </c>
      <c r="Q70" s="55">
        <v>5406</v>
      </c>
      <c r="R70" s="55">
        <v>6329</v>
      </c>
      <c r="S70" s="55">
        <v>7492</v>
      </c>
      <c r="T70" s="55">
        <v>6666</v>
      </c>
      <c r="U70" s="55">
        <v>5097</v>
      </c>
      <c r="V70" s="55">
        <v>30990</v>
      </c>
      <c r="W70" s="55">
        <v>36580</v>
      </c>
    </row>
    <row r="71" spans="2:23" ht="12.75">
      <c r="B71" t="s">
        <v>99</v>
      </c>
      <c r="C71" s="55">
        <v>463</v>
      </c>
      <c r="D71" s="55">
        <v>694</v>
      </c>
      <c r="E71" s="55">
        <v>916</v>
      </c>
      <c r="F71" s="55">
        <v>923</v>
      </c>
      <c r="G71" s="55">
        <v>753</v>
      </c>
      <c r="H71" s="55">
        <v>3749</v>
      </c>
      <c r="I71" s="55">
        <v>4852</v>
      </c>
      <c r="J71" s="55">
        <v>796</v>
      </c>
      <c r="K71" s="55">
        <v>943</v>
      </c>
      <c r="L71" s="55">
        <v>1189</v>
      </c>
      <c r="M71" s="55">
        <v>1040</v>
      </c>
      <c r="N71" s="55">
        <v>747</v>
      </c>
      <c r="O71" s="55">
        <v>4715</v>
      </c>
      <c r="P71" s="55">
        <v>5710</v>
      </c>
      <c r="Q71" s="55">
        <v>1259</v>
      </c>
      <c r="R71" s="55">
        <v>1637</v>
      </c>
      <c r="S71" s="55">
        <v>2105</v>
      </c>
      <c r="T71" s="55">
        <v>1963</v>
      </c>
      <c r="U71" s="55">
        <v>1500</v>
      </c>
      <c r="V71" s="55">
        <v>8464</v>
      </c>
      <c r="W71" s="55">
        <v>10562</v>
      </c>
    </row>
    <row r="72" spans="2:23" ht="12.75">
      <c r="B72" t="s">
        <v>20</v>
      </c>
      <c r="C72" s="55">
        <v>2550</v>
      </c>
      <c r="D72" s="55">
        <v>3014</v>
      </c>
      <c r="E72" s="55">
        <v>3504</v>
      </c>
      <c r="F72" s="55">
        <v>3078</v>
      </c>
      <c r="G72" s="55">
        <v>2216</v>
      </c>
      <c r="H72" s="55">
        <v>14362</v>
      </c>
      <c r="I72" s="55">
        <v>16162</v>
      </c>
      <c r="J72" s="55">
        <v>8873</v>
      </c>
      <c r="K72" s="55">
        <v>8819</v>
      </c>
      <c r="L72" s="55">
        <v>8891</v>
      </c>
      <c r="M72" s="55">
        <v>6271</v>
      </c>
      <c r="N72" s="55">
        <v>3465</v>
      </c>
      <c r="O72" s="55">
        <v>36319</v>
      </c>
      <c r="P72" s="55">
        <v>38743</v>
      </c>
      <c r="Q72" s="55">
        <v>11423</v>
      </c>
      <c r="R72" s="55">
        <v>11833</v>
      </c>
      <c r="S72" s="55">
        <v>12395</v>
      </c>
      <c r="T72" s="55">
        <v>9349</v>
      </c>
      <c r="U72" s="55">
        <v>5681</v>
      </c>
      <c r="V72" s="55">
        <v>50681</v>
      </c>
      <c r="W72" s="55">
        <v>54905</v>
      </c>
    </row>
    <row r="73" spans="2:23" ht="12.75">
      <c r="B73" t="s">
        <v>21</v>
      </c>
      <c r="C73" s="55">
        <v>699</v>
      </c>
      <c r="D73" s="55">
        <v>1178</v>
      </c>
      <c r="E73" s="55">
        <v>1463</v>
      </c>
      <c r="F73" s="55">
        <v>1169</v>
      </c>
      <c r="G73" s="55">
        <v>604</v>
      </c>
      <c r="H73" s="55">
        <v>5113</v>
      </c>
      <c r="I73" s="55">
        <v>5350</v>
      </c>
      <c r="J73" s="55">
        <v>1845</v>
      </c>
      <c r="K73" s="55">
        <v>2796</v>
      </c>
      <c r="L73" s="55">
        <v>3015</v>
      </c>
      <c r="M73" s="55">
        <v>2103</v>
      </c>
      <c r="N73" s="55">
        <v>872</v>
      </c>
      <c r="O73" s="55">
        <v>10631</v>
      </c>
      <c r="P73" s="55">
        <v>10983</v>
      </c>
      <c r="Q73" s="55">
        <v>2544</v>
      </c>
      <c r="R73" s="55">
        <v>3974</v>
      </c>
      <c r="S73" s="55">
        <v>4478</v>
      </c>
      <c r="T73" s="55">
        <v>3272</v>
      </c>
      <c r="U73" s="55">
        <v>1476</v>
      </c>
      <c r="V73" s="55">
        <v>15744</v>
      </c>
      <c r="W73" s="55">
        <v>16333</v>
      </c>
    </row>
    <row r="74" spans="2:23" ht="12.75">
      <c r="B74" t="s">
        <v>22</v>
      </c>
      <c r="C74" s="55">
        <v>3816</v>
      </c>
      <c r="D74" s="55">
        <v>5362</v>
      </c>
      <c r="E74" s="55">
        <v>6940</v>
      </c>
      <c r="F74" s="55">
        <v>6432</v>
      </c>
      <c r="G74" s="55">
        <v>3751</v>
      </c>
      <c r="H74" s="55">
        <v>26301</v>
      </c>
      <c r="I74" s="55">
        <v>27809</v>
      </c>
      <c r="J74" s="55">
        <v>9820</v>
      </c>
      <c r="K74" s="55">
        <v>12988</v>
      </c>
      <c r="L74" s="55">
        <v>16517</v>
      </c>
      <c r="M74" s="55">
        <v>13854</v>
      </c>
      <c r="N74" s="55">
        <v>7030</v>
      </c>
      <c r="O74" s="55">
        <v>60209</v>
      </c>
      <c r="P74" s="55">
        <v>62671</v>
      </c>
      <c r="Q74" s="55">
        <v>13636</v>
      </c>
      <c r="R74" s="55">
        <v>18350</v>
      </c>
      <c r="S74" s="55">
        <v>23457</v>
      </c>
      <c r="T74" s="55">
        <v>20286</v>
      </c>
      <c r="U74" s="55">
        <v>10781</v>
      </c>
      <c r="V74" s="55">
        <v>86510</v>
      </c>
      <c r="W74" s="55">
        <v>90480</v>
      </c>
    </row>
    <row r="75" spans="2:23" ht="12.75">
      <c r="B75" t="s">
        <v>78</v>
      </c>
      <c r="C75" s="55">
        <v>1112</v>
      </c>
      <c r="D75" s="55">
        <v>2590</v>
      </c>
      <c r="E75" s="55">
        <v>3826</v>
      </c>
      <c r="F75" s="55">
        <v>3377</v>
      </c>
      <c r="G75" s="55">
        <v>1889</v>
      </c>
      <c r="H75" s="55">
        <v>12794</v>
      </c>
      <c r="I75" s="55">
        <v>14110</v>
      </c>
      <c r="J75" s="55">
        <v>2352</v>
      </c>
      <c r="K75" s="55">
        <v>4208</v>
      </c>
      <c r="L75" s="55">
        <v>4889</v>
      </c>
      <c r="M75" s="55">
        <v>3426</v>
      </c>
      <c r="N75" s="55">
        <v>1772</v>
      </c>
      <c r="O75" s="55">
        <v>16647</v>
      </c>
      <c r="P75" s="55">
        <v>17708</v>
      </c>
      <c r="Q75" s="55">
        <v>3464</v>
      </c>
      <c r="R75" s="55">
        <v>6798</v>
      </c>
      <c r="S75" s="55">
        <v>8715</v>
      </c>
      <c r="T75" s="55">
        <v>6803</v>
      </c>
      <c r="U75" s="55">
        <v>3661</v>
      </c>
      <c r="V75" s="55">
        <v>29441</v>
      </c>
      <c r="W75" s="55">
        <v>31818</v>
      </c>
    </row>
    <row r="76" spans="2:23" ht="12.75">
      <c r="B76" t="s">
        <v>23</v>
      </c>
      <c r="C76" s="55">
        <v>508</v>
      </c>
      <c r="D76" s="55">
        <v>1461</v>
      </c>
      <c r="E76" s="55">
        <v>2170</v>
      </c>
      <c r="F76" s="55">
        <v>1351</v>
      </c>
      <c r="G76" s="55">
        <v>552</v>
      </c>
      <c r="H76" s="55">
        <v>6042</v>
      </c>
      <c r="I76" s="55">
        <v>6433</v>
      </c>
      <c r="J76" s="55">
        <v>984</v>
      </c>
      <c r="K76" s="55">
        <v>2162</v>
      </c>
      <c r="L76" s="55">
        <v>2586</v>
      </c>
      <c r="M76" s="55">
        <v>1475</v>
      </c>
      <c r="N76" s="55">
        <v>552</v>
      </c>
      <c r="O76" s="55">
        <v>7759</v>
      </c>
      <c r="P76" s="55">
        <v>8129</v>
      </c>
      <c r="Q76" s="55">
        <v>1492</v>
      </c>
      <c r="R76" s="55">
        <v>3623</v>
      </c>
      <c r="S76" s="55">
        <v>4756</v>
      </c>
      <c r="T76" s="55">
        <v>2826</v>
      </c>
      <c r="U76" s="55">
        <v>1104</v>
      </c>
      <c r="V76" s="55">
        <v>13801</v>
      </c>
      <c r="W76" s="55">
        <v>14562</v>
      </c>
    </row>
    <row r="77" spans="2:23" ht="12.75">
      <c r="B77" t="s">
        <v>24</v>
      </c>
      <c r="C77" s="55">
        <v>1100</v>
      </c>
      <c r="D77" s="55">
        <v>836</v>
      </c>
      <c r="E77" s="55">
        <v>753</v>
      </c>
      <c r="F77" s="55">
        <v>610</v>
      </c>
      <c r="G77" s="55">
        <v>420</v>
      </c>
      <c r="H77" s="55">
        <v>3719</v>
      </c>
      <c r="I77" s="55">
        <v>4025</v>
      </c>
      <c r="J77" s="55">
        <v>2591</v>
      </c>
      <c r="K77" s="55">
        <v>1999</v>
      </c>
      <c r="L77" s="55">
        <v>1921</v>
      </c>
      <c r="M77" s="55">
        <v>1519</v>
      </c>
      <c r="N77" s="55">
        <v>1103</v>
      </c>
      <c r="O77" s="55">
        <v>9133</v>
      </c>
      <c r="P77" s="55">
        <v>10001</v>
      </c>
      <c r="Q77" s="55">
        <v>3691</v>
      </c>
      <c r="R77" s="55">
        <v>2835</v>
      </c>
      <c r="S77" s="55">
        <v>2674</v>
      </c>
      <c r="T77" s="55">
        <v>2129</v>
      </c>
      <c r="U77" s="55">
        <v>1523</v>
      </c>
      <c r="V77" s="55">
        <v>12852</v>
      </c>
      <c r="W77" s="55">
        <v>14026</v>
      </c>
    </row>
    <row r="78" spans="2:23" ht="12.75">
      <c r="B78" t="s">
        <v>25</v>
      </c>
      <c r="C78" s="55">
        <v>532</v>
      </c>
      <c r="D78" s="55">
        <v>370</v>
      </c>
      <c r="E78" s="55">
        <v>436</v>
      </c>
      <c r="F78" s="55">
        <v>359</v>
      </c>
      <c r="G78" s="55">
        <v>249</v>
      </c>
      <c r="H78" s="55">
        <v>1946</v>
      </c>
      <c r="I78" s="55">
        <v>2122</v>
      </c>
      <c r="J78" s="55">
        <v>859</v>
      </c>
      <c r="K78" s="55">
        <v>678</v>
      </c>
      <c r="L78" s="55">
        <v>744</v>
      </c>
      <c r="M78" s="55">
        <v>590</v>
      </c>
      <c r="N78" s="55">
        <v>433</v>
      </c>
      <c r="O78" s="55">
        <v>3304</v>
      </c>
      <c r="P78" s="55">
        <v>3569</v>
      </c>
      <c r="Q78" s="55">
        <v>1391</v>
      </c>
      <c r="R78" s="55">
        <v>1048</v>
      </c>
      <c r="S78" s="55">
        <v>1180</v>
      </c>
      <c r="T78" s="55">
        <v>949</v>
      </c>
      <c r="U78" s="55">
        <v>682</v>
      </c>
      <c r="V78" s="55">
        <v>5250</v>
      </c>
      <c r="W78" s="55">
        <v>5691</v>
      </c>
    </row>
    <row r="79" spans="2:23" ht="12.75">
      <c r="B79" t="s">
        <v>26</v>
      </c>
      <c r="C79" s="55">
        <v>469</v>
      </c>
      <c r="D79" s="55">
        <v>451</v>
      </c>
      <c r="E79" s="55">
        <v>436</v>
      </c>
      <c r="F79" s="55">
        <v>316</v>
      </c>
      <c r="G79" s="55">
        <v>230</v>
      </c>
      <c r="H79" s="55">
        <v>1902</v>
      </c>
      <c r="I79" s="55">
        <v>2093</v>
      </c>
      <c r="J79" s="55">
        <v>987</v>
      </c>
      <c r="K79" s="55">
        <v>940</v>
      </c>
      <c r="L79" s="55">
        <v>1047</v>
      </c>
      <c r="M79" s="55">
        <v>805</v>
      </c>
      <c r="N79" s="55">
        <v>558</v>
      </c>
      <c r="O79" s="55">
        <v>4337</v>
      </c>
      <c r="P79" s="55">
        <v>4786</v>
      </c>
      <c r="Q79" s="55">
        <v>1456</v>
      </c>
      <c r="R79" s="55">
        <v>1391</v>
      </c>
      <c r="S79" s="55">
        <v>1483</v>
      </c>
      <c r="T79" s="55">
        <v>1121</v>
      </c>
      <c r="U79" s="55">
        <v>788</v>
      </c>
      <c r="V79" s="55">
        <v>6239</v>
      </c>
      <c r="W79" s="55">
        <v>6879</v>
      </c>
    </row>
    <row r="80" spans="2:23" ht="12.75">
      <c r="B80" t="s">
        <v>100</v>
      </c>
      <c r="C80" s="55">
        <v>739</v>
      </c>
      <c r="D80" s="55">
        <v>316</v>
      </c>
      <c r="E80" s="55">
        <v>149</v>
      </c>
      <c r="F80" s="55">
        <v>94</v>
      </c>
      <c r="G80" s="55">
        <v>60</v>
      </c>
      <c r="H80" s="55">
        <v>1358</v>
      </c>
      <c r="I80" s="55">
        <v>1456</v>
      </c>
      <c r="J80" s="55">
        <v>1054</v>
      </c>
      <c r="K80" s="55">
        <v>395</v>
      </c>
      <c r="L80" s="55">
        <v>260</v>
      </c>
      <c r="M80" s="55">
        <v>164</v>
      </c>
      <c r="N80" s="55">
        <v>109</v>
      </c>
      <c r="O80" s="55">
        <v>1982</v>
      </c>
      <c r="P80" s="55">
        <v>2078</v>
      </c>
      <c r="Q80" s="55">
        <v>1793</v>
      </c>
      <c r="R80" s="55">
        <v>711</v>
      </c>
      <c r="S80" s="55">
        <v>409</v>
      </c>
      <c r="T80" s="55">
        <v>258</v>
      </c>
      <c r="U80" s="55">
        <v>169</v>
      </c>
      <c r="V80" s="55">
        <v>3340</v>
      </c>
      <c r="W80" s="55">
        <v>3534</v>
      </c>
    </row>
    <row r="81" spans="2:23" ht="12.75">
      <c r="B81" t="s">
        <v>28</v>
      </c>
      <c r="C81" s="55">
        <v>673</v>
      </c>
      <c r="D81" s="55">
        <v>532</v>
      </c>
      <c r="E81" s="55">
        <v>525</v>
      </c>
      <c r="F81" s="55">
        <v>445</v>
      </c>
      <c r="G81" s="55">
        <v>272</v>
      </c>
      <c r="H81" s="55">
        <v>2447</v>
      </c>
      <c r="I81" s="55">
        <v>2669</v>
      </c>
      <c r="J81" s="55">
        <v>1043</v>
      </c>
      <c r="K81" s="55">
        <v>734</v>
      </c>
      <c r="L81" s="55">
        <v>651</v>
      </c>
      <c r="M81" s="55">
        <v>456</v>
      </c>
      <c r="N81" s="55">
        <v>286</v>
      </c>
      <c r="O81" s="55">
        <v>3170</v>
      </c>
      <c r="P81" s="55">
        <v>3365</v>
      </c>
      <c r="Q81" s="55">
        <v>1716</v>
      </c>
      <c r="R81" s="55">
        <v>1266</v>
      </c>
      <c r="S81" s="55">
        <v>1176</v>
      </c>
      <c r="T81" s="55">
        <v>901</v>
      </c>
      <c r="U81" s="55">
        <v>558</v>
      </c>
      <c r="V81" s="55">
        <v>5617</v>
      </c>
      <c r="W81" s="55">
        <v>6034</v>
      </c>
    </row>
    <row r="82" spans="2:23" ht="12.75">
      <c r="B82" t="s">
        <v>29</v>
      </c>
      <c r="C82" s="55">
        <v>1190</v>
      </c>
      <c r="D82" s="55">
        <v>1310</v>
      </c>
      <c r="E82" s="55">
        <v>1359</v>
      </c>
      <c r="F82" s="55">
        <v>1152</v>
      </c>
      <c r="G82" s="55">
        <v>779</v>
      </c>
      <c r="H82" s="55">
        <v>5790</v>
      </c>
      <c r="I82" s="55">
        <v>6487</v>
      </c>
      <c r="J82" s="55">
        <v>2906</v>
      </c>
      <c r="K82" s="55">
        <v>2915</v>
      </c>
      <c r="L82" s="55">
        <v>2801</v>
      </c>
      <c r="M82" s="55">
        <v>2176</v>
      </c>
      <c r="N82" s="55">
        <v>1413</v>
      </c>
      <c r="O82" s="55">
        <v>12211</v>
      </c>
      <c r="P82" s="55">
        <v>13264</v>
      </c>
      <c r="Q82" s="55">
        <v>4096</v>
      </c>
      <c r="R82" s="55">
        <v>4225</v>
      </c>
      <c r="S82" s="55">
        <v>4160</v>
      </c>
      <c r="T82" s="55">
        <v>3328</v>
      </c>
      <c r="U82" s="55">
        <v>2192</v>
      </c>
      <c r="V82" s="55">
        <v>18001</v>
      </c>
      <c r="W82" s="55">
        <v>19751</v>
      </c>
    </row>
    <row r="83" spans="2:23" ht="12.75">
      <c r="B83" t="s">
        <v>30</v>
      </c>
      <c r="C83" s="55">
        <v>862</v>
      </c>
      <c r="D83" s="55">
        <v>1235</v>
      </c>
      <c r="E83" s="55">
        <v>1535</v>
      </c>
      <c r="F83" s="55">
        <v>1456</v>
      </c>
      <c r="G83" s="55">
        <v>1083</v>
      </c>
      <c r="H83" s="55">
        <v>6171</v>
      </c>
      <c r="I83" s="55">
        <v>6854</v>
      </c>
      <c r="J83" s="55">
        <v>637</v>
      </c>
      <c r="K83" s="55">
        <v>823</v>
      </c>
      <c r="L83" s="55">
        <v>887</v>
      </c>
      <c r="M83" s="55">
        <v>729</v>
      </c>
      <c r="N83" s="55">
        <v>486</v>
      </c>
      <c r="O83" s="55">
        <v>3562</v>
      </c>
      <c r="P83" s="55">
        <v>3834</v>
      </c>
      <c r="Q83" s="55">
        <v>1499</v>
      </c>
      <c r="R83" s="55">
        <v>2058</v>
      </c>
      <c r="S83" s="55">
        <v>2422</v>
      </c>
      <c r="T83" s="55">
        <v>2185</v>
      </c>
      <c r="U83" s="55">
        <v>1569</v>
      </c>
      <c r="V83" s="55">
        <v>9733</v>
      </c>
      <c r="W83" s="55">
        <v>10688</v>
      </c>
    </row>
    <row r="84" spans="2:23" ht="12.75">
      <c r="B84" t="s">
        <v>31</v>
      </c>
      <c r="C84" s="55">
        <v>1320</v>
      </c>
      <c r="D84" s="55">
        <v>1878</v>
      </c>
      <c r="E84" s="55">
        <v>2900</v>
      </c>
      <c r="F84" s="55">
        <v>3655</v>
      </c>
      <c r="G84" s="55">
        <v>3653</v>
      </c>
      <c r="H84" s="55">
        <v>13406</v>
      </c>
      <c r="I84" s="55">
        <v>16043</v>
      </c>
      <c r="J84" s="55">
        <v>1647</v>
      </c>
      <c r="K84" s="55">
        <v>1807</v>
      </c>
      <c r="L84" s="55">
        <v>2170</v>
      </c>
      <c r="M84" s="55">
        <v>1981</v>
      </c>
      <c r="N84" s="55">
        <v>1721</v>
      </c>
      <c r="O84" s="55">
        <v>9326</v>
      </c>
      <c r="P84" s="55">
        <v>10657</v>
      </c>
      <c r="Q84" s="55">
        <v>2967</v>
      </c>
      <c r="R84" s="55">
        <v>3685</v>
      </c>
      <c r="S84" s="55">
        <v>5070</v>
      </c>
      <c r="T84" s="55">
        <v>5636</v>
      </c>
      <c r="U84" s="55">
        <v>5374</v>
      </c>
      <c r="V84" s="55">
        <v>22732</v>
      </c>
      <c r="W84" s="55">
        <v>26700</v>
      </c>
    </row>
    <row r="85" spans="2:23" ht="12.75">
      <c r="B85" t="s">
        <v>32</v>
      </c>
      <c r="C85" s="55">
        <v>3592</v>
      </c>
      <c r="D85" s="55">
        <v>5273</v>
      </c>
      <c r="E85" s="55">
        <v>7726</v>
      </c>
      <c r="F85" s="55">
        <v>8562</v>
      </c>
      <c r="G85" s="55">
        <v>8092</v>
      </c>
      <c r="H85" s="55">
        <v>33245</v>
      </c>
      <c r="I85" s="55">
        <v>42829</v>
      </c>
      <c r="J85" s="55">
        <v>4728</v>
      </c>
      <c r="K85" s="55">
        <v>6751</v>
      </c>
      <c r="L85" s="55">
        <v>9124</v>
      </c>
      <c r="M85" s="55">
        <v>9830</v>
      </c>
      <c r="N85" s="55">
        <v>8865</v>
      </c>
      <c r="O85" s="55">
        <v>39298</v>
      </c>
      <c r="P85" s="55">
        <v>48662</v>
      </c>
      <c r="Q85" s="55">
        <v>8320</v>
      </c>
      <c r="R85" s="55">
        <v>12024</v>
      </c>
      <c r="S85" s="55">
        <v>16850</v>
      </c>
      <c r="T85" s="55">
        <v>18392</v>
      </c>
      <c r="U85" s="55">
        <v>16957</v>
      </c>
      <c r="V85" s="55">
        <v>72543</v>
      </c>
      <c r="W85" s="55">
        <v>91491</v>
      </c>
    </row>
    <row r="86" spans="2:23" ht="12.75">
      <c r="B86" t="s">
        <v>62</v>
      </c>
      <c r="C86" s="55">
        <v>64137</v>
      </c>
      <c r="D86" s="55">
        <v>71096</v>
      </c>
      <c r="E86" s="55">
        <v>87045</v>
      </c>
      <c r="F86" s="55">
        <v>83312</v>
      </c>
      <c r="G86" s="55">
        <v>67609</v>
      </c>
      <c r="H86" s="55">
        <v>373199</v>
      </c>
      <c r="I86" s="55">
        <v>444669</v>
      </c>
      <c r="J86" s="55">
        <v>90591</v>
      </c>
      <c r="K86" s="55">
        <v>97542</v>
      </c>
      <c r="L86" s="55">
        <v>109833</v>
      </c>
      <c r="M86" s="55">
        <v>93944</v>
      </c>
      <c r="N86" s="55">
        <v>66482</v>
      </c>
      <c r="O86" s="55">
        <v>458392</v>
      </c>
      <c r="P86" s="55">
        <v>522188</v>
      </c>
      <c r="Q86" s="55">
        <v>154728</v>
      </c>
      <c r="R86" s="55">
        <v>168638</v>
      </c>
      <c r="S86" s="55">
        <v>196878</v>
      </c>
      <c r="T86" s="55">
        <v>177256</v>
      </c>
      <c r="U86" s="55">
        <v>134091</v>
      </c>
      <c r="V86" s="55">
        <v>831591</v>
      </c>
      <c r="W86" s="55">
        <v>966857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5:AL93"/>
  <sheetViews>
    <sheetView showGridLines="0" workbookViewId="0" topLeftCell="A1">
      <pane xSplit="2" ySplit="9" topLeftCell="C30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8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3:23" ht="12.75">
      <c r="C6" s="48" t="s">
        <v>39</v>
      </c>
      <c r="D6" s="53"/>
      <c r="E6" s="53"/>
      <c r="F6" s="53"/>
      <c r="G6" s="53"/>
      <c r="H6" s="53"/>
      <c r="I6" s="53"/>
      <c r="J6" s="48" t="s">
        <v>40</v>
      </c>
      <c r="K6" s="53"/>
      <c r="L6" s="53"/>
      <c r="M6" s="53"/>
      <c r="N6" s="53"/>
      <c r="O6" s="53"/>
      <c r="P6" s="53"/>
      <c r="Q6" s="48" t="s">
        <v>62</v>
      </c>
      <c r="R6" s="53"/>
      <c r="S6" s="53"/>
      <c r="T6" s="53"/>
      <c r="U6" s="53"/>
      <c r="V6" s="53"/>
      <c r="W6" s="53"/>
    </row>
    <row r="7" spans="3:23" ht="12.75">
      <c r="C7" s="48" t="s">
        <v>74</v>
      </c>
      <c r="D7" s="53"/>
      <c r="E7" s="53"/>
      <c r="F7" s="53"/>
      <c r="G7" s="53"/>
      <c r="H7" s="53"/>
      <c r="I7" s="53"/>
      <c r="J7" s="48" t="s">
        <v>74</v>
      </c>
      <c r="K7" s="53"/>
      <c r="L7" s="53"/>
      <c r="M7" s="53"/>
      <c r="N7" s="53"/>
      <c r="O7" s="53"/>
      <c r="P7" s="53"/>
      <c r="Q7" s="48" t="s">
        <v>74</v>
      </c>
      <c r="R7" s="53"/>
      <c r="S7" s="53"/>
      <c r="T7" s="53"/>
      <c r="U7" s="53"/>
      <c r="V7" s="53"/>
      <c r="W7" s="53"/>
    </row>
    <row r="8" spans="3:23" ht="12.75">
      <c r="C8" s="60" t="s">
        <v>33</v>
      </c>
      <c r="D8" s="60" t="s">
        <v>34</v>
      </c>
      <c r="E8" s="60" t="s">
        <v>35</v>
      </c>
      <c r="F8" s="60" t="s">
        <v>36</v>
      </c>
      <c r="G8" s="60" t="s">
        <v>37</v>
      </c>
      <c r="H8" s="60" t="s">
        <v>48</v>
      </c>
      <c r="I8" s="60" t="s">
        <v>67</v>
      </c>
      <c r="J8" s="60" t="s">
        <v>33</v>
      </c>
      <c r="K8" s="60" t="s">
        <v>34</v>
      </c>
      <c r="L8" s="60" t="s">
        <v>35</v>
      </c>
      <c r="M8" s="60" t="s">
        <v>36</v>
      </c>
      <c r="N8" s="60" t="s">
        <v>37</v>
      </c>
      <c r="O8" s="60" t="s">
        <v>48</v>
      </c>
      <c r="P8" s="60" t="s">
        <v>67</v>
      </c>
      <c r="Q8" s="60" t="s">
        <v>33</v>
      </c>
      <c r="R8" s="60" t="s">
        <v>34</v>
      </c>
      <c r="S8" s="60" t="s">
        <v>35</v>
      </c>
      <c r="T8" s="60" t="s">
        <v>36</v>
      </c>
      <c r="U8" s="60" t="s">
        <v>37</v>
      </c>
      <c r="V8" s="61" t="s">
        <v>48</v>
      </c>
      <c r="W8" s="61" t="s">
        <v>67</v>
      </c>
    </row>
    <row r="10" spans="1:29" ht="12.75">
      <c r="A10" s="48" t="s">
        <v>76</v>
      </c>
      <c r="B10" s="64" t="s">
        <v>0</v>
      </c>
      <c r="C10" s="26">
        <f aca="true" t="shared" si="0" ref="C10:H18">IF(C52&lt;=2,"x",ROUND(C52/$I52*100,1))</f>
        <v>13.7</v>
      </c>
      <c r="D10" s="26">
        <f t="shared" si="0"/>
        <v>15</v>
      </c>
      <c r="E10" s="26">
        <f t="shared" si="0"/>
        <v>17.1</v>
      </c>
      <c r="F10" s="26">
        <f t="shared" si="0"/>
        <v>16.8</v>
      </c>
      <c r="G10" s="26">
        <f t="shared" si="0"/>
        <v>16.4</v>
      </c>
      <c r="H10" s="26">
        <f t="shared" si="0"/>
        <v>78.9</v>
      </c>
      <c r="I10" s="41">
        <f>I52</f>
        <v>29391</v>
      </c>
      <c r="J10" s="26">
        <f aca="true" t="shared" si="1" ref="J10:O18">IF(J52&lt;=2,"x",ROUND(J52/$P52*100,1))</f>
        <v>16.9</v>
      </c>
      <c r="K10" s="26">
        <f t="shared" si="1"/>
        <v>16.8</v>
      </c>
      <c r="L10" s="26">
        <f t="shared" si="1"/>
        <v>17.6</v>
      </c>
      <c r="M10" s="26">
        <f t="shared" si="1"/>
        <v>16.4</v>
      </c>
      <c r="N10" s="26">
        <f t="shared" si="1"/>
        <v>14.7</v>
      </c>
      <c r="O10" s="26">
        <f t="shared" si="1"/>
        <v>82.3</v>
      </c>
      <c r="P10" s="41">
        <f>P52</f>
        <v>37132</v>
      </c>
      <c r="Q10" s="26">
        <f aca="true" t="shared" si="2" ref="Q10:V19">IF(Q52&lt;=2,"x",ROUND(Q52/$W52*100,1))</f>
        <v>15.5</v>
      </c>
      <c r="R10" s="26">
        <f t="shared" si="2"/>
        <v>16</v>
      </c>
      <c r="S10" s="26">
        <f t="shared" si="2"/>
        <v>17.4</v>
      </c>
      <c r="T10" s="26">
        <f t="shared" si="2"/>
        <v>16.6</v>
      </c>
      <c r="U10" s="26">
        <f t="shared" si="2"/>
        <v>15.4</v>
      </c>
      <c r="V10" s="26">
        <f t="shared" si="2"/>
        <v>80.8</v>
      </c>
      <c r="W10" s="41">
        <f>W52</f>
        <v>66523</v>
      </c>
      <c r="X10" s="40"/>
      <c r="Y10" s="40"/>
      <c r="Z10" s="40"/>
      <c r="AA10" s="40"/>
      <c r="AB10" s="40"/>
      <c r="AC10" s="41"/>
    </row>
    <row r="11" spans="2:29" ht="12.75">
      <c r="B11" s="64" t="s">
        <v>1</v>
      </c>
      <c r="C11" s="26">
        <f t="shared" si="0"/>
        <v>18.3</v>
      </c>
      <c r="D11" s="26">
        <f t="shared" si="0"/>
        <v>16.9</v>
      </c>
      <c r="E11" s="26">
        <f t="shared" si="0"/>
        <v>17.6</v>
      </c>
      <c r="F11" s="26">
        <f t="shared" si="0"/>
        <v>16.1</v>
      </c>
      <c r="G11" s="26">
        <f t="shared" si="0"/>
        <v>14.3</v>
      </c>
      <c r="H11" s="26">
        <f t="shared" si="0"/>
        <v>83.3</v>
      </c>
      <c r="I11" s="41">
        <f aca="true" t="shared" si="3" ref="I11:I44">I53</f>
        <v>25939</v>
      </c>
      <c r="J11" s="26">
        <f t="shared" si="1"/>
        <v>17.9</v>
      </c>
      <c r="K11" s="26">
        <f t="shared" si="1"/>
        <v>18.2</v>
      </c>
      <c r="L11" s="26">
        <f t="shared" si="1"/>
        <v>18.5</v>
      </c>
      <c r="M11" s="26">
        <f t="shared" si="1"/>
        <v>16</v>
      </c>
      <c r="N11" s="26">
        <f t="shared" si="1"/>
        <v>13.4</v>
      </c>
      <c r="O11" s="26">
        <f t="shared" si="1"/>
        <v>84</v>
      </c>
      <c r="P11" s="41">
        <f aca="true" t="shared" si="4" ref="P11:P44">P53</f>
        <v>23419</v>
      </c>
      <c r="Q11" s="26">
        <f t="shared" si="2"/>
        <v>18.1</v>
      </c>
      <c r="R11" s="26">
        <f t="shared" si="2"/>
        <v>17.6</v>
      </c>
      <c r="S11" s="26">
        <f t="shared" si="2"/>
        <v>18</v>
      </c>
      <c r="T11" s="26">
        <f t="shared" si="2"/>
        <v>16</v>
      </c>
      <c r="U11" s="26">
        <f t="shared" si="2"/>
        <v>13.9</v>
      </c>
      <c r="V11" s="26">
        <f t="shared" si="2"/>
        <v>83.6</v>
      </c>
      <c r="W11" s="41">
        <f aca="true" t="shared" si="5" ref="W11:W44">W53</f>
        <v>49358</v>
      </c>
      <c r="X11" s="40"/>
      <c r="Y11" s="40"/>
      <c r="Z11" s="40"/>
      <c r="AA11" s="40"/>
      <c r="AB11" s="40"/>
      <c r="AC11" s="41"/>
    </row>
    <row r="12" spans="2:29" ht="12.75">
      <c r="B12" s="64" t="s">
        <v>2</v>
      </c>
      <c r="C12" s="26">
        <f t="shared" si="0"/>
        <v>19.1</v>
      </c>
      <c r="D12" s="26">
        <f t="shared" si="0"/>
        <v>15.8</v>
      </c>
      <c r="E12" s="26">
        <f t="shared" si="0"/>
        <v>16.8</v>
      </c>
      <c r="F12" s="26">
        <f t="shared" si="0"/>
        <v>15.7</v>
      </c>
      <c r="G12" s="26">
        <f t="shared" si="0"/>
        <v>14.2</v>
      </c>
      <c r="H12" s="26">
        <f t="shared" si="0"/>
        <v>81.6</v>
      </c>
      <c r="I12" s="41">
        <f t="shared" si="3"/>
        <v>28343</v>
      </c>
      <c r="J12" s="26">
        <f t="shared" si="1"/>
        <v>23.1</v>
      </c>
      <c r="K12" s="26">
        <f t="shared" si="1"/>
        <v>17.6</v>
      </c>
      <c r="L12" s="26">
        <f t="shared" si="1"/>
        <v>17.8</v>
      </c>
      <c r="M12" s="26">
        <f t="shared" si="1"/>
        <v>15.4</v>
      </c>
      <c r="N12" s="26">
        <f t="shared" si="1"/>
        <v>12.8</v>
      </c>
      <c r="O12" s="26">
        <f t="shared" si="1"/>
        <v>86.7</v>
      </c>
      <c r="P12" s="41">
        <f t="shared" si="4"/>
        <v>8650</v>
      </c>
      <c r="Q12" s="26">
        <f t="shared" si="2"/>
        <v>20</v>
      </c>
      <c r="R12" s="26">
        <f t="shared" si="2"/>
        <v>16.2</v>
      </c>
      <c r="S12" s="26">
        <f t="shared" si="2"/>
        <v>17.1</v>
      </c>
      <c r="T12" s="26">
        <f t="shared" si="2"/>
        <v>15.6</v>
      </c>
      <c r="U12" s="26">
        <f t="shared" si="2"/>
        <v>13.8</v>
      </c>
      <c r="V12" s="26">
        <f t="shared" si="2"/>
        <v>82.8</v>
      </c>
      <c r="W12" s="41">
        <f t="shared" si="5"/>
        <v>36993</v>
      </c>
      <c r="X12" s="40"/>
      <c r="Y12" s="40"/>
      <c r="Z12" s="40"/>
      <c r="AA12" s="40"/>
      <c r="AB12" s="40"/>
      <c r="AC12" s="41"/>
    </row>
    <row r="13" spans="2:29" ht="12.75">
      <c r="B13" s="64" t="s">
        <v>3</v>
      </c>
      <c r="C13" s="26">
        <f t="shared" si="0"/>
        <v>15.3</v>
      </c>
      <c r="D13" s="26">
        <f t="shared" si="0"/>
        <v>14</v>
      </c>
      <c r="E13" s="26">
        <f t="shared" si="0"/>
        <v>19.1</v>
      </c>
      <c r="F13" s="26">
        <f t="shared" si="0"/>
        <v>18.1</v>
      </c>
      <c r="G13" s="26">
        <f t="shared" si="0"/>
        <v>15.7</v>
      </c>
      <c r="H13" s="26">
        <f t="shared" si="0"/>
        <v>82.2</v>
      </c>
      <c r="I13" s="41">
        <f t="shared" si="3"/>
        <v>4979</v>
      </c>
      <c r="J13" s="26">
        <f t="shared" si="1"/>
        <v>13.1</v>
      </c>
      <c r="K13" s="26">
        <f t="shared" si="1"/>
        <v>15.2</v>
      </c>
      <c r="L13" s="26">
        <f t="shared" si="1"/>
        <v>18.8</v>
      </c>
      <c r="M13" s="26">
        <f t="shared" si="1"/>
        <v>18.2</v>
      </c>
      <c r="N13" s="26">
        <f t="shared" si="1"/>
        <v>16.5</v>
      </c>
      <c r="O13" s="26">
        <f t="shared" si="1"/>
        <v>81.8</v>
      </c>
      <c r="P13" s="41">
        <f t="shared" si="4"/>
        <v>2495</v>
      </c>
      <c r="Q13" s="26">
        <f t="shared" si="2"/>
        <v>14.6</v>
      </c>
      <c r="R13" s="26">
        <f t="shared" si="2"/>
        <v>14.4</v>
      </c>
      <c r="S13" s="26">
        <f t="shared" si="2"/>
        <v>19</v>
      </c>
      <c r="T13" s="26">
        <f t="shared" si="2"/>
        <v>18.1</v>
      </c>
      <c r="U13" s="26">
        <f t="shared" si="2"/>
        <v>16</v>
      </c>
      <c r="V13" s="26">
        <f t="shared" si="2"/>
        <v>82.1</v>
      </c>
      <c r="W13" s="41">
        <f t="shared" si="5"/>
        <v>7474</v>
      </c>
      <c r="X13" s="40"/>
      <c r="Y13" s="40"/>
      <c r="Z13" s="40"/>
      <c r="AA13" s="40"/>
      <c r="AB13" s="40"/>
      <c r="AC13" s="41"/>
    </row>
    <row r="14" spans="2:29" ht="12.75">
      <c r="B14" s="64" t="s">
        <v>4</v>
      </c>
      <c r="C14" s="26">
        <f t="shared" si="0"/>
        <v>22.9</v>
      </c>
      <c r="D14" s="26">
        <f t="shared" si="0"/>
        <v>15.3</v>
      </c>
      <c r="E14" s="26">
        <f t="shared" si="0"/>
        <v>14.9</v>
      </c>
      <c r="F14" s="26">
        <f t="shared" si="0"/>
        <v>14.3</v>
      </c>
      <c r="G14" s="26">
        <f t="shared" si="0"/>
        <v>12.6</v>
      </c>
      <c r="H14" s="26">
        <f t="shared" si="0"/>
        <v>80</v>
      </c>
      <c r="I14" s="41">
        <f t="shared" si="3"/>
        <v>46193</v>
      </c>
      <c r="J14" s="26">
        <f t="shared" si="1"/>
        <v>24.6</v>
      </c>
      <c r="K14" s="26">
        <f t="shared" si="1"/>
        <v>18.2</v>
      </c>
      <c r="L14" s="26">
        <f t="shared" si="1"/>
        <v>16.1</v>
      </c>
      <c r="M14" s="26">
        <f t="shared" si="1"/>
        <v>13.9</v>
      </c>
      <c r="N14" s="26">
        <f t="shared" si="1"/>
        <v>11.7</v>
      </c>
      <c r="O14" s="26">
        <f t="shared" si="1"/>
        <v>84.6</v>
      </c>
      <c r="P14" s="41">
        <f t="shared" si="4"/>
        <v>33096</v>
      </c>
      <c r="Q14" s="26">
        <f t="shared" si="2"/>
        <v>23.6</v>
      </c>
      <c r="R14" s="26">
        <f t="shared" si="2"/>
        <v>16.5</v>
      </c>
      <c r="S14" s="26">
        <f t="shared" si="2"/>
        <v>15.4</v>
      </c>
      <c r="T14" s="26">
        <f t="shared" si="2"/>
        <v>14.2</v>
      </c>
      <c r="U14" s="26">
        <f t="shared" si="2"/>
        <v>12.2</v>
      </c>
      <c r="V14" s="26">
        <f t="shared" si="2"/>
        <v>81.9</v>
      </c>
      <c r="W14" s="41">
        <f t="shared" si="5"/>
        <v>79289</v>
      </c>
      <c r="X14" s="40"/>
      <c r="Y14" s="40"/>
      <c r="Z14" s="40"/>
      <c r="AA14" s="40"/>
      <c r="AB14" s="40"/>
      <c r="AC14" s="41"/>
    </row>
    <row r="15" spans="2:29" ht="12.75">
      <c r="B15" s="64" t="s">
        <v>5</v>
      </c>
      <c r="C15" s="26">
        <f t="shared" si="0"/>
        <v>40.5</v>
      </c>
      <c r="D15" s="26">
        <f t="shared" si="0"/>
        <v>18.8</v>
      </c>
      <c r="E15" s="26">
        <f t="shared" si="0"/>
        <v>13.7</v>
      </c>
      <c r="F15" s="26">
        <f t="shared" si="0"/>
        <v>10.9</v>
      </c>
      <c r="G15" s="26">
        <f t="shared" si="0"/>
        <v>7.4</v>
      </c>
      <c r="H15" s="26">
        <f t="shared" si="0"/>
        <v>91.3</v>
      </c>
      <c r="I15" s="41">
        <f t="shared" si="3"/>
        <v>5867</v>
      </c>
      <c r="J15" s="26">
        <f t="shared" si="1"/>
        <v>44.7</v>
      </c>
      <c r="K15" s="26">
        <f t="shared" si="1"/>
        <v>19.5</v>
      </c>
      <c r="L15" s="26">
        <f t="shared" si="1"/>
        <v>13.8</v>
      </c>
      <c r="M15" s="26">
        <f t="shared" si="1"/>
        <v>10.1</v>
      </c>
      <c r="N15" s="26">
        <f t="shared" si="1"/>
        <v>6.1</v>
      </c>
      <c r="O15" s="26">
        <f t="shared" si="1"/>
        <v>94.2</v>
      </c>
      <c r="P15" s="41">
        <f t="shared" si="4"/>
        <v>3482</v>
      </c>
      <c r="Q15" s="26">
        <f t="shared" si="2"/>
        <v>42.1</v>
      </c>
      <c r="R15" s="26">
        <f t="shared" si="2"/>
        <v>19.1</v>
      </c>
      <c r="S15" s="26">
        <f t="shared" si="2"/>
        <v>13.7</v>
      </c>
      <c r="T15" s="26">
        <f t="shared" si="2"/>
        <v>10.6</v>
      </c>
      <c r="U15" s="26">
        <f t="shared" si="2"/>
        <v>6.9</v>
      </c>
      <c r="V15" s="26">
        <f t="shared" si="2"/>
        <v>92.4</v>
      </c>
      <c r="W15" s="41">
        <f t="shared" si="5"/>
        <v>9349</v>
      </c>
      <c r="X15" s="40"/>
      <c r="Y15" s="40"/>
      <c r="Z15" s="40"/>
      <c r="AA15" s="40"/>
      <c r="AB15" s="40"/>
      <c r="AC15" s="41"/>
    </row>
    <row r="16" spans="2:29" ht="12.75">
      <c r="B16" s="64" t="s">
        <v>6</v>
      </c>
      <c r="C16" s="26">
        <f t="shared" si="0"/>
        <v>8.9</v>
      </c>
      <c r="D16" s="26">
        <f t="shared" si="0"/>
        <v>14.5</v>
      </c>
      <c r="E16" s="26">
        <f t="shared" si="0"/>
        <v>20.5</v>
      </c>
      <c r="F16" s="26">
        <f t="shared" si="0"/>
        <v>22.2</v>
      </c>
      <c r="G16" s="26">
        <f t="shared" si="0"/>
        <v>17.7</v>
      </c>
      <c r="H16" s="26">
        <f t="shared" si="0"/>
        <v>83.8</v>
      </c>
      <c r="I16" s="41">
        <f t="shared" si="3"/>
        <v>10578</v>
      </c>
      <c r="J16" s="26">
        <f t="shared" si="1"/>
        <v>14.1</v>
      </c>
      <c r="K16" s="26">
        <f t="shared" si="1"/>
        <v>19</v>
      </c>
      <c r="L16" s="26">
        <f t="shared" si="1"/>
        <v>22.1</v>
      </c>
      <c r="M16" s="26">
        <f t="shared" si="1"/>
        <v>19.7</v>
      </c>
      <c r="N16" s="26">
        <f t="shared" si="1"/>
        <v>14.4</v>
      </c>
      <c r="O16" s="26">
        <f t="shared" si="1"/>
        <v>89.3</v>
      </c>
      <c r="P16" s="41">
        <f t="shared" si="4"/>
        <v>7799</v>
      </c>
      <c r="Q16" s="26">
        <f t="shared" si="2"/>
        <v>11.1</v>
      </c>
      <c r="R16" s="26">
        <f t="shared" si="2"/>
        <v>16.4</v>
      </c>
      <c r="S16" s="26">
        <f t="shared" si="2"/>
        <v>21.2</v>
      </c>
      <c r="T16" s="26">
        <f t="shared" si="2"/>
        <v>21.1</v>
      </c>
      <c r="U16" s="26">
        <f t="shared" si="2"/>
        <v>16.3</v>
      </c>
      <c r="V16" s="26">
        <f t="shared" si="2"/>
        <v>86.1</v>
      </c>
      <c r="W16" s="41">
        <f t="shared" si="5"/>
        <v>18377</v>
      </c>
      <c r="X16" s="40"/>
      <c r="Y16" s="40"/>
      <c r="Z16" s="40"/>
      <c r="AA16" s="40"/>
      <c r="AB16" s="40"/>
      <c r="AC16" s="41"/>
    </row>
    <row r="17" spans="2:29" ht="12.75">
      <c r="B17" s="64" t="s">
        <v>7</v>
      </c>
      <c r="C17" s="26">
        <f t="shared" si="0"/>
        <v>10.3</v>
      </c>
      <c r="D17" s="26">
        <f t="shared" si="0"/>
        <v>15.5</v>
      </c>
      <c r="E17" s="26">
        <f t="shared" si="0"/>
        <v>19.5</v>
      </c>
      <c r="F17" s="26">
        <f t="shared" si="0"/>
        <v>19.5</v>
      </c>
      <c r="G17" s="26">
        <f t="shared" si="0"/>
        <v>15.7</v>
      </c>
      <c r="H17" s="26">
        <f t="shared" si="0"/>
        <v>80.5</v>
      </c>
      <c r="I17" s="41">
        <f t="shared" si="3"/>
        <v>5513</v>
      </c>
      <c r="J17" s="26">
        <f t="shared" si="1"/>
        <v>8.4</v>
      </c>
      <c r="K17" s="26">
        <f t="shared" si="1"/>
        <v>16</v>
      </c>
      <c r="L17" s="26">
        <f t="shared" si="1"/>
        <v>15.8</v>
      </c>
      <c r="M17" s="26">
        <f t="shared" si="1"/>
        <v>19.1</v>
      </c>
      <c r="N17" s="26">
        <f t="shared" si="1"/>
        <v>15.4</v>
      </c>
      <c r="O17" s="26">
        <f t="shared" si="1"/>
        <v>74.9</v>
      </c>
      <c r="P17" s="41">
        <f t="shared" si="4"/>
        <v>486</v>
      </c>
      <c r="Q17" s="26">
        <f t="shared" si="2"/>
        <v>10.2</v>
      </c>
      <c r="R17" s="26">
        <f t="shared" si="2"/>
        <v>15.5</v>
      </c>
      <c r="S17" s="26">
        <f t="shared" si="2"/>
        <v>19.2</v>
      </c>
      <c r="T17" s="26">
        <f t="shared" si="2"/>
        <v>19.5</v>
      </c>
      <c r="U17" s="26">
        <f t="shared" si="2"/>
        <v>15.7</v>
      </c>
      <c r="V17" s="26">
        <f t="shared" si="2"/>
        <v>80</v>
      </c>
      <c r="W17" s="41">
        <f t="shared" si="5"/>
        <v>5999</v>
      </c>
      <c r="X17" s="40"/>
      <c r="Y17" s="40"/>
      <c r="Z17" s="40"/>
      <c r="AA17" s="40"/>
      <c r="AB17" s="40"/>
      <c r="AC17" s="41"/>
    </row>
    <row r="18" spans="2:29" ht="12.75">
      <c r="B18" s="64" t="s">
        <v>8</v>
      </c>
      <c r="C18" s="26">
        <f t="shared" si="0"/>
        <v>4.5</v>
      </c>
      <c r="D18" s="26">
        <f t="shared" si="0"/>
        <v>9.9</v>
      </c>
      <c r="E18" s="26">
        <f t="shared" si="0"/>
        <v>18.3</v>
      </c>
      <c r="F18" s="26">
        <f t="shared" si="0"/>
        <v>22.7</v>
      </c>
      <c r="G18" s="26">
        <f t="shared" si="0"/>
        <v>21.1</v>
      </c>
      <c r="H18" s="26">
        <f t="shared" si="0"/>
        <v>76.5</v>
      </c>
      <c r="I18" s="41">
        <f t="shared" si="3"/>
        <v>9122</v>
      </c>
      <c r="J18" s="26">
        <f t="shared" si="1"/>
        <v>8.1</v>
      </c>
      <c r="K18" s="26">
        <f t="shared" si="1"/>
        <v>12.9</v>
      </c>
      <c r="L18" s="26">
        <f t="shared" si="1"/>
        <v>20.8</v>
      </c>
      <c r="M18" s="26">
        <f t="shared" si="1"/>
        <v>22.7</v>
      </c>
      <c r="N18" s="26">
        <f t="shared" si="1"/>
        <v>18.4</v>
      </c>
      <c r="O18" s="26">
        <f t="shared" si="1"/>
        <v>82.9</v>
      </c>
      <c r="P18" s="41">
        <f t="shared" si="4"/>
        <v>4984</v>
      </c>
      <c r="Q18" s="26">
        <f t="shared" si="2"/>
        <v>5.8</v>
      </c>
      <c r="R18" s="26">
        <f t="shared" si="2"/>
        <v>11</v>
      </c>
      <c r="S18" s="26">
        <f t="shared" si="2"/>
        <v>19.2</v>
      </c>
      <c r="T18" s="26">
        <f t="shared" si="2"/>
        <v>22.7</v>
      </c>
      <c r="U18" s="26">
        <f t="shared" si="2"/>
        <v>20.2</v>
      </c>
      <c r="V18" s="26">
        <f t="shared" si="2"/>
        <v>78.8</v>
      </c>
      <c r="W18" s="41">
        <f t="shared" si="5"/>
        <v>14106</v>
      </c>
      <c r="X18" s="40"/>
      <c r="Y18" s="40"/>
      <c r="Z18" s="40"/>
      <c r="AA18" s="40"/>
      <c r="AB18" s="40"/>
      <c r="AC18" s="41"/>
    </row>
    <row r="19" spans="2:29" ht="12.75">
      <c r="B19" s="64" t="s">
        <v>9</v>
      </c>
      <c r="C19" s="26" t="str">
        <f aca="true" t="shared" si="6" ref="C19:C42">IF(C61&lt;=2,"x",ROUND(C61/$I61*100,1))</f>
        <v>x</v>
      </c>
      <c r="D19" s="26" t="s">
        <v>66</v>
      </c>
      <c r="E19" s="26">
        <f aca="true" t="shared" si="7" ref="E19:H42">IF(E61&lt;=2,"x",ROUND(E61/$I61*100,1))</f>
        <v>19</v>
      </c>
      <c r="F19" s="26">
        <f t="shared" si="7"/>
        <v>22.9</v>
      </c>
      <c r="G19" s="26">
        <f t="shared" si="7"/>
        <v>26.7</v>
      </c>
      <c r="H19" s="26">
        <f t="shared" si="7"/>
        <v>74.3</v>
      </c>
      <c r="I19" s="41">
        <f t="shared" si="3"/>
        <v>105</v>
      </c>
      <c r="J19" s="26" t="s">
        <v>66</v>
      </c>
      <c r="K19" s="26" t="s">
        <v>66</v>
      </c>
      <c r="L19" s="26">
        <f aca="true" t="shared" si="8" ref="L19:O42">IF(L61&lt;=2,"x",ROUND(L61/$P61*100,1))</f>
        <v>23.3</v>
      </c>
      <c r="M19" s="26">
        <f t="shared" si="8"/>
        <v>19.5</v>
      </c>
      <c r="N19" s="26">
        <f t="shared" si="8"/>
        <v>16.9</v>
      </c>
      <c r="O19" s="26">
        <f t="shared" si="8"/>
        <v>88.7</v>
      </c>
      <c r="P19" s="41">
        <f t="shared" si="4"/>
        <v>344</v>
      </c>
      <c r="Q19" s="26">
        <f t="shared" si="2"/>
        <v>10.2</v>
      </c>
      <c r="R19" s="26">
        <f t="shared" si="2"/>
        <v>13.4</v>
      </c>
      <c r="S19" s="26">
        <f t="shared" si="2"/>
        <v>22.3</v>
      </c>
      <c r="T19" s="26">
        <f t="shared" si="2"/>
        <v>20.3</v>
      </c>
      <c r="U19" s="26">
        <f t="shared" si="2"/>
        <v>19.2</v>
      </c>
      <c r="V19" s="26">
        <f t="shared" si="2"/>
        <v>85.3</v>
      </c>
      <c r="W19" s="41">
        <f t="shared" si="5"/>
        <v>449</v>
      </c>
      <c r="X19" s="40"/>
      <c r="Y19" s="40"/>
      <c r="Z19" s="40"/>
      <c r="AA19" s="40"/>
      <c r="AB19" s="40"/>
      <c r="AC19" s="41"/>
    </row>
    <row r="20" spans="2:29" ht="12.75">
      <c r="B20" s="64" t="s">
        <v>10</v>
      </c>
      <c r="C20" s="26">
        <f t="shared" si="6"/>
        <v>6.2</v>
      </c>
      <c r="D20" s="26">
        <f aca="true" t="shared" si="9" ref="D20:D42">IF(D62&lt;=2,"x",ROUND(D62/$I62*100,1))</f>
        <v>12.8</v>
      </c>
      <c r="E20" s="26">
        <f t="shared" si="7"/>
        <v>16.5</v>
      </c>
      <c r="F20" s="26">
        <f t="shared" si="7"/>
        <v>17.2</v>
      </c>
      <c r="G20" s="26">
        <f t="shared" si="7"/>
        <v>15.9</v>
      </c>
      <c r="H20" s="26">
        <f t="shared" si="7"/>
        <v>68.6</v>
      </c>
      <c r="I20" s="41">
        <f t="shared" si="3"/>
        <v>4355</v>
      </c>
      <c r="J20" s="26">
        <f aca="true" t="shared" si="10" ref="J20:K42">IF(J62&lt;=2,"x",ROUND(J62/$P62*100,1))</f>
        <v>7.4</v>
      </c>
      <c r="K20" s="26">
        <f t="shared" si="10"/>
        <v>12.5</v>
      </c>
      <c r="L20" s="26">
        <f t="shared" si="8"/>
        <v>17.1</v>
      </c>
      <c r="M20" s="26">
        <f t="shared" si="8"/>
        <v>16</v>
      </c>
      <c r="N20" s="26">
        <f t="shared" si="8"/>
        <v>17.1</v>
      </c>
      <c r="O20" s="26">
        <f t="shared" si="8"/>
        <v>70.2</v>
      </c>
      <c r="P20" s="41">
        <f t="shared" si="4"/>
        <v>2419</v>
      </c>
      <c r="Q20" s="26">
        <f aca="true" t="shared" si="11" ref="Q20:V29">IF(Q62&lt;=2,"x",ROUND(Q62/$W62*100,1))</f>
        <v>6.6</v>
      </c>
      <c r="R20" s="26">
        <f t="shared" si="11"/>
        <v>12.7</v>
      </c>
      <c r="S20" s="26">
        <f t="shared" si="11"/>
        <v>16.7</v>
      </c>
      <c r="T20" s="26">
        <f t="shared" si="11"/>
        <v>16.8</v>
      </c>
      <c r="U20" s="26">
        <f t="shared" si="11"/>
        <v>16.3</v>
      </c>
      <c r="V20" s="26">
        <f t="shared" si="11"/>
        <v>69.1</v>
      </c>
      <c r="W20" s="41">
        <f t="shared" si="5"/>
        <v>6774</v>
      </c>
      <c r="X20" s="40"/>
      <c r="Y20" s="40"/>
      <c r="Z20" s="40"/>
      <c r="AA20" s="40"/>
      <c r="AB20" s="40"/>
      <c r="AC20" s="41"/>
    </row>
    <row r="21" spans="2:29" ht="12.75">
      <c r="B21" s="64" t="s">
        <v>11</v>
      </c>
      <c r="C21" s="26">
        <f t="shared" si="6"/>
        <v>8.8</v>
      </c>
      <c r="D21" s="26">
        <f t="shared" si="9"/>
        <v>15.6</v>
      </c>
      <c r="E21" s="26">
        <f t="shared" si="7"/>
        <v>22</v>
      </c>
      <c r="F21" s="26">
        <f t="shared" si="7"/>
        <v>22.2</v>
      </c>
      <c r="G21" s="26">
        <f t="shared" si="7"/>
        <v>17.6</v>
      </c>
      <c r="H21" s="26">
        <f t="shared" si="7"/>
        <v>86.2</v>
      </c>
      <c r="I21" s="41">
        <f t="shared" si="3"/>
        <v>21024</v>
      </c>
      <c r="J21" s="26">
        <f t="shared" si="10"/>
        <v>10</v>
      </c>
      <c r="K21" s="26">
        <f t="shared" si="10"/>
        <v>15.3</v>
      </c>
      <c r="L21" s="26">
        <f t="shared" si="8"/>
        <v>21</v>
      </c>
      <c r="M21" s="26">
        <f t="shared" si="8"/>
        <v>21.6</v>
      </c>
      <c r="N21" s="26">
        <f t="shared" si="8"/>
        <v>17.6</v>
      </c>
      <c r="O21" s="26">
        <f t="shared" si="8"/>
        <v>85.5</v>
      </c>
      <c r="P21" s="41">
        <f t="shared" si="4"/>
        <v>15296</v>
      </c>
      <c r="Q21" s="26">
        <f t="shared" si="11"/>
        <v>9.3</v>
      </c>
      <c r="R21" s="26">
        <f t="shared" si="11"/>
        <v>15.5</v>
      </c>
      <c r="S21" s="26">
        <f t="shared" si="11"/>
        <v>21.6</v>
      </c>
      <c r="T21" s="26">
        <f t="shared" si="11"/>
        <v>22</v>
      </c>
      <c r="U21" s="26">
        <f t="shared" si="11"/>
        <v>17.6</v>
      </c>
      <c r="V21" s="26">
        <f t="shared" si="11"/>
        <v>85.9</v>
      </c>
      <c r="W21" s="41">
        <f t="shared" si="5"/>
        <v>36320</v>
      </c>
      <c r="X21" s="40"/>
      <c r="Y21" s="40"/>
      <c r="Z21" s="40"/>
      <c r="AA21" s="40"/>
      <c r="AB21" s="40"/>
      <c r="AC21" s="41"/>
    </row>
    <row r="22" spans="2:29" ht="12.75">
      <c r="B22" s="64" t="s">
        <v>12</v>
      </c>
      <c r="C22" s="26">
        <f t="shared" si="6"/>
        <v>18.5</v>
      </c>
      <c r="D22" s="26">
        <f t="shared" si="9"/>
        <v>18.6</v>
      </c>
      <c r="E22" s="26">
        <f t="shared" si="7"/>
        <v>19.5</v>
      </c>
      <c r="F22" s="26">
        <f t="shared" si="7"/>
        <v>17.1</v>
      </c>
      <c r="G22" s="26">
        <f t="shared" si="7"/>
        <v>12.8</v>
      </c>
      <c r="H22" s="26">
        <f t="shared" si="7"/>
        <v>86.5</v>
      </c>
      <c r="I22" s="41">
        <f t="shared" si="3"/>
        <v>15104</v>
      </c>
      <c r="J22" s="26">
        <f t="shared" si="10"/>
        <v>21.5</v>
      </c>
      <c r="K22" s="26">
        <f t="shared" si="10"/>
        <v>19.9</v>
      </c>
      <c r="L22" s="26">
        <f t="shared" si="8"/>
        <v>18.9</v>
      </c>
      <c r="M22" s="26">
        <f t="shared" si="8"/>
        <v>15.6</v>
      </c>
      <c r="N22" s="26">
        <f t="shared" si="8"/>
        <v>12.2</v>
      </c>
      <c r="O22" s="26">
        <f t="shared" si="8"/>
        <v>88</v>
      </c>
      <c r="P22" s="41">
        <f t="shared" si="4"/>
        <v>7103</v>
      </c>
      <c r="Q22" s="26">
        <f t="shared" si="11"/>
        <v>19.5</v>
      </c>
      <c r="R22" s="26">
        <f t="shared" si="11"/>
        <v>19</v>
      </c>
      <c r="S22" s="26">
        <f t="shared" si="11"/>
        <v>19.3</v>
      </c>
      <c r="T22" s="26">
        <f t="shared" si="11"/>
        <v>16.6</v>
      </c>
      <c r="U22" s="26">
        <f t="shared" si="11"/>
        <v>12.6</v>
      </c>
      <c r="V22" s="26">
        <f t="shared" si="11"/>
        <v>87</v>
      </c>
      <c r="W22" s="41">
        <f t="shared" si="5"/>
        <v>22207</v>
      </c>
      <c r="X22" s="40"/>
      <c r="Y22" s="40"/>
      <c r="Z22" s="40"/>
      <c r="AA22" s="40"/>
      <c r="AB22" s="40"/>
      <c r="AC22" s="41"/>
    </row>
    <row r="23" spans="2:29" ht="12.75">
      <c r="B23" s="64" t="s">
        <v>13</v>
      </c>
      <c r="C23" s="26">
        <f t="shared" si="6"/>
        <v>18.4</v>
      </c>
      <c r="D23" s="26">
        <f t="shared" si="9"/>
        <v>17.3</v>
      </c>
      <c r="E23" s="26">
        <f t="shared" si="7"/>
        <v>19.9</v>
      </c>
      <c r="F23" s="26">
        <f t="shared" si="7"/>
        <v>18.4</v>
      </c>
      <c r="G23" s="26">
        <f t="shared" si="7"/>
        <v>13.9</v>
      </c>
      <c r="H23" s="26">
        <f t="shared" si="7"/>
        <v>87.9</v>
      </c>
      <c r="I23" s="41">
        <f t="shared" si="3"/>
        <v>16254</v>
      </c>
      <c r="J23" s="26">
        <f t="shared" si="10"/>
        <v>26.1</v>
      </c>
      <c r="K23" s="26">
        <f t="shared" si="10"/>
        <v>18.8</v>
      </c>
      <c r="L23" s="26">
        <f t="shared" si="8"/>
        <v>19.4</v>
      </c>
      <c r="M23" s="26">
        <f t="shared" si="8"/>
        <v>15.9</v>
      </c>
      <c r="N23" s="26">
        <f t="shared" si="8"/>
        <v>11.1</v>
      </c>
      <c r="O23" s="26">
        <f t="shared" si="8"/>
        <v>91.2</v>
      </c>
      <c r="P23" s="41">
        <f t="shared" si="4"/>
        <v>13933</v>
      </c>
      <c r="Q23" s="26">
        <f t="shared" si="11"/>
        <v>22</v>
      </c>
      <c r="R23" s="26">
        <f t="shared" si="11"/>
        <v>18</v>
      </c>
      <c r="S23" s="26">
        <f t="shared" si="11"/>
        <v>19.7</v>
      </c>
      <c r="T23" s="26">
        <f t="shared" si="11"/>
        <v>17.2</v>
      </c>
      <c r="U23" s="26">
        <f t="shared" si="11"/>
        <v>12.6</v>
      </c>
      <c r="V23" s="26">
        <f t="shared" si="11"/>
        <v>89.4</v>
      </c>
      <c r="W23" s="41">
        <f t="shared" si="5"/>
        <v>30187</v>
      </c>
      <c r="X23" s="40"/>
      <c r="Y23" s="40"/>
      <c r="Z23" s="40"/>
      <c r="AA23" s="40"/>
      <c r="AB23" s="40"/>
      <c r="AC23" s="41"/>
    </row>
    <row r="24" spans="2:29" ht="12.75">
      <c r="B24" s="64" t="s">
        <v>14</v>
      </c>
      <c r="C24" s="26">
        <f t="shared" si="6"/>
        <v>19.5</v>
      </c>
      <c r="D24" s="26">
        <f t="shared" si="9"/>
        <v>18.6</v>
      </c>
      <c r="E24" s="26">
        <f t="shared" si="7"/>
        <v>21.2</v>
      </c>
      <c r="F24" s="26">
        <f t="shared" si="7"/>
        <v>16.5</v>
      </c>
      <c r="G24" s="26">
        <f t="shared" si="7"/>
        <v>12.1</v>
      </c>
      <c r="H24" s="26">
        <f t="shared" si="7"/>
        <v>87.8</v>
      </c>
      <c r="I24" s="41">
        <f t="shared" si="3"/>
        <v>7792</v>
      </c>
      <c r="J24" s="26">
        <f t="shared" si="10"/>
        <v>23.8</v>
      </c>
      <c r="K24" s="26">
        <f t="shared" si="10"/>
        <v>19.5</v>
      </c>
      <c r="L24" s="26">
        <f t="shared" si="8"/>
        <v>18.1</v>
      </c>
      <c r="M24" s="26">
        <f t="shared" si="8"/>
        <v>15.4</v>
      </c>
      <c r="N24" s="26">
        <f t="shared" si="8"/>
        <v>10.9</v>
      </c>
      <c r="O24" s="26">
        <f t="shared" si="8"/>
        <v>87.8</v>
      </c>
      <c r="P24" s="41">
        <f t="shared" si="4"/>
        <v>6089</v>
      </c>
      <c r="Q24" s="26">
        <f t="shared" si="11"/>
        <v>21.4</v>
      </c>
      <c r="R24" s="26">
        <f t="shared" si="11"/>
        <v>19</v>
      </c>
      <c r="S24" s="26">
        <f t="shared" si="11"/>
        <v>19.8</v>
      </c>
      <c r="T24" s="26">
        <f t="shared" si="11"/>
        <v>16</v>
      </c>
      <c r="U24" s="26">
        <f t="shared" si="11"/>
        <v>11.6</v>
      </c>
      <c r="V24" s="26">
        <f t="shared" si="11"/>
        <v>87.8</v>
      </c>
      <c r="W24" s="41">
        <f t="shared" si="5"/>
        <v>13881</v>
      </c>
      <c r="X24" s="40"/>
      <c r="Y24" s="40"/>
      <c r="Z24" s="40"/>
      <c r="AA24" s="40"/>
      <c r="AB24" s="40"/>
      <c r="AC24" s="41"/>
    </row>
    <row r="25" spans="2:29" ht="12.75">
      <c r="B25" s="64" t="s">
        <v>15</v>
      </c>
      <c r="C25" s="26">
        <f t="shared" si="6"/>
        <v>16.1</v>
      </c>
      <c r="D25" s="26">
        <f t="shared" si="9"/>
        <v>20.9</v>
      </c>
      <c r="E25" s="26">
        <f t="shared" si="7"/>
        <v>25.4</v>
      </c>
      <c r="F25" s="26">
        <f t="shared" si="7"/>
        <v>19.5</v>
      </c>
      <c r="G25" s="26">
        <f t="shared" si="7"/>
        <v>11.1</v>
      </c>
      <c r="H25" s="26">
        <f t="shared" si="7"/>
        <v>93</v>
      </c>
      <c r="I25" s="41">
        <f t="shared" si="3"/>
        <v>22519</v>
      </c>
      <c r="J25" s="26">
        <f t="shared" si="10"/>
        <v>18.2</v>
      </c>
      <c r="K25" s="26">
        <f t="shared" si="10"/>
        <v>23.2</v>
      </c>
      <c r="L25" s="26">
        <f t="shared" si="8"/>
        <v>23.8</v>
      </c>
      <c r="M25" s="26">
        <f t="shared" si="8"/>
        <v>18.1</v>
      </c>
      <c r="N25" s="26">
        <f t="shared" si="8"/>
        <v>10.1</v>
      </c>
      <c r="O25" s="26">
        <f t="shared" si="8"/>
        <v>93.4</v>
      </c>
      <c r="P25" s="41">
        <f t="shared" si="4"/>
        <v>25423</v>
      </c>
      <c r="Q25" s="26">
        <f t="shared" si="11"/>
        <v>17.2</v>
      </c>
      <c r="R25" s="26">
        <f t="shared" si="11"/>
        <v>22.1</v>
      </c>
      <c r="S25" s="26">
        <f t="shared" si="11"/>
        <v>24.5</v>
      </c>
      <c r="T25" s="26">
        <f t="shared" si="11"/>
        <v>18.7</v>
      </c>
      <c r="U25" s="26">
        <f t="shared" si="11"/>
        <v>10.6</v>
      </c>
      <c r="V25" s="26">
        <f t="shared" si="11"/>
        <v>93.2</v>
      </c>
      <c r="W25" s="41">
        <f t="shared" si="5"/>
        <v>47942</v>
      </c>
      <c r="X25" s="40"/>
      <c r="Y25" s="40"/>
      <c r="Z25" s="40"/>
      <c r="AA25" s="40"/>
      <c r="AB25" s="40"/>
      <c r="AC25" s="41"/>
    </row>
    <row r="26" spans="2:29" ht="12.75">
      <c r="B26" s="64" t="s">
        <v>16</v>
      </c>
      <c r="C26" s="26">
        <f t="shared" si="6"/>
        <v>9.4</v>
      </c>
      <c r="D26" s="26">
        <f t="shared" si="9"/>
        <v>13</v>
      </c>
      <c r="E26" s="26">
        <f t="shared" si="7"/>
        <v>17.2</v>
      </c>
      <c r="F26" s="26">
        <f t="shared" si="7"/>
        <v>18.4</v>
      </c>
      <c r="G26" s="26">
        <f t="shared" si="7"/>
        <v>16.7</v>
      </c>
      <c r="H26" s="26">
        <f t="shared" si="7"/>
        <v>74.8</v>
      </c>
      <c r="I26" s="41">
        <f t="shared" si="3"/>
        <v>8462</v>
      </c>
      <c r="J26" s="26">
        <f t="shared" si="10"/>
        <v>12.6</v>
      </c>
      <c r="K26" s="26">
        <f t="shared" si="10"/>
        <v>15.2</v>
      </c>
      <c r="L26" s="26">
        <f t="shared" si="8"/>
        <v>18.8</v>
      </c>
      <c r="M26" s="26">
        <f t="shared" si="8"/>
        <v>18</v>
      </c>
      <c r="N26" s="26">
        <f t="shared" si="8"/>
        <v>14.8</v>
      </c>
      <c r="O26" s="26">
        <f t="shared" si="8"/>
        <v>79.4</v>
      </c>
      <c r="P26" s="41">
        <f t="shared" si="4"/>
        <v>12217</v>
      </c>
      <c r="Q26" s="26">
        <f t="shared" si="11"/>
        <v>11.3</v>
      </c>
      <c r="R26" s="26">
        <f t="shared" si="11"/>
        <v>14.3</v>
      </c>
      <c r="S26" s="26">
        <f t="shared" si="11"/>
        <v>18.2</v>
      </c>
      <c r="T26" s="26">
        <f t="shared" si="11"/>
        <v>18.2</v>
      </c>
      <c r="U26" s="26">
        <f t="shared" si="11"/>
        <v>15.6</v>
      </c>
      <c r="V26" s="26">
        <f t="shared" si="11"/>
        <v>77.5</v>
      </c>
      <c r="W26" s="41">
        <f t="shared" si="5"/>
        <v>20679</v>
      </c>
      <c r="X26" s="40"/>
      <c r="Y26" s="40"/>
      <c r="Z26" s="40"/>
      <c r="AA26" s="40"/>
      <c r="AB26" s="40"/>
      <c r="AC26" s="41"/>
    </row>
    <row r="27" spans="2:29" ht="12.75">
      <c r="B27" s="64" t="s">
        <v>17</v>
      </c>
      <c r="C27" s="26">
        <f t="shared" si="6"/>
        <v>6.4</v>
      </c>
      <c r="D27" s="26">
        <f t="shared" si="9"/>
        <v>11.4</v>
      </c>
      <c r="E27" s="26">
        <f t="shared" si="7"/>
        <v>17</v>
      </c>
      <c r="F27" s="26">
        <f t="shared" si="7"/>
        <v>19.7</v>
      </c>
      <c r="G27" s="26">
        <f t="shared" si="7"/>
        <v>18.3</v>
      </c>
      <c r="H27" s="26">
        <f t="shared" si="7"/>
        <v>72.9</v>
      </c>
      <c r="I27" s="41">
        <f t="shared" si="3"/>
        <v>23743</v>
      </c>
      <c r="J27" s="26">
        <f t="shared" si="10"/>
        <v>13.5</v>
      </c>
      <c r="K27" s="26">
        <f t="shared" si="10"/>
        <v>16.8</v>
      </c>
      <c r="L27" s="26">
        <f t="shared" si="8"/>
        <v>19.7</v>
      </c>
      <c r="M27" s="26">
        <f t="shared" si="8"/>
        <v>18</v>
      </c>
      <c r="N27" s="26">
        <f t="shared" si="8"/>
        <v>14</v>
      </c>
      <c r="O27" s="26">
        <f t="shared" si="8"/>
        <v>82</v>
      </c>
      <c r="P27" s="41">
        <f t="shared" si="4"/>
        <v>51872</v>
      </c>
      <c r="Q27" s="26">
        <f t="shared" si="11"/>
        <v>11.3</v>
      </c>
      <c r="R27" s="26">
        <f t="shared" si="11"/>
        <v>15.1</v>
      </c>
      <c r="S27" s="26">
        <f t="shared" si="11"/>
        <v>18.8</v>
      </c>
      <c r="T27" s="26">
        <f t="shared" si="11"/>
        <v>18.6</v>
      </c>
      <c r="U27" s="26">
        <f t="shared" si="11"/>
        <v>15.4</v>
      </c>
      <c r="V27" s="26">
        <f t="shared" si="11"/>
        <v>79.2</v>
      </c>
      <c r="W27" s="41">
        <f t="shared" si="5"/>
        <v>75615</v>
      </c>
      <c r="X27" s="40"/>
      <c r="Y27" s="40"/>
      <c r="Z27" s="40"/>
      <c r="AA27" s="40"/>
      <c r="AB27" s="40"/>
      <c r="AC27" s="41"/>
    </row>
    <row r="28" spans="2:29" ht="12.75">
      <c r="B28" s="64" t="s">
        <v>18</v>
      </c>
      <c r="C28" s="26">
        <f t="shared" si="6"/>
        <v>8.7</v>
      </c>
      <c r="D28" s="26">
        <f t="shared" si="9"/>
        <v>13</v>
      </c>
      <c r="E28" s="26">
        <f t="shared" si="7"/>
        <v>18.3</v>
      </c>
      <c r="F28" s="26">
        <f t="shared" si="7"/>
        <v>21</v>
      </c>
      <c r="G28" s="26">
        <f t="shared" si="7"/>
        <v>17.2</v>
      </c>
      <c r="H28" s="26">
        <f t="shared" si="7"/>
        <v>78.2</v>
      </c>
      <c r="I28" s="41">
        <f t="shared" si="3"/>
        <v>10788</v>
      </c>
      <c r="J28" s="26">
        <f t="shared" si="10"/>
        <v>15</v>
      </c>
      <c r="K28" s="26">
        <f t="shared" si="10"/>
        <v>16.9</v>
      </c>
      <c r="L28" s="26">
        <f t="shared" si="8"/>
        <v>20.4</v>
      </c>
      <c r="M28" s="26">
        <f t="shared" si="8"/>
        <v>18.8</v>
      </c>
      <c r="N28" s="26">
        <f t="shared" si="8"/>
        <v>14.4</v>
      </c>
      <c r="O28" s="26">
        <f t="shared" si="8"/>
        <v>85.5</v>
      </c>
      <c r="P28" s="41">
        <f t="shared" si="4"/>
        <v>27729</v>
      </c>
      <c r="Q28" s="26">
        <f t="shared" si="11"/>
        <v>13.2</v>
      </c>
      <c r="R28" s="26">
        <f t="shared" si="11"/>
        <v>15.8</v>
      </c>
      <c r="S28" s="26">
        <f t="shared" si="11"/>
        <v>19.8</v>
      </c>
      <c r="T28" s="26">
        <f t="shared" si="11"/>
        <v>19.4</v>
      </c>
      <c r="U28" s="26">
        <f t="shared" si="11"/>
        <v>15.2</v>
      </c>
      <c r="V28" s="26">
        <f t="shared" si="11"/>
        <v>83.4</v>
      </c>
      <c r="W28" s="41">
        <f t="shared" si="5"/>
        <v>38517</v>
      </c>
      <c r="X28" s="40"/>
      <c r="Y28" s="40"/>
      <c r="Z28" s="40"/>
      <c r="AA28" s="40"/>
      <c r="AB28" s="40"/>
      <c r="AC28" s="41"/>
    </row>
    <row r="29" spans="2:29" ht="12.75">
      <c r="B29" s="64" t="s">
        <v>19</v>
      </c>
      <c r="C29" s="26">
        <f t="shared" si="6"/>
        <v>9.7</v>
      </c>
      <c r="D29" s="26">
        <f t="shared" si="9"/>
        <v>13.7</v>
      </c>
      <c r="E29" s="26">
        <f t="shared" si="7"/>
        <v>17.1</v>
      </c>
      <c r="F29" s="26">
        <f t="shared" si="7"/>
        <v>19.1</v>
      </c>
      <c r="G29" s="26">
        <f t="shared" si="7"/>
        <v>15.5</v>
      </c>
      <c r="H29" s="26">
        <f t="shared" si="7"/>
        <v>75.2</v>
      </c>
      <c r="I29" s="41">
        <f t="shared" si="3"/>
        <v>4824</v>
      </c>
      <c r="J29" s="26">
        <f t="shared" si="10"/>
        <v>12.9</v>
      </c>
      <c r="K29" s="26">
        <f t="shared" si="10"/>
        <v>16.7</v>
      </c>
      <c r="L29" s="26">
        <f t="shared" si="8"/>
        <v>20.7</v>
      </c>
      <c r="M29" s="26">
        <f t="shared" si="8"/>
        <v>18.7</v>
      </c>
      <c r="N29" s="26">
        <f t="shared" si="8"/>
        <v>13.6</v>
      </c>
      <c r="O29" s="26">
        <f t="shared" si="8"/>
        <v>82.6</v>
      </c>
      <c r="P29" s="41">
        <f t="shared" si="4"/>
        <v>5811</v>
      </c>
      <c r="Q29" s="26">
        <f t="shared" si="11"/>
        <v>11.5</v>
      </c>
      <c r="R29" s="26">
        <f t="shared" si="11"/>
        <v>15.4</v>
      </c>
      <c r="S29" s="26">
        <f t="shared" si="11"/>
        <v>19.1</v>
      </c>
      <c r="T29" s="26">
        <f t="shared" si="11"/>
        <v>18.9</v>
      </c>
      <c r="U29" s="26">
        <f t="shared" si="11"/>
        <v>14.5</v>
      </c>
      <c r="V29" s="26">
        <f t="shared" si="11"/>
        <v>79.2</v>
      </c>
      <c r="W29" s="41">
        <f t="shared" si="5"/>
        <v>10635</v>
      </c>
      <c r="X29" s="40"/>
      <c r="Y29" s="40"/>
      <c r="Z29" s="40"/>
      <c r="AA29" s="40"/>
      <c r="AB29" s="40"/>
      <c r="AC29" s="41"/>
    </row>
    <row r="30" spans="2:29" ht="12.75">
      <c r="B30" s="64" t="s">
        <v>20</v>
      </c>
      <c r="C30" s="26">
        <f t="shared" si="6"/>
        <v>15</v>
      </c>
      <c r="D30" s="26">
        <f t="shared" si="9"/>
        <v>19</v>
      </c>
      <c r="E30" s="26">
        <f t="shared" si="7"/>
        <v>22.3</v>
      </c>
      <c r="F30" s="26">
        <f t="shared" si="7"/>
        <v>20.1</v>
      </c>
      <c r="G30" s="26">
        <f t="shared" si="7"/>
        <v>13.1</v>
      </c>
      <c r="H30" s="26">
        <f t="shared" si="7"/>
        <v>89.5</v>
      </c>
      <c r="I30" s="41">
        <f t="shared" si="3"/>
        <v>15912</v>
      </c>
      <c r="J30" s="26">
        <f t="shared" si="10"/>
        <v>22.7</v>
      </c>
      <c r="K30" s="26">
        <f t="shared" si="10"/>
        <v>23.1</v>
      </c>
      <c r="L30" s="26">
        <f t="shared" si="8"/>
        <v>24</v>
      </c>
      <c r="M30" s="26">
        <f t="shared" si="8"/>
        <v>15.9</v>
      </c>
      <c r="N30" s="26">
        <f t="shared" si="8"/>
        <v>8.8</v>
      </c>
      <c r="O30" s="26">
        <f t="shared" si="8"/>
        <v>94.6</v>
      </c>
      <c r="P30" s="41">
        <f t="shared" si="4"/>
        <v>39222</v>
      </c>
      <c r="Q30" s="26">
        <f aca="true" t="shared" si="12" ref="Q30:V39">IF(Q72&lt;=2,"x",ROUND(Q72/$W72*100,1))</f>
        <v>20.5</v>
      </c>
      <c r="R30" s="26">
        <f t="shared" si="12"/>
        <v>21.9</v>
      </c>
      <c r="S30" s="26">
        <f t="shared" si="12"/>
        <v>23.5</v>
      </c>
      <c r="T30" s="26">
        <f t="shared" si="12"/>
        <v>17.1</v>
      </c>
      <c r="U30" s="26">
        <f t="shared" si="12"/>
        <v>10</v>
      </c>
      <c r="V30" s="26">
        <f t="shared" si="12"/>
        <v>93.1</v>
      </c>
      <c r="W30" s="41">
        <f t="shared" si="5"/>
        <v>55134</v>
      </c>
      <c r="X30" s="40"/>
      <c r="Y30" s="40"/>
      <c r="Z30" s="40"/>
      <c r="AA30" s="40"/>
      <c r="AB30" s="40"/>
      <c r="AC30" s="41"/>
    </row>
    <row r="31" spans="2:29" ht="12.75">
      <c r="B31" s="64" t="s">
        <v>21</v>
      </c>
      <c r="C31" s="26">
        <f t="shared" si="6"/>
        <v>13.5</v>
      </c>
      <c r="D31" s="26">
        <f t="shared" si="9"/>
        <v>23.3</v>
      </c>
      <c r="E31" s="26">
        <f t="shared" si="7"/>
        <v>28.4</v>
      </c>
      <c r="F31" s="26">
        <f t="shared" si="7"/>
        <v>21.6</v>
      </c>
      <c r="G31" s="26">
        <f t="shared" si="7"/>
        <v>9.9</v>
      </c>
      <c r="H31" s="26">
        <f t="shared" si="7"/>
        <v>96.7</v>
      </c>
      <c r="I31" s="41">
        <f t="shared" si="3"/>
        <v>5139</v>
      </c>
      <c r="J31" s="26">
        <f t="shared" si="10"/>
        <v>16.8</v>
      </c>
      <c r="K31" s="26">
        <f t="shared" si="10"/>
        <v>28</v>
      </c>
      <c r="L31" s="26">
        <f t="shared" si="8"/>
        <v>28.5</v>
      </c>
      <c r="M31" s="26">
        <f t="shared" si="8"/>
        <v>17.9</v>
      </c>
      <c r="N31" s="26">
        <f t="shared" si="8"/>
        <v>6.4</v>
      </c>
      <c r="O31" s="26">
        <f t="shared" si="8"/>
        <v>97.6</v>
      </c>
      <c r="P31" s="41">
        <f t="shared" si="4"/>
        <v>10736</v>
      </c>
      <c r="Q31" s="26">
        <f t="shared" si="12"/>
        <v>15.7</v>
      </c>
      <c r="R31" s="26">
        <f t="shared" si="12"/>
        <v>26.4</v>
      </c>
      <c r="S31" s="26">
        <f t="shared" si="12"/>
        <v>28.5</v>
      </c>
      <c r="T31" s="26">
        <f t="shared" si="12"/>
        <v>19.1</v>
      </c>
      <c r="U31" s="26">
        <f t="shared" si="12"/>
        <v>7.6</v>
      </c>
      <c r="V31" s="26">
        <f t="shared" si="12"/>
        <v>97.3</v>
      </c>
      <c r="W31" s="41">
        <f t="shared" si="5"/>
        <v>15875</v>
      </c>
      <c r="X31" s="40"/>
      <c r="Y31" s="40"/>
      <c r="Z31" s="40"/>
      <c r="AA31" s="40"/>
      <c r="AB31" s="40"/>
      <c r="AC31" s="41"/>
    </row>
    <row r="32" spans="2:29" ht="12.75">
      <c r="B32" s="64" t="s">
        <v>22</v>
      </c>
      <c r="C32" s="26">
        <f t="shared" si="6"/>
        <v>13.3</v>
      </c>
      <c r="D32" s="26">
        <f t="shared" si="9"/>
        <v>19.5</v>
      </c>
      <c r="E32" s="26">
        <f t="shared" si="7"/>
        <v>25.7</v>
      </c>
      <c r="F32" s="26">
        <f t="shared" si="7"/>
        <v>23.2</v>
      </c>
      <c r="G32" s="26">
        <f t="shared" si="7"/>
        <v>12.6</v>
      </c>
      <c r="H32" s="26">
        <f t="shared" si="7"/>
        <v>94.3</v>
      </c>
      <c r="I32" s="41">
        <f t="shared" si="3"/>
        <v>27534</v>
      </c>
      <c r="J32" s="26">
        <f t="shared" si="10"/>
        <v>14.7</v>
      </c>
      <c r="K32" s="26">
        <f t="shared" si="10"/>
        <v>21.5</v>
      </c>
      <c r="L32" s="26">
        <f t="shared" si="8"/>
        <v>27.4</v>
      </c>
      <c r="M32" s="26">
        <f t="shared" si="8"/>
        <v>22</v>
      </c>
      <c r="N32" s="26">
        <f t="shared" si="8"/>
        <v>10.9</v>
      </c>
      <c r="O32" s="26">
        <f t="shared" si="8"/>
        <v>96.4</v>
      </c>
      <c r="P32" s="41">
        <f t="shared" si="4"/>
        <v>64476</v>
      </c>
      <c r="Q32" s="26">
        <f t="shared" si="12"/>
        <v>14.3</v>
      </c>
      <c r="R32" s="26">
        <f t="shared" si="12"/>
        <v>20.9</v>
      </c>
      <c r="S32" s="26">
        <f t="shared" si="12"/>
        <v>26.9</v>
      </c>
      <c r="T32" s="26">
        <f t="shared" si="12"/>
        <v>22.3</v>
      </c>
      <c r="U32" s="26">
        <f t="shared" si="12"/>
        <v>11.4</v>
      </c>
      <c r="V32" s="26">
        <f t="shared" si="12"/>
        <v>95.8</v>
      </c>
      <c r="W32" s="41">
        <f t="shared" si="5"/>
        <v>92010</v>
      </c>
      <c r="X32" s="40"/>
      <c r="Y32" s="40"/>
      <c r="Z32" s="40"/>
      <c r="AA32" s="40"/>
      <c r="AB32" s="40"/>
      <c r="AC32" s="41"/>
    </row>
    <row r="33" spans="2:29" ht="12.75">
      <c r="B33" s="64" t="s">
        <v>53</v>
      </c>
      <c r="C33" s="26">
        <f t="shared" si="6"/>
        <v>7.3</v>
      </c>
      <c r="D33" s="26">
        <f t="shared" si="9"/>
        <v>18.7</v>
      </c>
      <c r="E33" s="26">
        <f t="shared" si="7"/>
        <v>28.3</v>
      </c>
      <c r="F33" s="26">
        <f t="shared" si="7"/>
        <v>24.3</v>
      </c>
      <c r="G33" s="26">
        <f t="shared" si="7"/>
        <v>13.3</v>
      </c>
      <c r="H33" s="26">
        <f t="shared" si="7"/>
        <v>91.8</v>
      </c>
      <c r="I33" s="41">
        <f t="shared" si="3"/>
        <v>14110</v>
      </c>
      <c r="J33" s="26">
        <f t="shared" si="10"/>
        <v>12.7</v>
      </c>
      <c r="K33" s="26">
        <f t="shared" si="10"/>
        <v>26.4</v>
      </c>
      <c r="L33" s="26">
        <f t="shared" si="8"/>
        <v>30.2</v>
      </c>
      <c r="M33" s="26">
        <f t="shared" si="8"/>
        <v>18.6</v>
      </c>
      <c r="N33" s="26">
        <f t="shared" si="8"/>
        <v>7.7</v>
      </c>
      <c r="O33" s="26">
        <f t="shared" si="8"/>
        <v>95.4</v>
      </c>
      <c r="P33" s="41">
        <f t="shared" si="4"/>
        <v>17277</v>
      </c>
      <c r="Q33" s="26">
        <f t="shared" si="12"/>
        <v>10.2</v>
      </c>
      <c r="R33" s="26">
        <f t="shared" si="12"/>
        <v>22.9</v>
      </c>
      <c r="S33" s="26">
        <f t="shared" si="12"/>
        <v>29.3</v>
      </c>
      <c r="T33" s="26">
        <f t="shared" si="12"/>
        <v>21.1</v>
      </c>
      <c r="U33" s="26">
        <f t="shared" si="12"/>
        <v>10.2</v>
      </c>
      <c r="V33" s="26">
        <f t="shared" si="12"/>
        <v>93.8</v>
      </c>
      <c r="W33" s="41">
        <f t="shared" si="5"/>
        <v>31387</v>
      </c>
      <c r="X33" s="40"/>
      <c r="Y33" s="40"/>
      <c r="Z33" s="40"/>
      <c r="AA33" s="40"/>
      <c r="AB33" s="40"/>
      <c r="AC33" s="41"/>
    </row>
    <row r="34" spans="2:29" ht="12.75">
      <c r="B34" s="64" t="s">
        <v>23</v>
      </c>
      <c r="C34" s="26">
        <f t="shared" si="6"/>
        <v>6.9</v>
      </c>
      <c r="D34" s="26">
        <f t="shared" si="9"/>
        <v>23</v>
      </c>
      <c r="E34" s="26">
        <f t="shared" si="7"/>
        <v>35.1</v>
      </c>
      <c r="F34" s="26">
        <f t="shared" si="7"/>
        <v>21.8</v>
      </c>
      <c r="G34" s="26">
        <f t="shared" si="7"/>
        <v>7.9</v>
      </c>
      <c r="H34" s="26">
        <f t="shared" si="7"/>
        <v>94.8</v>
      </c>
      <c r="I34" s="41">
        <f t="shared" si="3"/>
        <v>6544</v>
      </c>
      <c r="J34" s="26">
        <f t="shared" si="10"/>
        <v>11.4</v>
      </c>
      <c r="K34" s="26">
        <f t="shared" si="10"/>
        <v>27.6</v>
      </c>
      <c r="L34" s="26">
        <f t="shared" si="8"/>
        <v>32.8</v>
      </c>
      <c r="M34" s="26">
        <f t="shared" si="8"/>
        <v>17.9</v>
      </c>
      <c r="N34" s="26">
        <f t="shared" si="8"/>
        <v>6.6</v>
      </c>
      <c r="O34" s="26">
        <f t="shared" si="8"/>
        <v>96.3</v>
      </c>
      <c r="P34" s="41">
        <f t="shared" si="4"/>
        <v>8189</v>
      </c>
      <c r="Q34" s="26">
        <f t="shared" si="12"/>
        <v>9.4</v>
      </c>
      <c r="R34" s="26">
        <f t="shared" si="12"/>
        <v>25.6</v>
      </c>
      <c r="S34" s="26">
        <f t="shared" si="12"/>
        <v>33.9</v>
      </c>
      <c r="T34" s="26">
        <f t="shared" si="12"/>
        <v>19.6</v>
      </c>
      <c r="U34" s="26">
        <f t="shared" si="12"/>
        <v>7.2</v>
      </c>
      <c r="V34" s="26">
        <f t="shared" si="12"/>
        <v>95.6</v>
      </c>
      <c r="W34" s="41">
        <f t="shared" si="5"/>
        <v>14733</v>
      </c>
      <c r="X34" s="40"/>
      <c r="Y34" s="40"/>
      <c r="Z34" s="40"/>
      <c r="AA34" s="40"/>
      <c r="AB34" s="40"/>
      <c r="AC34" s="41"/>
    </row>
    <row r="35" spans="2:29" ht="12.75">
      <c r="B35" s="64" t="s">
        <v>24</v>
      </c>
      <c r="C35" s="26">
        <f t="shared" si="6"/>
        <v>26.8</v>
      </c>
      <c r="D35" s="26">
        <f t="shared" si="9"/>
        <v>20.6</v>
      </c>
      <c r="E35" s="26">
        <f t="shared" si="7"/>
        <v>17.4</v>
      </c>
      <c r="F35" s="26">
        <f t="shared" si="7"/>
        <v>14.7</v>
      </c>
      <c r="G35" s="26">
        <f t="shared" si="7"/>
        <v>11.4</v>
      </c>
      <c r="H35" s="26">
        <f t="shared" si="7"/>
        <v>90.9</v>
      </c>
      <c r="I35" s="41">
        <f t="shared" si="3"/>
        <v>3813</v>
      </c>
      <c r="J35" s="26">
        <f t="shared" si="10"/>
        <v>25.3</v>
      </c>
      <c r="K35" s="26">
        <f t="shared" si="10"/>
        <v>19.5</v>
      </c>
      <c r="L35" s="26">
        <f t="shared" si="8"/>
        <v>19.3</v>
      </c>
      <c r="M35" s="26">
        <f t="shared" si="8"/>
        <v>15.1</v>
      </c>
      <c r="N35" s="26">
        <f t="shared" si="8"/>
        <v>11.5</v>
      </c>
      <c r="O35" s="26">
        <f t="shared" si="8"/>
        <v>90.6</v>
      </c>
      <c r="P35" s="41">
        <f t="shared" si="4"/>
        <v>9323</v>
      </c>
      <c r="Q35" s="26">
        <f t="shared" si="12"/>
        <v>25.7</v>
      </c>
      <c r="R35" s="26">
        <f t="shared" si="12"/>
        <v>19.8</v>
      </c>
      <c r="S35" s="26">
        <f t="shared" si="12"/>
        <v>18.7</v>
      </c>
      <c r="T35" s="26">
        <f t="shared" si="12"/>
        <v>15</v>
      </c>
      <c r="U35" s="26">
        <f t="shared" si="12"/>
        <v>11.5</v>
      </c>
      <c r="V35" s="26">
        <f t="shared" si="12"/>
        <v>90.7</v>
      </c>
      <c r="W35" s="41">
        <f t="shared" si="5"/>
        <v>13136</v>
      </c>
      <c r="X35" s="40"/>
      <c r="Y35" s="40"/>
      <c r="Z35" s="40"/>
      <c r="AA35" s="40"/>
      <c r="AB35" s="40"/>
      <c r="AC35" s="41"/>
    </row>
    <row r="36" spans="2:29" ht="12.75">
      <c r="B36" s="64" t="s">
        <v>25</v>
      </c>
      <c r="C36" s="26">
        <f t="shared" si="6"/>
        <v>25</v>
      </c>
      <c r="D36" s="26">
        <f t="shared" si="9"/>
        <v>19.4</v>
      </c>
      <c r="E36" s="26">
        <f t="shared" si="7"/>
        <v>19.3</v>
      </c>
      <c r="F36" s="26">
        <f t="shared" si="7"/>
        <v>17.1</v>
      </c>
      <c r="G36" s="26">
        <f t="shared" si="7"/>
        <v>11.2</v>
      </c>
      <c r="H36" s="26">
        <f t="shared" si="7"/>
        <v>92</v>
      </c>
      <c r="I36" s="41">
        <f t="shared" si="3"/>
        <v>1959</v>
      </c>
      <c r="J36" s="26">
        <f t="shared" si="10"/>
        <v>22.9</v>
      </c>
      <c r="K36" s="26">
        <f t="shared" si="10"/>
        <v>18.9</v>
      </c>
      <c r="L36" s="26">
        <f t="shared" si="8"/>
        <v>20.9</v>
      </c>
      <c r="M36" s="26">
        <f t="shared" si="8"/>
        <v>17.1</v>
      </c>
      <c r="N36" s="26">
        <f t="shared" si="8"/>
        <v>12.7</v>
      </c>
      <c r="O36" s="26">
        <f t="shared" si="8"/>
        <v>92.4</v>
      </c>
      <c r="P36" s="41">
        <f t="shared" si="4"/>
        <v>3341</v>
      </c>
      <c r="Q36" s="26">
        <f t="shared" si="12"/>
        <v>23.7</v>
      </c>
      <c r="R36" s="26">
        <f t="shared" si="12"/>
        <v>19.1</v>
      </c>
      <c r="S36" s="26">
        <f t="shared" si="12"/>
        <v>20.3</v>
      </c>
      <c r="T36" s="26">
        <f t="shared" si="12"/>
        <v>17.1</v>
      </c>
      <c r="U36" s="26">
        <f t="shared" si="12"/>
        <v>12.1</v>
      </c>
      <c r="V36" s="26">
        <f t="shared" si="12"/>
        <v>92.3</v>
      </c>
      <c r="W36" s="41">
        <f t="shared" si="5"/>
        <v>5300</v>
      </c>
      <c r="X36" s="40"/>
      <c r="Y36" s="40"/>
      <c r="Z36" s="40"/>
      <c r="AA36" s="40"/>
      <c r="AB36" s="40"/>
      <c r="AC36" s="41"/>
    </row>
    <row r="37" spans="2:29" ht="12.75">
      <c r="B37" s="64" t="s">
        <v>26</v>
      </c>
      <c r="C37" s="26">
        <f t="shared" si="6"/>
        <v>22</v>
      </c>
      <c r="D37" s="26">
        <f t="shared" si="9"/>
        <v>21.2</v>
      </c>
      <c r="E37" s="26">
        <f t="shared" si="7"/>
        <v>21.3</v>
      </c>
      <c r="F37" s="26">
        <f t="shared" si="7"/>
        <v>15.3</v>
      </c>
      <c r="G37" s="26">
        <f t="shared" si="7"/>
        <v>11.1</v>
      </c>
      <c r="H37" s="26">
        <f t="shared" si="7"/>
        <v>91</v>
      </c>
      <c r="I37" s="41">
        <f t="shared" si="3"/>
        <v>2138</v>
      </c>
      <c r="J37" s="26">
        <f t="shared" si="10"/>
        <v>21.1</v>
      </c>
      <c r="K37" s="26">
        <f t="shared" si="10"/>
        <v>20.3</v>
      </c>
      <c r="L37" s="26">
        <f t="shared" si="8"/>
        <v>20.1</v>
      </c>
      <c r="M37" s="26">
        <f t="shared" si="8"/>
        <v>17.2</v>
      </c>
      <c r="N37" s="26">
        <f t="shared" si="8"/>
        <v>11.7</v>
      </c>
      <c r="O37" s="26">
        <f t="shared" si="8"/>
        <v>90.3</v>
      </c>
      <c r="P37" s="41">
        <f t="shared" si="4"/>
        <v>4857</v>
      </c>
      <c r="Q37" s="26">
        <f t="shared" si="12"/>
        <v>21.4</v>
      </c>
      <c r="R37" s="26">
        <f t="shared" si="12"/>
        <v>20.6</v>
      </c>
      <c r="S37" s="26">
        <f t="shared" si="12"/>
        <v>20.5</v>
      </c>
      <c r="T37" s="26">
        <f t="shared" si="12"/>
        <v>16.6</v>
      </c>
      <c r="U37" s="26">
        <f t="shared" si="12"/>
        <v>11.5</v>
      </c>
      <c r="V37" s="26">
        <f t="shared" si="12"/>
        <v>90.5</v>
      </c>
      <c r="W37" s="41">
        <f t="shared" si="5"/>
        <v>6995</v>
      </c>
      <c r="X37" s="40"/>
      <c r="Y37" s="40"/>
      <c r="Z37" s="40"/>
      <c r="AA37" s="40"/>
      <c r="AB37" s="40"/>
      <c r="AC37" s="41"/>
    </row>
    <row r="38" spans="2:29" ht="12.75">
      <c r="B38" s="64" t="s">
        <v>27</v>
      </c>
      <c r="C38" s="26">
        <f t="shared" si="6"/>
        <v>49.4</v>
      </c>
      <c r="D38" s="26">
        <f t="shared" si="9"/>
        <v>21.7</v>
      </c>
      <c r="E38" s="26">
        <f t="shared" si="7"/>
        <v>11.3</v>
      </c>
      <c r="F38" s="26">
        <f t="shared" si="7"/>
        <v>6.4</v>
      </c>
      <c r="G38" s="26">
        <f t="shared" si="7"/>
        <v>4.8</v>
      </c>
      <c r="H38" s="26">
        <f t="shared" si="7"/>
        <v>93.6</v>
      </c>
      <c r="I38" s="41">
        <f t="shared" si="3"/>
        <v>1596</v>
      </c>
      <c r="J38" s="26">
        <f t="shared" si="10"/>
        <v>51.3</v>
      </c>
      <c r="K38" s="26">
        <f t="shared" si="10"/>
        <v>19.4</v>
      </c>
      <c r="L38" s="26">
        <f t="shared" si="8"/>
        <v>11</v>
      </c>
      <c r="M38" s="26">
        <f t="shared" si="8"/>
        <v>8.2</v>
      </c>
      <c r="N38" s="26">
        <f t="shared" si="8"/>
        <v>5.3</v>
      </c>
      <c r="O38" s="26">
        <f t="shared" si="8"/>
        <v>95.2</v>
      </c>
      <c r="P38" s="41">
        <f t="shared" si="4"/>
        <v>2173</v>
      </c>
      <c r="Q38" s="26">
        <f t="shared" si="12"/>
        <v>50.5</v>
      </c>
      <c r="R38" s="26">
        <f t="shared" si="12"/>
        <v>20.4</v>
      </c>
      <c r="S38" s="26">
        <f t="shared" si="12"/>
        <v>11.1</v>
      </c>
      <c r="T38" s="26">
        <f t="shared" si="12"/>
        <v>7.4</v>
      </c>
      <c r="U38" s="26">
        <f t="shared" si="12"/>
        <v>5.1</v>
      </c>
      <c r="V38" s="26">
        <f t="shared" si="12"/>
        <v>94.5</v>
      </c>
      <c r="W38" s="41">
        <f t="shared" si="5"/>
        <v>3769</v>
      </c>
      <c r="X38" s="40"/>
      <c r="Y38" s="40"/>
      <c r="Z38" s="40"/>
      <c r="AA38" s="40"/>
      <c r="AB38" s="40"/>
      <c r="AC38" s="41"/>
    </row>
    <row r="39" spans="2:29" ht="12.75">
      <c r="B39" s="64" t="s">
        <v>28</v>
      </c>
      <c r="C39" s="26">
        <f t="shared" si="6"/>
        <v>26.2</v>
      </c>
      <c r="D39" s="26">
        <f t="shared" si="9"/>
        <v>20.3</v>
      </c>
      <c r="E39" s="26">
        <f t="shared" si="7"/>
        <v>19.9</v>
      </c>
      <c r="F39" s="26">
        <f t="shared" si="7"/>
        <v>15.6</v>
      </c>
      <c r="G39" s="26">
        <f t="shared" si="7"/>
        <v>9.4</v>
      </c>
      <c r="H39" s="26">
        <f t="shared" si="7"/>
        <v>91.4</v>
      </c>
      <c r="I39" s="41">
        <f t="shared" si="3"/>
        <v>2545</v>
      </c>
      <c r="J39" s="26">
        <f t="shared" si="10"/>
        <v>32</v>
      </c>
      <c r="K39" s="26">
        <f t="shared" si="10"/>
        <v>22.5</v>
      </c>
      <c r="L39" s="26">
        <f t="shared" si="8"/>
        <v>20.7</v>
      </c>
      <c r="M39" s="26">
        <f t="shared" si="8"/>
        <v>12.4</v>
      </c>
      <c r="N39" s="26">
        <f t="shared" si="8"/>
        <v>6.9</v>
      </c>
      <c r="O39" s="26">
        <f t="shared" si="8"/>
        <v>94.6</v>
      </c>
      <c r="P39" s="41">
        <f t="shared" si="4"/>
        <v>3123</v>
      </c>
      <c r="Q39" s="26">
        <f t="shared" si="12"/>
        <v>29.4</v>
      </c>
      <c r="R39" s="26">
        <f t="shared" si="12"/>
        <v>21.5</v>
      </c>
      <c r="S39" s="26">
        <f t="shared" si="12"/>
        <v>20.4</v>
      </c>
      <c r="T39" s="26">
        <f t="shared" si="12"/>
        <v>13.9</v>
      </c>
      <c r="U39" s="26">
        <f t="shared" si="12"/>
        <v>8</v>
      </c>
      <c r="V39" s="26">
        <f t="shared" si="12"/>
        <v>93.2</v>
      </c>
      <c r="W39" s="41">
        <f t="shared" si="5"/>
        <v>5668</v>
      </c>
      <c r="X39" s="40"/>
      <c r="Y39" s="40"/>
      <c r="Z39" s="40"/>
      <c r="AA39" s="40"/>
      <c r="AB39" s="40"/>
      <c r="AC39" s="41"/>
    </row>
    <row r="40" spans="2:29" ht="12.75">
      <c r="B40" s="64" t="s">
        <v>29</v>
      </c>
      <c r="C40" s="26">
        <f t="shared" si="6"/>
        <v>18.4</v>
      </c>
      <c r="D40" s="26">
        <f t="shared" si="9"/>
        <v>20</v>
      </c>
      <c r="E40" s="26">
        <f t="shared" si="7"/>
        <v>20.7</v>
      </c>
      <c r="F40" s="26">
        <f t="shared" si="7"/>
        <v>17.3</v>
      </c>
      <c r="G40" s="26">
        <f t="shared" si="7"/>
        <v>12.9</v>
      </c>
      <c r="H40" s="26">
        <f t="shared" si="7"/>
        <v>89.3</v>
      </c>
      <c r="I40" s="41">
        <f t="shared" si="3"/>
        <v>6692</v>
      </c>
      <c r="J40" s="26">
        <f t="shared" si="10"/>
        <v>20.6</v>
      </c>
      <c r="K40" s="26">
        <f t="shared" si="10"/>
        <v>23</v>
      </c>
      <c r="L40" s="26">
        <f t="shared" si="8"/>
        <v>21.4</v>
      </c>
      <c r="M40" s="26">
        <f t="shared" si="8"/>
        <v>16.4</v>
      </c>
      <c r="N40" s="26">
        <f t="shared" si="8"/>
        <v>10.4</v>
      </c>
      <c r="O40" s="26">
        <f t="shared" si="8"/>
        <v>91.9</v>
      </c>
      <c r="P40" s="41">
        <f t="shared" si="4"/>
        <v>13611</v>
      </c>
      <c r="Q40" s="26">
        <f>IF(Q82&lt;=2,"x",ROUND(Q82/$W82*100,1))</f>
        <v>19.9</v>
      </c>
      <c r="R40" s="26">
        <f>IF(R82&lt;=2,"x",ROUND(R82/$W82*100,1))</f>
        <v>22</v>
      </c>
      <c r="S40" s="26">
        <f>IF(S82&lt;=2,"x",ROUND(S82/$W82*100,1))</f>
        <v>21.2</v>
      </c>
      <c r="T40" s="26">
        <f>IF(T82&lt;=2,"x",ROUND(T82/$W82*100,1))</f>
        <v>16.7</v>
      </c>
      <c r="U40" s="26">
        <f>IF(U82&lt;=2,"x",ROUND(U82/$W82*100,1))</f>
        <v>11.2</v>
      </c>
      <c r="V40" s="26">
        <f>IF(V82&lt;=2,"x",ROUND(V82/$W82*100,1))</f>
        <v>91</v>
      </c>
      <c r="W40" s="41">
        <f t="shared" si="5"/>
        <v>20303</v>
      </c>
      <c r="X40" s="40"/>
      <c r="Y40" s="40"/>
      <c r="Z40" s="40"/>
      <c r="AA40" s="40"/>
      <c r="AB40" s="40"/>
      <c r="AC40" s="41"/>
    </row>
    <row r="41" spans="2:29" ht="12.75">
      <c r="B41" s="64" t="s">
        <v>30</v>
      </c>
      <c r="C41" s="26">
        <f t="shared" si="6"/>
        <v>13.1</v>
      </c>
      <c r="D41" s="26">
        <f t="shared" si="9"/>
        <v>19.2</v>
      </c>
      <c r="E41" s="26">
        <f t="shared" si="7"/>
        <v>23.2</v>
      </c>
      <c r="F41" s="26">
        <f t="shared" si="7"/>
        <v>22.1</v>
      </c>
      <c r="G41" s="26">
        <f t="shared" si="7"/>
        <v>13.9</v>
      </c>
      <c r="H41" s="26">
        <f t="shared" si="7"/>
        <v>91.4</v>
      </c>
      <c r="I41" s="41">
        <f t="shared" si="3"/>
        <v>6599</v>
      </c>
      <c r="J41" s="26">
        <f t="shared" si="10"/>
        <v>17.1</v>
      </c>
      <c r="K41" s="26">
        <f t="shared" si="10"/>
        <v>23.5</v>
      </c>
      <c r="L41" s="26">
        <f t="shared" si="8"/>
        <v>23.8</v>
      </c>
      <c r="M41" s="26">
        <f t="shared" si="8"/>
        <v>18.7</v>
      </c>
      <c r="N41" s="26">
        <f t="shared" si="8"/>
        <v>11.1</v>
      </c>
      <c r="O41" s="26">
        <f t="shared" si="8"/>
        <v>94.2</v>
      </c>
      <c r="P41" s="41">
        <f t="shared" si="4"/>
        <v>3885</v>
      </c>
      <c r="Q41" s="26">
        <f>IF(Q83&lt;=2,"x",ROUND(Q83/$W83*100,1))</f>
        <v>14.6</v>
      </c>
      <c r="R41" s="26">
        <f>IF(R83&lt;=2,"x",ROUND(R83/$W83*100,1))</f>
        <v>20.8</v>
      </c>
      <c r="S41" s="26">
        <f>IF(S83&lt;=2,"x",ROUND(S83/$W83*100,1))</f>
        <v>23.4</v>
      </c>
      <c r="T41" s="26">
        <f>IF(T83&lt;=2,"x",ROUND(T83/$W83*100,1))</f>
        <v>20.8</v>
      </c>
      <c r="U41" s="26">
        <f>IF(U83&lt;=2,"x",ROUND(U83/$W83*100,1))</f>
        <v>12.9</v>
      </c>
      <c r="V41" s="26">
        <f>IF(V83&lt;=2,"x",ROUND(V83/$W83*100,1))</f>
        <v>92.5</v>
      </c>
      <c r="W41" s="41">
        <f t="shared" si="5"/>
        <v>10484</v>
      </c>
      <c r="X41" s="40"/>
      <c r="Y41" s="40"/>
      <c r="Z41" s="40"/>
      <c r="AA41" s="40"/>
      <c r="AB41" s="40"/>
      <c r="AC41" s="41"/>
    </row>
    <row r="42" spans="2:29" ht="12.75">
      <c r="B42" s="64" t="s">
        <v>31</v>
      </c>
      <c r="C42" s="26">
        <f t="shared" si="6"/>
        <v>7.4</v>
      </c>
      <c r="D42" s="26">
        <f t="shared" si="9"/>
        <v>11.5</v>
      </c>
      <c r="E42" s="26">
        <f t="shared" si="7"/>
        <v>17.5</v>
      </c>
      <c r="F42" s="26">
        <f t="shared" si="7"/>
        <v>22.3</v>
      </c>
      <c r="G42" s="26">
        <f t="shared" si="7"/>
        <v>23.1</v>
      </c>
      <c r="H42" s="26">
        <f t="shared" si="7"/>
        <v>81.9</v>
      </c>
      <c r="I42" s="41">
        <f t="shared" si="3"/>
        <v>15465</v>
      </c>
      <c r="J42" s="26">
        <f t="shared" si="10"/>
        <v>15.1</v>
      </c>
      <c r="K42" s="26">
        <f t="shared" si="10"/>
        <v>17.1</v>
      </c>
      <c r="L42" s="26">
        <f t="shared" si="8"/>
        <v>20.8</v>
      </c>
      <c r="M42" s="26">
        <f t="shared" si="8"/>
        <v>20.3</v>
      </c>
      <c r="N42" s="26">
        <f t="shared" si="8"/>
        <v>15.8</v>
      </c>
      <c r="O42" s="26">
        <f t="shared" si="8"/>
        <v>89.1</v>
      </c>
      <c r="P42" s="41">
        <f t="shared" si="4"/>
        <v>10343</v>
      </c>
      <c r="Q42" s="26">
        <f>IF(Q84&lt;=2,"x",ROUND(Q84/$W84*100,1))</f>
        <v>10.5</v>
      </c>
      <c r="R42" s="26">
        <f>IF(R84&lt;=2,"x",ROUND(R84/$W84*100,1))</f>
        <v>13.8</v>
      </c>
      <c r="S42" s="26">
        <f>IF(S84&lt;=2,"x",ROUND(S84/$W84*100,1))</f>
        <v>18.8</v>
      </c>
      <c r="T42" s="26">
        <f>IF(T84&lt;=2,"x",ROUND(T84/$W84*100,1))</f>
        <v>21.5</v>
      </c>
      <c r="U42" s="26">
        <f>IF(U84&lt;=2,"x",ROUND(U84/$W84*100,1))</f>
        <v>20.2</v>
      </c>
      <c r="V42" s="26">
        <f>IF(V84&lt;=2,"x",ROUND(V84/$W84*100,1))</f>
        <v>84.8</v>
      </c>
      <c r="W42" s="41">
        <f t="shared" si="5"/>
        <v>25808</v>
      </c>
      <c r="X42" s="40"/>
      <c r="Y42" s="40"/>
      <c r="Z42" s="40"/>
      <c r="AA42" s="40"/>
      <c r="AB42" s="40"/>
      <c r="AC42" s="41"/>
    </row>
    <row r="43" spans="2:29" ht="12.75">
      <c r="B43" s="64" t="s">
        <v>32</v>
      </c>
      <c r="C43" s="26">
        <f aca="true" t="shared" si="13" ref="C43:H43">IF(C85&lt;=2,"x",ROUND(C85/$I85*100,1))</f>
        <v>8.2</v>
      </c>
      <c r="D43" s="26">
        <f t="shared" si="13"/>
        <v>12.6</v>
      </c>
      <c r="E43" s="26">
        <f t="shared" si="13"/>
        <v>18.5</v>
      </c>
      <c r="F43" s="26">
        <f t="shared" si="13"/>
        <v>20.3</v>
      </c>
      <c r="G43" s="26">
        <f t="shared" si="13"/>
        <v>18.5</v>
      </c>
      <c r="H43" s="26">
        <f t="shared" si="13"/>
        <v>78.1</v>
      </c>
      <c r="I43" s="41">
        <f t="shared" si="3"/>
        <v>37950</v>
      </c>
      <c r="J43" s="26">
        <f aca="true" t="shared" si="14" ref="J43:O43">IF(J85&lt;=2,"x",ROUND(J85/$P85*100,1))</f>
        <v>9.9</v>
      </c>
      <c r="K43" s="26">
        <f t="shared" si="14"/>
        <v>14.5</v>
      </c>
      <c r="L43" s="26">
        <f t="shared" si="14"/>
        <v>19.1</v>
      </c>
      <c r="M43" s="26">
        <f t="shared" si="14"/>
        <v>19.7</v>
      </c>
      <c r="N43" s="26">
        <f t="shared" si="14"/>
        <v>18.4</v>
      </c>
      <c r="O43" s="26">
        <f t="shared" si="14"/>
        <v>81.7</v>
      </c>
      <c r="P43" s="41">
        <f t="shared" si="4"/>
        <v>42195</v>
      </c>
      <c r="Q43" s="26">
        <f aca="true" t="shared" si="15" ref="Q43:V43">IF(Q85&lt;=2,"x",ROUND(Q85/$W85*100,1))</f>
        <v>9.1</v>
      </c>
      <c r="R43" s="26">
        <f t="shared" si="15"/>
        <v>13.6</v>
      </c>
      <c r="S43" s="26">
        <f t="shared" si="15"/>
        <v>18.9</v>
      </c>
      <c r="T43" s="26">
        <f t="shared" si="15"/>
        <v>20</v>
      </c>
      <c r="U43" s="26">
        <f t="shared" si="15"/>
        <v>18.5</v>
      </c>
      <c r="V43" s="26">
        <f t="shared" si="15"/>
        <v>80</v>
      </c>
      <c r="W43" s="41">
        <f t="shared" si="5"/>
        <v>80145</v>
      </c>
      <c r="X43" s="40"/>
      <c r="Y43" s="40"/>
      <c r="Z43" s="40"/>
      <c r="AA43" s="40"/>
      <c r="AB43" s="40"/>
      <c r="AC43" s="41"/>
    </row>
    <row r="44" spans="2:29" ht="12.75">
      <c r="B44" s="65" t="s">
        <v>47</v>
      </c>
      <c r="C44" s="26">
        <f aca="true" t="shared" si="16" ref="C44:H44">IF(C86&lt;=2,"x",ROUND(C86/$I86*100,1))</f>
        <v>14.4</v>
      </c>
      <c r="D44" s="26">
        <f t="shared" si="16"/>
        <v>16.1</v>
      </c>
      <c r="E44" s="26">
        <f t="shared" si="16"/>
        <v>19.7</v>
      </c>
      <c r="F44" s="26">
        <f t="shared" si="16"/>
        <v>18.8</v>
      </c>
      <c r="G44" s="26">
        <f t="shared" si="16"/>
        <v>14.9</v>
      </c>
      <c r="H44" s="26">
        <f t="shared" si="16"/>
        <v>83.8</v>
      </c>
      <c r="I44" s="41">
        <f t="shared" si="3"/>
        <v>448891</v>
      </c>
      <c r="J44" s="26">
        <f aca="true" t="shared" si="17" ref="J44:O44">IF(J86&lt;=2,"x",ROUND(J86/$P86*100,1))</f>
        <v>17.1</v>
      </c>
      <c r="K44" s="26">
        <f t="shared" si="17"/>
        <v>19.2</v>
      </c>
      <c r="L44" s="26">
        <f t="shared" si="17"/>
        <v>21.5</v>
      </c>
      <c r="M44" s="26">
        <f t="shared" si="17"/>
        <v>17.9</v>
      </c>
      <c r="N44" s="26">
        <f t="shared" si="17"/>
        <v>12.6</v>
      </c>
      <c r="O44" s="26">
        <f t="shared" si="17"/>
        <v>88.3</v>
      </c>
      <c r="P44" s="41">
        <f t="shared" si="4"/>
        <v>522530</v>
      </c>
      <c r="Q44" s="26">
        <f aca="true" t="shared" si="18" ref="Q44:V44">IF(Q86&lt;=2,"x",ROUND(Q86/$W86*100,1))</f>
        <v>15.8</v>
      </c>
      <c r="R44" s="26">
        <f t="shared" si="18"/>
        <v>17.8</v>
      </c>
      <c r="S44" s="26">
        <f t="shared" si="18"/>
        <v>20.7</v>
      </c>
      <c r="T44" s="26">
        <f t="shared" si="18"/>
        <v>18.3</v>
      </c>
      <c r="U44" s="26">
        <f t="shared" si="18"/>
        <v>13.6</v>
      </c>
      <c r="V44" s="26">
        <f t="shared" si="18"/>
        <v>86.2</v>
      </c>
      <c r="W44" s="41">
        <f t="shared" si="5"/>
        <v>971421</v>
      </c>
      <c r="X44" s="40"/>
      <c r="Y44" s="40"/>
      <c r="Z44" s="40"/>
      <c r="AA44" s="40"/>
      <c r="AB44" s="40"/>
      <c r="AC44" s="41"/>
    </row>
    <row r="47" spans="1:38" ht="12.75">
      <c r="A47" s="55" t="s">
        <v>90</v>
      </c>
      <c r="B47" s="55" t="s">
        <v>90</v>
      </c>
      <c r="C47" s="55" t="s">
        <v>91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ht="12.75">
      <c r="A48" s="55"/>
      <c r="B48" s="55"/>
      <c r="C48" s="55" t="s">
        <v>92</v>
      </c>
      <c r="D48" s="55"/>
      <c r="E48" s="55"/>
      <c r="F48" s="55"/>
      <c r="G48" s="55"/>
      <c r="H48" s="55"/>
      <c r="I48" s="55"/>
      <c r="J48" s="55" t="s">
        <v>93</v>
      </c>
      <c r="K48" s="55"/>
      <c r="L48" s="55"/>
      <c r="M48" s="55"/>
      <c r="N48" s="55"/>
      <c r="P48" s="55"/>
      <c r="Q48" s="55" t="s">
        <v>62</v>
      </c>
      <c r="R48" s="55"/>
      <c r="S48" s="55"/>
      <c r="T48" s="55"/>
      <c r="U48" s="55"/>
      <c r="V48" s="55"/>
      <c r="W48" s="55"/>
      <c r="X48" s="55"/>
      <c r="Y48" s="55"/>
      <c r="Z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26" ht="12.75">
      <c r="A49" s="55"/>
      <c r="B49" s="55"/>
      <c r="C49" s="55" t="s">
        <v>94</v>
      </c>
      <c r="D49" s="55"/>
      <c r="E49" s="55"/>
      <c r="F49" s="55"/>
      <c r="G49" s="55"/>
      <c r="H49" s="55"/>
      <c r="I49" s="55"/>
      <c r="J49" s="55" t="s">
        <v>94</v>
      </c>
      <c r="K49" s="55"/>
      <c r="L49" s="55"/>
      <c r="M49" s="55"/>
      <c r="N49" s="55"/>
      <c r="P49" s="55"/>
      <c r="Q49" s="55" t="s">
        <v>94</v>
      </c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2.75">
      <c r="A50" s="55"/>
      <c r="B50" s="55"/>
      <c r="C50" s="55" t="s">
        <v>33</v>
      </c>
      <c r="D50" s="55" t="s">
        <v>34</v>
      </c>
      <c r="E50" s="55" t="s">
        <v>35</v>
      </c>
      <c r="F50" s="55" t="s">
        <v>36</v>
      </c>
      <c r="G50" s="55" t="s">
        <v>37</v>
      </c>
      <c r="H50" s="55" t="s">
        <v>96</v>
      </c>
      <c r="I50" s="55" t="s">
        <v>62</v>
      </c>
      <c r="J50" s="55" t="s">
        <v>33</v>
      </c>
      <c r="K50" s="55" t="s">
        <v>34</v>
      </c>
      <c r="L50" s="55" t="s">
        <v>35</v>
      </c>
      <c r="M50" s="55" t="s">
        <v>36</v>
      </c>
      <c r="N50" s="55" t="s">
        <v>37</v>
      </c>
      <c r="O50" s="55" t="s">
        <v>96</v>
      </c>
      <c r="P50" s="55" t="s">
        <v>62</v>
      </c>
      <c r="Q50" s="55" t="s">
        <v>33</v>
      </c>
      <c r="R50" s="55" t="s">
        <v>34</v>
      </c>
      <c r="S50" s="55" t="s">
        <v>35</v>
      </c>
      <c r="T50" s="55" t="s">
        <v>36</v>
      </c>
      <c r="U50" s="55" t="s">
        <v>37</v>
      </c>
      <c r="V50" s="55" t="s">
        <v>96</v>
      </c>
      <c r="W50" s="55" t="s">
        <v>62</v>
      </c>
      <c r="X50" s="55"/>
      <c r="Y50" s="55"/>
      <c r="Z50" s="55"/>
    </row>
    <row r="51" spans="1:26" ht="12.75">
      <c r="A51" s="55"/>
      <c r="B51" s="55"/>
      <c r="C51" s="55" t="s">
        <v>97</v>
      </c>
      <c r="D51" s="55" t="s">
        <v>97</v>
      </c>
      <c r="E51" s="55" t="s">
        <v>97</v>
      </c>
      <c r="F51" s="55" t="s">
        <v>97</v>
      </c>
      <c r="G51" s="55" t="s">
        <v>97</v>
      </c>
      <c r="H51" s="55" t="s">
        <v>97</v>
      </c>
      <c r="I51" s="55" t="s">
        <v>97</v>
      </c>
      <c r="J51" s="55" t="s">
        <v>97</v>
      </c>
      <c r="K51" s="55" t="s">
        <v>97</v>
      </c>
      <c r="L51" s="55" t="s">
        <v>97</v>
      </c>
      <c r="M51" s="55" t="s">
        <v>97</v>
      </c>
      <c r="N51" s="55" t="s">
        <v>97</v>
      </c>
      <c r="O51" s="55" t="s">
        <v>97</v>
      </c>
      <c r="P51" s="55" t="s">
        <v>97</v>
      </c>
      <c r="Q51" s="55" t="s">
        <v>97</v>
      </c>
      <c r="R51" s="55" t="s">
        <v>97</v>
      </c>
      <c r="S51" s="55" t="s">
        <v>97</v>
      </c>
      <c r="T51" s="55" t="s">
        <v>97</v>
      </c>
      <c r="U51" s="55" t="s">
        <v>97</v>
      </c>
      <c r="V51" s="55" t="s">
        <v>97</v>
      </c>
      <c r="W51" s="55" t="s">
        <v>97</v>
      </c>
      <c r="X51" s="55"/>
      <c r="Y51" s="55"/>
      <c r="Z51" s="55"/>
    </row>
    <row r="52" spans="1:30" ht="12.75">
      <c r="A52" s="55" t="s">
        <v>98</v>
      </c>
      <c r="B52" s="55" t="s">
        <v>0</v>
      </c>
      <c r="C52" s="55">
        <v>4041</v>
      </c>
      <c r="D52" s="55">
        <v>4395</v>
      </c>
      <c r="E52" s="55">
        <v>5027</v>
      </c>
      <c r="F52" s="55">
        <v>4927</v>
      </c>
      <c r="G52" s="55">
        <v>4806</v>
      </c>
      <c r="H52" s="55">
        <v>23196</v>
      </c>
      <c r="I52" s="55">
        <v>29391</v>
      </c>
      <c r="J52" s="55">
        <v>6276</v>
      </c>
      <c r="K52" s="55">
        <v>6227</v>
      </c>
      <c r="L52" s="55">
        <v>6529</v>
      </c>
      <c r="M52" s="55">
        <v>6086</v>
      </c>
      <c r="N52" s="55">
        <v>5457</v>
      </c>
      <c r="O52" s="55">
        <v>30575</v>
      </c>
      <c r="P52" s="55">
        <v>37132</v>
      </c>
      <c r="Q52" s="55">
        <v>10317</v>
      </c>
      <c r="R52" s="55">
        <v>10622</v>
      </c>
      <c r="S52" s="55">
        <v>11556</v>
      </c>
      <c r="T52" s="55">
        <v>11013</v>
      </c>
      <c r="U52" s="55">
        <v>10263</v>
      </c>
      <c r="V52" s="55">
        <v>53771</v>
      </c>
      <c r="W52" s="55">
        <v>66523</v>
      </c>
      <c r="X52" s="55"/>
      <c r="Y52" s="55"/>
      <c r="Z52" s="55"/>
      <c r="AA52" s="55"/>
      <c r="AB52" s="55"/>
      <c r="AC52" s="55"/>
      <c r="AD52" s="55"/>
    </row>
    <row r="53" spans="1:30" ht="12.75">
      <c r="A53" s="55"/>
      <c r="B53" s="55" t="s">
        <v>1</v>
      </c>
      <c r="C53" s="55">
        <v>4746</v>
      </c>
      <c r="D53" s="55">
        <v>4396</v>
      </c>
      <c r="E53" s="55">
        <v>4575</v>
      </c>
      <c r="F53" s="55">
        <v>4171</v>
      </c>
      <c r="G53" s="55">
        <v>3715</v>
      </c>
      <c r="H53" s="55">
        <v>21603</v>
      </c>
      <c r="I53" s="55">
        <v>25939</v>
      </c>
      <c r="J53" s="55">
        <v>4187</v>
      </c>
      <c r="K53" s="55">
        <v>4268</v>
      </c>
      <c r="L53" s="55">
        <v>4326</v>
      </c>
      <c r="M53" s="55">
        <v>3748</v>
      </c>
      <c r="N53" s="55">
        <v>3145</v>
      </c>
      <c r="O53" s="55">
        <v>19674</v>
      </c>
      <c r="P53" s="55">
        <v>23419</v>
      </c>
      <c r="Q53" s="55">
        <v>8933</v>
      </c>
      <c r="R53" s="55">
        <v>8664</v>
      </c>
      <c r="S53" s="55">
        <v>8901</v>
      </c>
      <c r="T53" s="55">
        <v>7919</v>
      </c>
      <c r="U53" s="55">
        <v>6860</v>
      </c>
      <c r="V53" s="55">
        <v>41277</v>
      </c>
      <c r="W53" s="55">
        <v>49358</v>
      </c>
      <c r="X53" s="55"/>
      <c r="Y53" s="55"/>
      <c r="Z53" s="55"/>
      <c r="AA53" s="55"/>
      <c r="AB53" s="55"/>
      <c r="AC53" s="55"/>
      <c r="AD53" s="55"/>
    </row>
    <row r="54" spans="1:30" ht="12.75">
      <c r="A54" s="55"/>
      <c r="B54" s="55" t="s">
        <v>2</v>
      </c>
      <c r="C54" s="55">
        <v>5411</v>
      </c>
      <c r="D54" s="55">
        <v>4485</v>
      </c>
      <c r="E54" s="55">
        <v>4770</v>
      </c>
      <c r="F54" s="55">
        <v>4440</v>
      </c>
      <c r="G54" s="55">
        <v>4018</v>
      </c>
      <c r="H54" s="55">
        <v>23124</v>
      </c>
      <c r="I54" s="55">
        <v>28343</v>
      </c>
      <c r="J54" s="55">
        <v>1998</v>
      </c>
      <c r="K54" s="55">
        <v>1524</v>
      </c>
      <c r="L54" s="55">
        <v>1543</v>
      </c>
      <c r="M54" s="55">
        <v>1332</v>
      </c>
      <c r="N54" s="55">
        <v>1104</v>
      </c>
      <c r="O54" s="55">
        <v>7501</v>
      </c>
      <c r="P54" s="55">
        <v>8650</v>
      </c>
      <c r="Q54" s="55">
        <v>7409</v>
      </c>
      <c r="R54" s="55">
        <v>6009</v>
      </c>
      <c r="S54" s="55">
        <v>6313</v>
      </c>
      <c r="T54" s="55">
        <v>5772</v>
      </c>
      <c r="U54" s="55">
        <v>5122</v>
      </c>
      <c r="V54" s="55">
        <v>30625</v>
      </c>
      <c r="W54" s="55">
        <v>36993</v>
      </c>
      <c r="X54" s="55"/>
      <c r="Y54" s="55"/>
      <c r="Z54" s="55"/>
      <c r="AA54" s="55"/>
      <c r="AB54" s="55"/>
      <c r="AC54" s="55"/>
      <c r="AD54" s="55"/>
    </row>
    <row r="55" spans="1:30" ht="12.75">
      <c r="A55" s="55"/>
      <c r="B55" s="55" t="s">
        <v>3</v>
      </c>
      <c r="C55" s="55">
        <v>763</v>
      </c>
      <c r="D55" s="55">
        <v>696</v>
      </c>
      <c r="E55" s="55">
        <v>953</v>
      </c>
      <c r="F55" s="55">
        <v>899</v>
      </c>
      <c r="G55" s="55">
        <v>782</v>
      </c>
      <c r="H55" s="55">
        <v>4093</v>
      </c>
      <c r="I55" s="55">
        <v>4979</v>
      </c>
      <c r="J55" s="55">
        <v>328</v>
      </c>
      <c r="K55" s="55">
        <v>379</v>
      </c>
      <c r="L55" s="55">
        <v>470</v>
      </c>
      <c r="M55" s="55">
        <v>453</v>
      </c>
      <c r="N55" s="55">
        <v>412</v>
      </c>
      <c r="O55" s="55">
        <v>2042</v>
      </c>
      <c r="P55" s="55">
        <v>2495</v>
      </c>
      <c r="Q55" s="55">
        <v>1091</v>
      </c>
      <c r="R55" s="55">
        <v>1075</v>
      </c>
      <c r="S55" s="55">
        <v>1423</v>
      </c>
      <c r="T55" s="55">
        <v>1352</v>
      </c>
      <c r="U55" s="55">
        <v>1194</v>
      </c>
      <c r="V55" s="55">
        <v>6135</v>
      </c>
      <c r="W55" s="55">
        <v>7474</v>
      </c>
      <c r="X55" s="55"/>
      <c r="Y55" s="55"/>
      <c r="Z55" s="55"/>
      <c r="AA55" s="55"/>
      <c r="AB55" s="55"/>
      <c r="AC55" s="55"/>
      <c r="AD55" s="55"/>
    </row>
    <row r="56" spans="1:30" ht="12.75">
      <c r="A56" s="55"/>
      <c r="B56" s="55" t="s">
        <v>4</v>
      </c>
      <c r="C56" s="55">
        <v>10557</v>
      </c>
      <c r="D56" s="55">
        <v>7049</v>
      </c>
      <c r="E56" s="55">
        <v>6897</v>
      </c>
      <c r="F56" s="55">
        <v>6617</v>
      </c>
      <c r="G56" s="55">
        <v>5815</v>
      </c>
      <c r="H56" s="55">
        <v>36935</v>
      </c>
      <c r="I56" s="55">
        <v>46193</v>
      </c>
      <c r="J56" s="55">
        <v>8144</v>
      </c>
      <c r="K56" s="55">
        <v>6026</v>
      </c>
      <c r="L56" s="55">
        <v>5345</v>
      </c>
      <c r="M56" s="55">
        <v>4616</v>
      </c>
      <c r="N56" s="55">
        <v>3870</v>
      </c>
      <c r="O56" s="55">
        <v>28001</v>
      </c>
      <c r="P56" s="55">
        <v>33096</v>
      </c>
      <c r="Q56" s="55">
        <v>18701</v>
      </c>
      <c r="R56" s="55">
        <v>13075</v>
      </c>
      <c r="S56" s="55">
        <v>12242</v>
      </c>
      <c r="T56" s="55">
        <v>11233</v>
      </c>
      <c r="U56" s="55">
        <v>9685</v>
      </c>
      <c r="V56" s="55">
        <v>64936</v>
      </c>
      <c r="W56" s="55">
        <v>79289</v>
      </c>
      <c r="X56" s="55"/>
      <c r="Y56" s="55"/>
      <c r="Z56" s="55"/>
      <c r="AA56" s="55"/>
      <c r="AB56" s="55"/>
      <c r="AC56" s="55"/>
      <c r="AD56" s="55"/>
    </row>
    <row r="57" spans="1:30" ht="12.75">
      <c r="A57" s="55"/>
      <c r="B57" s="55" t="s">
        <v>5</v>
      </c>
      <c r="C57" s="55">
        <v>2377</v>
      </c>
      <c r="D57" s="55">
        <v>1104</v>
      </c>
      <c r="E57" s="55">
        <v>804</v>
      </c>
      <c r="F57" s="55">
        <v>638</v>
      </c>
      <c r="G57" s="55">
        <v>434</v>
      </c>
      <c r="H57" s="55">
        <v>5357</v>
      </c>
      <c r="I57" s="55">
        <v>5867</v>
      </c>
      <c r="J57" s="55">
        <v>1558</v>
      </c>
      <c r="K57" s="55">
        <v>680</v>
      </c>
      <c r="L57" s="55">
        <v>479</v>
      </c>
      <c r="M57" s="55">
        <v>351</v>
      </c>
      <c r="N57" s="55">
        <v>211</v>
      </c>
      <c r="O57" s="55">
        <v>3279</v>
      </c>
      <c r="P57" s="55">
        <v>3482</v>
      </c>
      <c r="Q57" s="55">
        <v>3935</v>
      </c>
      <c r="R57" s="55">
        <v>1784</v>
      </c>
      <c r="S57" s="55">
        <v>1283</v>
      </c>
      <c r="T57" s="55">
        <v>989</v>
      </c>
      <c r="U57" s="55">
        <v>645</v>
      </c>
      <c r="V57" s="55">
        <v>8636</v>
      </c>
      <c r="W57" s="55">
        <v>9349</v>
      </c>
      <c r="X57" s="55"/>
      <c r="Y57" s="55"/>
      <c r="Z57" s="55"/>
      <c r="AA57" s="55"/>
      <c r="AB57" s="55"/>
      <c r="AC57" s="55"/>
      <c r="AD57" s="55"/>
    </row>
    <row r="58" spans="1:30" ht="12.75">
      <c r="A58" s="55"/>
      <c r="B58" s="55" t="s">
        <v>6</v>
      </c>
      <c r="C58" s="55">
        <v>939</v>
      </c>
      <c r="D58" s="55">
        <v>1536</v>
      </c>
      <c r="E58" s="55">
        <v>2166</v>
      </c>
      <c r="F58" s="55">
        <v>2350</v>
      </c>
      <c r="G58" s="55">
        <v>1875</v>
      </c>
      <c r="H58" s="55">
        <v>8866</v>
      </c>
      <c r="I58" s="55">
        <v>10578</v>
      </c>
      <c r="J58" s="55">
        <v>1098</v>
      </c>
      <c r="K58" s="55">
        <v>1485</v>
      </c>
      <c r="L58" s="55">
        <v>1726</v>
      </c>
      <c r="M58" s="55">
        <v>1534</v>
      </c>
      <c r="N58" s="55">
        <v>1121</v>
      </c>
      <c r="O58" s="55">
        <v>6964</v>
      </c>
      <c r="P58" s="55">
        <v>7799</v>
      </c>
      <c r="Q58" s="55">
        <v>2037</v>
      </c>
      <c r="R58" s="55">
        <v>3021</v>
      </c>
      <c r="S58" s="55">
        <v>3892</v>
      </c>
      <c r="T58" s="55">
        <v>3884</v>
      </c>
      <c r="U58" s="55">
        <v>2996</v>
      </c>
      <c r="V58" s="55">
        <v>15830</v>
      </c>
      <c r="W58" s="55">
        <v>18377</v>
      </c>
      <c r="X58" s="55"/>
      <c r="Y58" s="55"/>
      <c r="Z58" s="55"/>
      <c r="AA58" s="55"/>
      <c r="AB58" s="55"/>
      <c r="AC58" s="55"/>
      <c r="AD58" s="55"/>
    </row>
    <row r="59" spans="1:30" ht="12.75">
      <c r="A59" s="55"/>
      <c r="B59" s="55" t="s">
        <v>7</v>
      </c>
      <c r="C59" s="55">
        <v>569</v>
      </c>
      <c r="D59" s="55">
        <v>852</v>
      </c>
      <c r="E59" s="55">
        <v>1074</v>
      </c>
      <c r="F59" s="55">
        <v>1076</v>
      </c>
      <c r="G59" s="55">
        <v>866</v>
      </c>
      <c r="H59" s="55">
        <v>4437</v>
      </c>
      <c r="I59" s="55">
        <v>5513</v>
      </c>
      <c r="J59" s="55">
        <v>41</v>
      </c>
      <c r="K59" s="55">
        <v>78</v>
      </c>
      <c r="L59" s="55">
        <v>77</v>
      </c>
      <c r="M59" s="55">
        <v>93</v>
      </c>
      <c r="N59" s="55">
        <v>75</v>
      </c>
      <c r="O59" s="55">
        <v>364</v>
      </c>
      <c r="P59" s="55">
        <v>486</v>
      </c>
      <c r="Q59" s="55">
        <v>610</v>
      </c>
      <c r="R59" s="55">
        <v>930</v>
      </c>
      <c r="S59" s="55">
        <v>1151</v>
      </c>
      <c r="T59" s="55">
        <v>1169</v>
      </c>
      <c r="U59" s="55">
        <v>941</v>
      </c>
      <c r="V59" s="55">
        <v>4801</v>
      </c>
      <c r="W59" s="55">
        <v>5999</v>
      </c>
      <c r="X59" s="55"/>
      <c r="Y59" s="55"/>
      <c r="Z59" s="55"/>
      <c r="AA59" s="55"/>
      <c r="AB59" s="55"/>
      <c r="AC59" s="55"/>
      <c r="AD59" s="55"/>
    </row>
    <row r="60" spans="1:30" ht="12.75">
      <c r="A60" s="55"/>
      <c r="B60" s="55" t="s">
        <v>8</v>
      </c>
      <c r="C60" s="55">
        <v>415</v>
      </c>
      <c r="D60" s="55">
        <v>904</v>
      </c>
      <c r="E60" s="55">
        <v>1669</v>
      </c>
      <c r="F60" s="55">
        <v>2067</v>
      </c>
      <c r="G60" s="55">
        <v>1926</v>
      </c>
      <c r="H60" s="55">
        <v>6981</v>
      </c>
      <c r="I60" s="55">
        <v>9122</v>
      </c>
      <c r="J60" s="55">
        <v>404</v>
      </c>
      <c r="K60" s="55">
        <v>643</v>
      </c>
      <c r="L60" s="55">
        <v>1037</v>
      </c>
      <c r="M60" s="55">
        <v>1130</v>
      </c>
      <c r="N60" s="55">
        <v>917</v>
      </c>
      <c r="O60" s="55">
        <v>4131</v>
      </c>
      <c r="P60" s="55">
        <v>4984</v>
      </c>
      <c r="Q60" s="55">
        <v>819</v>
      </c>
      <c r="R60" s="55">
        <v>1547</v>
      </c>
      <c r="S60" s="55">
        <v>2706</v>
      </c>
      <c r="T60" s="55">
        <v>3197</v>
      </c>
      <c r="U60" s="55">
        <v>2843</v>
      </c>
      <c r="V60" s="55">
        <v>11112</v>
      </c>
      <c r="W60" s="55">
        <v>14106</v>
      </c>
      <c r="X60" s="55"/>
      <c r="Y60" s="55"/>
      <c r="Z60" s="55"/>
      <c r="AA60" s="55"/>
      <c r="AB60" s="55"/>
      <c r="AC60" s="55"/>
      <c r="AD60" s="55"/>
    </row>
    <row r="61" spans="1:30" ht="12.75">
      <c r="A61" s="55"/>
      <c r="B61" s="55" t="s">
        <v>9</v>
      </c>
      <c r="C61" s="55">
        <v>1</v>
      </c>
      <c r="D61" s="55">
        <v>5</v>
      </c>
      <c r="E61" s="55">
        <v>20</v>
      </c>
      <c r="F61" s="55">
        <v>24</v>
      </c>
      <c r="G61" s="55">
        <v>28</v>
      </c>
      <c r="H61" s="55">
        <v>78</v>
      </c>
      <c r="I61" s="55">
        <v>105</v>
      </c>
      <c r="J61" s="55">
        <v>45</v>
      </c>
      <c r="K61" s="55">
        <v>55</v>
      </c>
      <c r="L61" s="55">
        <v>80</v>
      </c>
      <c r="M61" s="55">
        <v>67</v>
      </c>
      <c r="N61" s="55">
        <v>58</v>
      </c>
      <c r="O61" s="55">
        <v>305</v>
      </c>
      <c r="P61" s="55">
        <v>344</v>
      </c>
      <c r="Q61" s="55">
        <v>46</v>
      </c>
      <c r="R61" s="55">
        <v>60</v>
      </c>
      <c r="S61" s="55">
        <v>100</v>
      </c>
      <c r="T61" s="55">
        <v>91</v>
      </c>
      <c r="U61" s="55">
        <v>86</v>
      </c>
      <c r="V61" s="55">
        <v>383</v>
      </c>
      <c r="W61" s="55">
        <v>449</v>
      </c>
      <c r="X61" s="55"/>
      <c r="Y61" s="55"/>
      <c r="Z61" s="55"/>
      <c r="AA61" s="55"/>
      <c r="AB61" s="55"/>
      <c r="AC61" s="55"/>
      <c r="AD61" s="55"/>
    </row>
    <row r="62" spans="1:30" ht="12.75">
      <c r="A62" s="55"/>
      <c r="B62" s="55" t="s">
        <v>10</v>
      </c>
      <c r="C62" s="55">
        <v>268</v>
      </c>
      <c r="D62" s="55">
        <v>557</v>
      </c>
      <c r="E62" s="55">
        <v>720</v>
      </c>
      <c r="F62" s="55">
        <v>749</v>
      </c>
      <c r="G62" s="55">
        <v>693</v>
      </c>
      <c r="H62" s="55">
        <v>2987</v>
      </c>
      <c r="I62" s="55">
        <v>4355</v>
      </c>
      <c r="J62" s="55">
        <v>180</v>
      </c>
      <c r="K62" s="55">
        <v>302</v>
      </c>
      <c r="L62" s="55">
        <v>414</v>
      </c>
      <c r="M62" s="55">
        <v>387</v>
      </c>
      <c r="N62" s="55">
        <v>414</v>
      </c>
      <c r="O62" s="55">
        <v>1697</v>
      </c>
      <c r="P62" s="55">
        <v>2419</v>
      </c>
      <c r="Q62" s="55">
        <v>448</v>
      </c>
      <c r="R62" s="55">
        <v>859</v>
      </c>
      <c r="S62" s="55">
        <v>1134</v>
      </c>
      <c r="T62" s="55">
        <v>1136</v>
      </c>
      <c r="U62" s="55">
        <v>1107</v>
      </c>
      <c r="V62" s="55">
        <v>4684</v>
      </c>
      <c r="W62" s="55">
        <v>6774</v>
      </c>
      <c r="X62" s="55"/>
      <c r="Y62" s="55"/>
      <c r="Z62" s="55"/>
      <c r="AA62" s="55"/>
      <c r="AB62" s="55"/>
      <c r="AC62" s="55"/>
      <c r="AD62" s="55"/>
    </row>
    <row r="63" spans="1:30" ht="12.75">
      <c r="A63" s="55"/>
      <c r="B63" s="55" t="s">
        <v>11</v>
      </c>
      <c r="C63" s="55">
        <v>1845</v>
      </c>
      <c r="D63" s="55">
        <v>3274</v>
      </c>
      <c r="E63" s="55">
        <v>4635</v>
      </c>
      <c r="F63" s="55">
        <v>4666</v>
      </c>
      <c r="G63" s="55">
        <v>3700</v>
      </c>
      <c r="H63" s="55">
        <v>18120</v>
      </c>
      <c r="I63" s="55">
        <v>21024</v>
      </c>
      <c r="J63" s="55">
        <v>1527</v>
      </c>
      <c r="K63" s="55">
        <v>2339</v>
      </c>
      <c r="L63" s="55">
        <v>3217</v>
      </c>
      <c r="M63" s="55">
        <v>3308</v>
      </c>
      <c r="N63" s="55">
        <v>2694</v>
      </c>
      <c r="O63" s="55">
        <v>13085</v>
      </c>
      <c r="P63" s="55">
        <v>15296</v>
      </c>
      <c r="Q63" s="55">
        <v>3372</v>
      </c>
      <c r="R63" s="55">
        <v>5613</v>
      </c>
      <c r="S63" s="55">
        <v>7852</v>
      </c>
      <c r="T63" s="55">
        <v>7974</v>
      </c>
      <c r="U63" s="55">
        <v>6394</v>
      </c>
      <c r="V63" s="55">
        <v>31205</v>
      </c>
      <c r="W63" s="55">
        <v>36320</v>
      </c>
      <c r="X63" s="55"/>
      <c r="Y63" s="55"/>
      <c r="Z63" s="55"/>
      <c r="AA63" s="55"/>
      <c r="AB63" s="55"/>
      <c r="AC63" s="55"/>
      <c r="AD63" s="55"/>
    </row>
    <row r="64" spans="1:30" ht="12.75">
      <c r="A64" s="55"/>
      <c r="B64" s="55" t="s">
        <v>12</v>
      </c>
      <c r="C64" s="55">
        <v>2801</v>
      </c>
      <c r="D64" s="55">
        <v>2805</v>
      </c>
      <c r="E64" s="55">
        <v>2952</v>
      </c>
      <c r="F64" s="55">
        <v>2583</v>
      </c>
      <c r="G64" s="55">
        <v>1930</v>
      </c>
      <c r="H64" s="55">
        <v>13071</v>
      </c>
      <c r="I64" s="55">
        <v>15104</v>
      </c>
      <c r="J64" s="55">
        <v>1530</v>
      </c>
      <c r="K64" s="55">
        <v>1412</v>
      </c>
      <c r="L64" s="55">
        <v>1341</v>
      </c>
      <c r="M64" s="55">
        <v>1107</v>
      </c>
      <c r="N64" s="55">
        <v>864</v>
      </c>
      <c r="O64" s="55">
        <v>6254</v>
      </c>
      <c r="P64" s="55">
        <v>7103</v>
      </c>
      <c r="Q64" s="55">
        <v>4331</v>
      </c>
      <c r="R64" s="55">
        <v>4217</v>
      </c>
      <c r="S64" s="55">
        <v>4293</v>
      </c>
      <c r="T64" s="55">
        <v>3690</v>
      </c>
      <c r="U64" s="55">
        <v>2794</v>
      </c>
      <c r="V64" s="55">
        <v>19325</v>
      </c>
      <c r="W64" s="55">
        <v>22207</v>
      </c>
      <c r="X64" s="55"/>
      <c r="Y64" s="55"/>
      <c r="Z64" s="55"/>
      <c r="AA64" s="55"/>
      <c r="AB64" s="55"/>
      <c r="AC64" s="55"/>
      <c r="AD64" s="55"/>
    </row>
    <row r="65" spans="1:30" ht="12.75">
      <c r="A65" s="55"/>
      <c r="B65" s="55" t="s">
        <v>13</v>
      </c>
      <c r="C65" s="55">
        <v>2995</v>
      </c>
      <c r="D65" s="55">
        <v>2812</v>
      </c>
      <c r="E65" s="55">
        <v>3236</v>
      </c>
      <c r="F65" s="55">
        <v>2989</v>
      </c>
      <c r="G65" s="55">
        <v>2253</v>
      </c>
      <c r="H65" s="55">
        <v>14285</v>
      </c>
      <c r="I65" s="55">
        <v>16254</v>
      </c>
      <c r="J65" s="55">
        <v>3632</v>
      </c>
      <c r="K65" s="55">
        <v>2615</v>
      </c>
      <c r="L65" s="55">
        <v>2701</v>
      </c>
      <c r="M65" s="55">
        <v>2211</v>
      </c>
      <c r="N65" s="55">
        <v>1544</v>
      </c>
      <c r="O65" s="55">
        <v>12703</v>
      </c>
      <c r="P65" s="55">
        <v>13933</v>
      </c>
      <c r="Q65" s="55">
        <v>6627</v>
      </c>
      <c r="R65" s="55">
        <v>5427</v>
      </c>
      <c r="S65" s="55">
        <v>5937</v>
      </c>
      <c r="T65" s="55">
        <v>5200</v>
      </c>
      <c r="U65" s="55">
        <v>3797</v>
      </c>
      <c r="V65" s="55">
        <v>26988</v>
      </c>
      <c r="W65" s="55">
        <v>30187</v>
      </c>
      <c r="X65" s="55"/>
      <c r="Y65" s="55"/>
      <c r="Z65" s="55"/>
      <c r="AA65" s="55"/>
      <c r="AB65" s="55"/>
      <c r="AC65" s="55"/>
      <c r="AD65" s="55"/>
    </row>
    <row r="66" spans="1:30" ht="12.75">
      <c r="A66" s="55"/>
      <c r="B66" s="55" t="s">
        <v>14</v>
      </c>
      <c r="C66" s="55">
        <v>1518</v>
      </c>
      <c r="D66" s="55">
        <v>1450</v>
      </c>
      <c r="E66" s="55">
        <v>1649</v>
      </c>
      <c r="F66" s="55">
        <v>1282</v>
      </c>
      <c r="G66" s="55">
        <v>943</v>
      </c>
      <c r="H66" s="55">
        <v>6842</v>
      </c>
      <c r="I66" s="55">
        <v>7792</v>
      </c>
      <c r="J66" s="55">
        <v>1452</v>
      </c>
      <c r="K66" s="55">
        <v>1187</v>
      </c>
      <c r="L66" s="55">
        <v>1104</v>
      </c>
      <c r="M66" s="55">
        <v>940</v>
      </c>
      <c r="N66" s="55">
        <v>665</v>
      </c>
      <c r="O66" s="55">
        <v>5348</v>
      </c>
      <c r="P66" s="55">
        <v>6089</v>
      </c>
      <c r="Q66" s="55">
        <v>2970</v>
      </c>
      <c r="R66" s="55">
        <v>2637</v>
      </c>
      <c r="S66" s="55">
        <v>2753</v>
      </c>
      <c r="T66" s="55">
        <v>2222</v>
      </c>
      <c r="U66" s="55">
        <v>1608</v>
      </c>
      <c r="V66" s="55">
        <v>12190</v>
      </c>
      <c r="W66" s="55">
        <v>13881</v>
      </c>
      <c r="X66" s="55"/>
      <c r="Y66" s="55"/>
      <c r="Z66" s="55"/>
      <c r="AA66" s="55"/>
      <c r="AB66" s="55"/>
      <c r="AC66" s="55"/>
      <c r="AD66" s="55"/>
    </row>
    <row r="67" spans="1:30" ht="12.75">
      <c r="A67" s="55"/>
      <c r="B67" s="55" t="s">
        <v>15</v>
      </c>
      <c r="C67" s="55">
        <v>3635</v>
      </c>
      <c r="D67" s="55">
        <v>4699</v>
      </c>
      <c r="E67" s="55">
        <v>5709</v>
      </c>
      <c r="F67" s="55">
        <v>4393</v>
      </c>
      <c r="G67" s="55">
        <v>2506</v>
      </c>
      <c r="H67" s="55">
        <v>20942</v>
      </c>
      <c r="I67" s="55">
        <v>22519</v>
      </c>
      <c r="J67" s="55">
        <v>4631</v>
      </c>
      <c r="K67" s="55">
        <v>5904</v>
      </c>
      <c r="L67" s="55">
        <v>6055</v>
      </c>
      <c r="M67" s="55">
        <v>4596</v>
      </c>
      <c r="N67" s="55">
        <v>2571</v>
      </c>
      <c r="O67" s="55">
        <v>23757</v>
      </c>
      <c r="P67" s="55">
        <v>25423</v>
      </c>
      <c r="Q67" s="55">
        <v>8266</v>
      </c>
      <c r="R67" s="55">
        <v>10603</v>
      </c>
      <c r="S67" s="55">
        <v>11764</v>
      </c>
      <c r="T67" s="55">
        <v>8989</v>
      </c>
      <c r="U67" s="55">
        <v>5077</v>
      </c>
      <c r="V67" s="55">
        <v>44699</v>
      </c>
      <c r="W67" s="55">
        <v>47942</v>
      </c>
      <c r="X67" s="55"/>
      <c r="Y67" s="55"/>
      <c r="Z67" s="55"/>
      <c r="AA67" s="55"/>
      <c r="AB67" s="55"/>
      <c r="AC67" s="55"/>
      <c r="AD67" s="55"/>
    </row>
    <row r="68" spans="1:30" ht="12.75">
      <c r="A68" s="55"/>
      <c r="B68" s="55" t="s">
        <v>16</v>
      </c>
      <c r="C68" s="55">
        <v>798</v>
      </c>
      <c r="D68" s="55">
        <v>1102</v>
      </c>
      <c r="E68" s="55">
        <v>1454</v>
      </c>
      <c r="F68" s="55">
        <v>1558</v>
      </c>
      <c r="G68" s="55">
        <v>1416</v>
      </c>
      <c r="H68" s="55">
        <v>6328</v>
      </c>
      <c r="I68" s="55">
        <v>8462</v>
      </c>
      <c r="J68" s="55">
        <v>1539</v>
      </c>
      <c r="K68" s="55">
        <v>1853</v>
      </c>
      <c r="L68" s="55">
        <v>2302</v>
      </c>
      <c r="M68" s="55">
        <v>2199</v>
      </c>
      <c r="N68" s="55">
        <v>1813</v>
      </c>
      <c r="O68" s="55">
        <v>9706</v>
      </c>
      <c r="P68" s="55">
        <v>12217</v>
      </c>
      <c r="Q68" s="55">
        <v>2337</v>
      </c>
      <c r="R68" s="55">
        <v>2955</v>
      </c>
      <c r="S68" s="55">
        <v>3756</v>
      </c>
      <c r="T68" s="55">
        <v>3757</v>
      </c>
      <c r="U68" s="55">
        <v>3229</v>
      </c>
      <c r="V68" s="55">
        <v>16034</v>
      </c>
      <c r="W68" s="55">
        <v>20679</v>
      </c>
      <c r="X68" s="55"/>
      <c r="Y68" s="55"/>
      <c r="Z68" s="55"/>
      <c r="AA68" s="55"/>
      <c r="AB68" s="55"/>
      <c r="AC68" s="55"/>
      <c r="AD68" s="55"/>
    </row>
    <row r="69" spans="1:30" ht="12.75">
      <c r="A69" s="55"/>
      <c r="B69" s="55" t="s">
        <v>17</v>
      </c>
      <c r="C69" s="55">
        <v>1523</v>
      </c>
      <c r="D69" s="55">
        <v>2716</v>
      </c>
      <c r="E69" s="55">
        <v>4032</v>
      </c>
      <c r="F69" s="55">
        <v>4686</v>
      </c>
      <c r="G69" s="55">
        <v>4356</v>
      </c>
      <c r="H69" s="55">
        <v>17313</v>
      </c>
      <c r="I69" s="55">
        <v>23743</v>
      </c>
      <c r="J69" s="55">
        <v>6994</v>
      </c>
      <c r="K69" s="55">
        <v>8695</v>
      </c>
      <c r="L69" s="55">
        <v>10217</v>
      </c>
      <c r="M69" s="55">
        <v>9355</v>
      </c>
      <c r="N69" s="55">
        <v>7288</v>
      </c>
      <c r="O69" s="55">
        <v>42549</v>
      </c>
      <c r="P69" s="55">
        <v>51872</v>
      </c>
      <c r="Q69" s="55">
        <v>8517</v>
      </c>
      <c r="R69" s="55">
        <v>11411</v>
      </c>
      <c r="S69" s="55">
        <v>14249</v>
      </c>
      <c r="T69" s="55">
        <v>14041</v>
      </c>
      <c r="U69" s="55">
        <v>11644</v>
      </c>
      <c r="V69" s="55">
        <v>59862</v>
      </c>
      <c r="W69" s="55">
        <v>75615</v>
      </c>
      <c r="X69" s="55"/>
      <c r="Y69" s="55"/>
      <c r="Z69" s="55"/>
      <c r="AA69" s="55"/>
      <c r="AB69" s="55"/>
      <c r="AC69" s="55"/>
      <c r="AD69" s="55"/>
    </row>
    <row r="70" spans="1:30" ht="12.75">
      <c r="A70" s="55"/>
      <c r="B70" s="55" t="s">
        <v>18</v>
      </c>
      <c r="C70" s="55">
        <v>937</v>
      </c>
      <c r="D70" s="55">
        <v>1405</v>
      </c>
      <c r="E70" s="55">
        <v>1969</v>
      </c>
      <c r="F70" s="55">
        <v>2266</v>
      </c>
      <c r="G70" s="55">
        <v>1860</v>
      </c>
      <c r="H70" s="55">
        <v>8437</v>
      </c>
      <c r="I70" s="55">
        <v>10788</v>
      </c>
      <c r="J70" s="55">
        <v>4151</v>
      </c>
      <c r="K70" s="55">
        <v>4677</v>
      </c>
      <c r="L70" s="55">
        <v>5662</v>
      </c>
      <c r="M70" s="55">
        <v>5222</v>
      </c>
      <c r="N70" s="55">
        <v>3993</v>
      </c>
      <c r="O70" s="55">
        <v>23705</v>
      </c>
      <c r="P70" s="55">
        <v>27729</v>
      </c>
      <c r="Q70" s="55">
        <v>5088</v>
      </c>
      <c r="R70" s="55">
        <v>6082</v>
      </c>
      <c r="S70" s="55">
        <v>7631</v>
      </c>
      <c r="T70" s="55">
        <v>7488</v>
      </c>
      <c r="U70" s="55">
        <v>5853</v>
      </c>
      <c r="V70" s="55">
        <v>32142</v>
      </c>
      <c r="W70" s="55">
        <v>38517</v>
      </c>
      <c r="X70" s="55"/>
      <c r="Y70" s="55"/>
      <c r="Z70" s="55"/>
      <c r="AA70" s="55"/>
      <c r="AB70" s="55"/>
      <c r="AC70" s="55"/>
      <c r="AD70" s="55"/>
    </row>
    <row r="71" spans="1:30" ht="12.75">
      <c r="A71" s="55"/>
      <c r="B71" s="55" t="s">
        <v>99</v>
      </c>
      <c r="C71" s="55">
        <v>469</v>
      </c>
      <c r="D71" s="55">
        <v>662</v>
      </c>
      <c r="E71" s="55">
        <v>827</v>
      </c>
      <c r="F71" s="55">
        <v>921</v>
      </c>
      <c r="G71" s="55">
        <v>748</v>
      </c>
      <c r="H71" s="55">
        <v>3627</v>
      </c>
      <c r="I71" s="55">
        <v>4824</v>
      </c>
      <c r="J71" s="55">
        <v>750</v>
      </c>
      <c r="K71" s="55">
        <v>971</v>
      </c>
      <c r="L71" s="55">
        <v>1200</v>
      </c>
      <c r="M71" s="55">
        <v>1085</v>
      </c>
      <c r="N71" s="55">
        <v>792</v>
      </c>
      <c r="O71" s="55">
        <v>4798</v>
      </c>
      <c r="P71" s="55">
        <v>5811</v>
      </c>
      <c r="Q71" s="55">
        <v>1219</v>
      </c>
      <c r="R71" s="55">
        <v>1633</v>
      </c>
      <c r="S71" s="55">
        <v>2027</v>
      </c>
      <c r="T71" s="55">
        <v>2006</v>
      </c>
      <c r="U71" s="55">
        <v>1540</v>
      </c>
      <c r="V71" s="55">
        <v>8425</v>
      </c>
      <c r="W71" s="55">
        <v>10635</v>
      </c>
      <c r="X71" s="55"/>
      <c r="Y71" s="55"/>
      <c r="Z71" s="55"/>
      <c r="AA71" s="55"/>
      <c r="AB71" s="55"/>
      <c r="AC71" s="55"/>
      <c r="AD71" s="55"/>
    </row>
    <row r="72" spans="1:30" ht="12.75">
      <c r="A72" s="55"/>
      <c r="B72" s="55" t="s">
        <v>20</v>
      </c>
      <c r="C72" s="55">
        <v>2388</v>
      </c>
      <c r="D72" s="55">
        <v>3022</v>
      </c>
      <c r="E72" s="55">
        <v>3548</v>
      </c>
      <c r="F72" s="55">
        <v>3198</v>
      </c>
      <c r="G72" s="55">
        <v>2089</v>
      </c>
      <c r="H72" s="55">
        <v>14245</v>
      </c>
      <c r="I72" s="55">
        <v>15912</v>
      </c>
      <c r="J72" s="55">
        <v>8909</v>
      </c>
      <c r="K72" s="55">
        <v>9078</v>
      </c>
      <c r="L72" s="55">
        <v>9420</v>
      </c>
      <c r="M72" s="55">
        <v>6246</v>
      </c>
      <c r="N72" s="55">
        <v>3433</v>
      </c>
      <c r="O72" s="55">
        <v>37086</v>
      </c>
      <c r="P72" s="55">
        <v>39222</v>
      </c>
      <c r="Q72" s="55">
        <v>11297</v>
      </c>
      <c r="R72" s="55">
        <v>12100</v>
      </c>
      <c r="S72" s="55">
        <v>12968</v>
      </c>
      <c r="T72" s="55">
        <v>9444</v>
      </c>
      <c r="U72" s="55">
        <v>5522</v>
      </c>
      <c r="V72" s="55">
        <v>51331</v>
      </c>
      <c r="W72" s="55">
        <v>55134</v>
      </c>
      <c r="X72" s="55"/>
      <c r="Y72" s="55"/>
      <c r="Z72" s="55"/>
      <c r="AA72" s="55"/>
      <c r="AB72" s="55"/>
      <c r="AC72" s="55"/>
      <c r="AD72" s="55"/>
    </row>
    <row r="73" spans="1:30" ht="12.75">
      <c r="A73" s="55"/>
      <c r="B73" s="55" t="s">
        <v>21</v>
      </c>
      <c r="C73" s="55">
        <v>692</v>
      </c>
      <c r="D73" s="55">
        <v>1196</v>
      </c>
      <c r="E73" s="55">
        <v>1462</v>
      </c>
      <c r="F73" s="55">
        <v>1111</v>
      </c>
      <c r="G73" s="55">
        <v>508</v>
      </c>
      <c r="H73" s="55">
        <v>4969</v>
      </c>
      <c r="I73" s="55">
        <v>5139</v>
      </c>
      <c r="J73" s="55">
        <v>1808</v>
      </c>
      <c r="K73" s="55">
        <v>3002</v>
      </c>
      <c r="L73" s="55">
        <v>3056</v>
      </c>
      <c r="M73" s="55">
        <v>1925</v>
      </c>
      <c r="N73" s="55">
        <v>691</v>
      </c>
      <c r="O73" s="55">
        <v>10482</v>
      </c>
      <c r="P73" s="55">
        <v>10736</v>
      </c>
      <c r="Q73" s="55">
        <v>2500</v>
      </c>
      <c r="R73" s="55">
        <v>4198</v>
      </c>
      <c r="S73" s="55">
        <v>4518</v>
      </c>
      <c r="T73" s="55">
        <v>3036</v>
      </c>
      <c r="U73" s="55">
        <v>1199</v>
      </c>
      <c r="V73" s="55">
        <v>15451</v>
      </c>
      <c r="W73" s="55">
        <v>15875</v>
      </c>
      <c r="X73" s="55"/>
      <c r="Y73" s="55"/>
      <c r="Z73" s="55"/>
      <c r="AA73" s="55"/>
      <c r="AB73" s="55"/>
      <c r="AC73" s="55"/>
      <c r="AD73" s="55"/>
    </row>
    <row r="74" spans="1:30" ht="12.75">
      <c r="A74" s="55"/>
      <c r="B74" s="55" t="s">
        <v>22</v>
      </c>
      <c r="C74" s="55">
        <v>3666</v>
      </c>
      <c r="D74" s="55">
        <v>5375</v>
      </c>
      <c r="E74" s="55">
        <v>7086</v>
      </c>
      <c r="F74" s="55">
        <v>6377</v>
      </c>
      <c r="G74" s="55">
        <v>3471</v>
      </c>
      <c r="H74" s="55">
        <v>25975</v>
      </c>
      <c r="I74" s="55">
        <v>27534</v>
      </c>
      <c r="J74" s="55">
        <v>9474</v>
      </c>
      <c r="K74" s="55">
        <v>13855</v>
      </c>
      <c r="L74" s="55">
        <v>17650</v>
      </c>
      <c r="M74" s="55">
        <v>14166</v>
      </c>
      <c r="N74" s="55">
        <v>7027</v>
      </c>
      <c r="O74" s="55">
        <v>62172</v>
      </c>
      <c r="P74" s="55">
        <v>64476</v>
      </c>
      <c r="Q74" s="55">
        <v>13140</v>
      </c>
      <c r="R74" s="55">
        <v>19230</v>
      </c>
      <c r="S74" s="55">
        <v>24736</v>
      </c>
      <c r="T74" s="55">
        <v>20543</v>
      </c>
      <c r="U74" s="55">
        <v>10498</v>
      </c>
      <c r="V74" s="55">
        <v>88147</v>
      </c>
      <c r="W74" s="55">
        <v>92010</v>
      </c>
      <c r="X74" s="55"/>
      <c r="Y74" s="55"/>
      <c r="Z74" s="55"/>
      <c r="AA74" s="55"/>
      <c r="AB74" s="55"/>
      <c r="AC74" s="55"/>
      <c r="AD74" s="55"/>
    </row>
    <row r="75" spans="1:30" ht="12.75">
      <c r="A75" s="55"/>
      <c r="B75" s="55" t="s">
        <v>78</v>
      </c>
      <c r="C75" s="55">
        <v>1030</v>
      </c>
      <c r="D75" s="55">
        <v>2635</v>
      </c>
      <c r="E75" s="55">
        <v>3997</v>
      </c>
      <c r="F75" s="55">
        <v>3423</v>
      </c>
      <c r="G75" s="55">
        <v>1872</v>
      </c>
      <c r="H75" s="55">
        <v>12957</v>
      </c>
      <c r="I75" s="55">
        <v>14110</v>
      </c>
      <c r="J75" s="55">
        <v>2186</v>
      </c>
      <c r="K75" s="55">
        <v>4559</v>
      </c>
      <c r="L75" s="55">
        <v>5214</v>
      </c>
      <c r="M75" s="55">
        <v>3209</v>
      </c>
      <c r="N75" s="55">
        <v>1322</v>
      </c>
      <c r="O75" s="55">
        <v>16490</v>
      </c>
      <c r="P75" s="55">
        <v>17277</v>
      </c>
      <c r="Q75" s="55">
        <v>3216</v>
      </c>
      <c r="R75" s="55">
        <v>7194</v>
      </c>
      <c r="S75" s="55">
        <v>9211</v>
      </c>
      <c r="T75" s="55">
        <v>6632</v>
      </c>
      <c r="U75" s="55">
        <v>3194</v>
      </c>
      <c r="V75" s="55">
        <v>29447</v>
      </c>
      <c r="W75" s="55">
        <v>31387</v>
      </c>
      <c r="X75" s="55"/>
      <c r="Y75" s="55"/>
      <c r="Z75" s="55"/>
      <c r="AA75" s="55"/>
      <c r="AB75" s="55"/>
      <c r="AC75" s="55"/>
      <c r="AD75" s="55"/>
    </row>
    <row r="76" spans="1:30" ht="12.75">
      <c r="A76" s="55"/>
      <c r="B76" s="55" t="s">
        <v>23</v>
      </c>
      <c r="C76" s="55">
        <v>453</v>
      </c>
      <c r="D76" s="55">
        <v>1507</v>
      </c>
      <c r="E76" s="55">
        <v>2299</v>
      </c>
      <c r="F76" s="55">
        <v>1427</v>
      </c>
      <c r="G76" s="55">
        <v>520</v>
      </c>
      <c r="H76" s="55">
        <v>6206</v>
      </c>
      <c r="I76" s="55">
        <v>6544</v>
      </c>
      <c r="J76" s="55">
        <v>931</v>
      </c>
      <c r="K76" s="55">
        <v>2261</v>
      </c>
      <c r="L76" s="55">
        <v>2690</v>
      </c>
      <c r="M76" s="55">
        <v>1463</v>
      </c>
      <c r="N76" s="55">
        <v>540</v>
      </c>
      <c r="O76" s="55">
        <v>7885</v>
      </c>
      <c r="P76" s="55">
        <v>8189</v>
      </c>
      <c r="Q76" s="55">
        <v>1384</v>
      </c>
      <c r="R76" s="55">
        <v>3768</v>
      </c>
      <c r="S76" s="55">
        <v>4989</v>
      </c>
      <c r="T76" s="55">
        <v>2890</v>
      </c>
      <c r="U76" s="55">
        <v>1060</v>
      </c>
      <c r="V76" s="55">
        <v>14091</v>
      </c>
      <c r="W76" s="55">
        <v>14733</v>
      </c>
      <c r="X76" s="55"/>
      <c r="Y76" s="55"/>
      <c r="Z76" s="55"/>
      <c r="AA76" s="55"/>
      <c r="AB76" s="55"/>
      <c r="AC76" s="55"/>
      <c r="AD76" s="55"/>
    </row>
    <row r="77" spans="1:30" ht="12.75">
      <c r="A77" s="55"/>
      <c r="B77" s="55" t="s">
        <v>24</v>
      </c>
      <c r="C77" s="55">
        <v>1021</v>
      </c>
      <c r="D77" s="55">
        <v>786</v>
      </c>
      <c r="E77" s="55">
        <v>662</v>
      </c>
      <c r="F77" s="55">
        <v>562</v>
      </c>
      <c r="G77" s="55">
        <v>434</v>
      </c>
      <c r="H77" s="55">
        <v>3465</v>
      </c>
      <c r="I77" s="55">
        <v>3813</v>
      </c>
      <c r="J77" s="55">
        <v>2357</v>
      </c>
      <c r="K77" s="55">
        <v>1819</v>
      </c>
      <c r="L77" s="55">
        <v>1796</v>
      </c>
      <c r="M77" s="55">
        <v>1405</v>
      </c>
      <c r="N77" s="55">
        <v>1074</v>
      </c>
      <c r="O77" s="55">
        <v>8451</v>
      </c>
      <c r="P77" s="55">
        <v>9323</v>
      </c>
      <c r="Q77" s="55">
        <v>3378</v>
      </c>
      <c r="R77" s="55">
        <v>2605</v>
      </c>
      <c r="S77" s="55">
        <v>2458</v>
      </c>
      <c r="T77" s="55">
        <v>1967</v>
      </c>
      <c r="U77" s="55">
        <v>1508</v>
      </c>
      <c r="V77" s="55">
        <v>11916</v>
      </c>
      <c r="W77" s="55">
        <v>13136</v>
      </c>
      <c r="X77" s="55"/>
      <c r="Y77" s="55"/>
      <c r="Z77" s="55"/>
      <c r="AA77" s="55"/>
      <c r="AB77" s="55"/>
      <c r="AC77" s="55"/>
      <c r="AD77" s="55"/>
    </row>
    <row r="78" spans="1:30" ht="12.75">
      <c r="A78" s="55"/>
      <c r="B78" s="55" t="s">
        <v>25</v>
      </c>
      <c r="C78" s="55">
        <v>490</v>
      </c>
      <c r="D78" s="55">
        <v>380</v>
      </c>
      <c r="E78" s="55">
        <v>379</v>
      </c>
      <c r="F78" s="55">
        <v>335</v>
      </c>
      <c r="G78" s="55">
        <v>219</v>
      </c>
      <c r="H78" s="55">
        <v>1803</v>
      </c>
      <c r="I78" s="55">
        <v>1959</v>
      </c>
      <c r="J78" s="55">
        <v>764</v>
      </c>
      <c r="K78" s="55">
        <v>630</v>
      </c>
      <c r="L78" s="55">
        <v>697</v>
      </c>
      <c r="M78" s="55">
        <v>572</v>
      </c>
      <c r="N78" s="55">
        <v>424</v>
      </c>
      <c r="O78" s="55">
        <v>3087</v>
      </c>
      <c r="P78" s="55">
        <v>3341</v>
      </c>
      <c r="Q78" s="55">
        <v>1254</v>
      </c>
      <c r="R78" s="55">
        <v>1010</v>
      </c>
      <c r="S78" s="55">
        <v>1076</v>
      </c>
      <c r="T78" s="55">
        <v>907</v>
      </c>
      <c r="U78" s="55">
        <v>643</v>
      </c>
      <c r="V78" s="55">
        <v>4890</v>
      </c>
      <c r="W78" s="55">
        <v>5300</v>
      </c>
      <c r="X78" s="55"/>
      <c r="Y78" s="55"/>
      <c r="Z78" s="55"/>
      <c r="AA78" s="55"/>
      <c r="AB78" s="55"/>
      <c r="AC78" s="55"/>
      <c r="AD78" s="55"/>
    </row>
    <row r="79" spans="1:30" ht="12.75">
      <c r="A79" s="55"/>
      <c r="B79" s="55" t="s">
        <v>26</v>
      </c>
      <c r="C79" s="55">
        <v>471</v>
      </c>
      <c r="D79" s="55">
        <v>454</v>
      </c>
      <c r="E79" s="55">
        <v>455</v>
      </c>
      <c r="F79" s="55">
        <v>328</v>
      </c>
      <c r="G79" s="55">
        <v>237</v>
      </c>
      <c r="H79" s="55">
        <v>1945</v>
      </c>
      <c r="I79" s="55">
        <v>2138</v>
      </c>
      <c r="J79" s="55">
        <v>1025</v>
      </c>
      <c r="K79" s="55">
        <v>986</v>
      </c>
      <c r="L79" s="55">
        <v>977</v>
      </c>
      <c r="M79" s="55">
        <v>833</v>
      </c>
      <c r="N79" s="55">
        <v>566</v>
      </c>
      <c r="O79" s="55">
        <v>4387</v>
      </c>
      <c r="P79" s="55">
        <v>4857</v>
      </c>
      <c r="Q79" s="55">
        <v>1496</v>
      </c>
      <c r="R79" s="55">
        <v>1440</v>
      </c>
      <c r="S79" s="55">
        <v>1432</v>
      </c>
      <c r="T79" s="55">
        <v>1161</v>
      </c>
      <c r="U79" s="55">
        <v>803</v>
      </c>
      <c r="V79" s="55">
        <v>6332</v>
      </c>
      <c r="W79" s="55">
        <v>6995</v>
      </c>
      <c r="X79" s="55"/>
      <c r="Y79" s="55"/>
      <c r="Z79" s="55"/>
      <c r="AA79" s="55"/>
      <c r="AB79" s="55"/>
      <c r="AC79" s="55"/>
      <c r="AD79" s="55"/>
    </row>
    <row r="80" spans="1:30" ht="12.75">
      <c r="A80" s="55"/>
      <c r="B80" s="55" t="s">
        <v>100</v>
      </c>
      <c r="C80" s="55">
        <v>788</v>
      </c>
      <c r="D80" s="55">
        <v>347</v>
      </c>
      <c r="E80" s="55">
        <v>181</v>
      </c>
      <c r="F80" s="55">
        <v>102</v>
      </c>
      <c r="G80" s="55">
        <v>76</v>
      </c>
      <c r="H80" s="55">
        <v>1494</v>
      </c>
      <c r="I80" s="55">
        <v>1596</v>
      </c>
      <c r="J80" s="55">
        <v>1115</v>
      </c>
      <c r="K80" s="55">
        <v>422</v>
      </c>
      <c r="L80" s="55">
        <v>239</v>
      </c>
      <c r="M80" s="55">
        <v>178</v>
      </c>
      <c r="N80" s="55">
        <v>115</v>
      </c>
      <c r="O80" s="55">
        <v>2069</v>
      </c>
      <c r="P80" s="55">
        <v>2173</v>
      </c>
      <c r="Q80" s="55">
        <v>1903</v>
      </c>
      <c r="R80" s="55">
        <v>769</v>
      </c>
      <c r="S80" s="55">
        <v>420</v>
      </c>
      <c r="T80" s="55">
        <v>280</v>
      </c>
      <c r="U80" s="55">
        <v>191</v>
      </c>
      <c r="V80" s="55">
        <v>3563</v>
      </c>
      <c r="W80" s="55">
        <v>3769</v>
      </c>
      <c r="X80" s="55"/>
      <c r="Y80" s="55"/>
      <c r="Z80" s="55"/>
      <c r="AA80" s="55"/>
      <c r="AB80" s="55"/>
      <c r="AC80" s="55"/>
      <c r="AD80" s="55"/>
    </row>
    <row r="81" spans="1:30" ht="12.75">
      <c r="A81" s="55"/>
      <c r="B81" s="55" t="s">
        <v>28</v>
      </c>
      <c r="C81" s="55">
        <v>666</v>
      </c>
      <c r="D81" s="55">
        <v>516</v>
      </c>
      <c r="E81" s="55">
        <v>507</v>
      </c>
      <c r="F81" s="55">
        <v>398</v>
      </c>
      <c r="G81" s="55">
        <v>238</v>
      </c>
      <c r="H81" s="55">
        <v>2325</v>
      </c>
      <c r="I81" s="55">
        <v>2545</v>
      </c>
      <c r="J81" s="55">
        <v>1000</v>
      </c>
      <c r="K81" s="55">
        <v>704</v>
      </c>
      <c r="L81" s="55">
        <v>648</v>
      </c>
      <c r="M81" s="55">
        <v>388</v>
      </c>
      <c r="N81" s="55">
        <v>215</v>
      </c>
      <c r="O81" s="55">
        <v>2955</v>
      </c>
      <c r="P81" s="55">
        <v>3123</v>
      </c>
      <c r="Q81" s="55">
        <v>1666</v>
      </c>
      <c r="R81" s="55">
        <v>1220</v>
      </c>
      <c r="S81" s="55">
        <v>1155</v>
      </c>
      <c r="T81" s="55">
        <v>786</v>
      </c>
      <c r="U81" s="55">
        <v>453</v>
      </c>
      <c r="V81" s="55">
        <v>5280</v>
      </c>
      <c r="W81" s="55">
        <v>5668</v>
      </c>
      <c r="X81" s="55"/>
      <c r="Y81" s="55"/>
      <c r="Z81" s="55"/>
      <c r="AA81" s="55"/>
      <c r="AB81" s="55"/>
      <c r="AC81" s="55"/>
      <c r="AD81" s="55"/>
    </row>
    <row r="82" spans="1:30" ht="12.75">
      <c r="A82" s="55"/>
      <c r="B82" s="55" t="s">
        <v>29</v>
      </c>
      <c r="C82" s="55">
        <v>1230</v>
      </c>
      <c r="D82" s="55">
        <v>1336</v>
      </c>
      <c r="E82" s="55">
        <v>1384</v>
      </c>
      <c r="F82" s="55">
        <v>1159</v>
      </c>
      <c r="G82" s="55">
        <v>864</v>
      </c>
      <c r="H82" s="55">
        <v>5973</v>
      </c>
      <c r="I82" s="55">
        <v>6692</v>
      </c>
      <c r="J82" s="55">
        <v>2808</v>
      </c>
      <c r="K82" s="55">
        <v>3125</v>
      </c>
      <c r="L82" s="55">
        <v>2918</v>
      </c>
      <c r="M82" s="55">
        <v>2239</v>
      </c>
      <c r="N82" s="55">
        <v>1413</v>
      </c>
      <c r="O82" s="55">
        <v>12503</v>
      </c>
      <c r="P82" s="55">
        <v>13611</v>
      </c>
      <c r="Q82" s="55">
        <v>4038</v>
      </c>
      <c r="R82" s="55">
        <v>4461</v>
      </c>
      <c r="S82" s="55">
        <v>4302</v>
      </c>
      <c r="T82" s="55">
        <v>3398</v>
      </c>
      <c r="U82" s="55">
        <v>2277</v>
      </c>
      <c r="V82" s="55">
        <v>18476</v>
      </c>
      <c r="W82" s="55">
        <v>20303</v>
      </c>
      <c r="X82" s="55"/>
      <c r="Y82" s="55"/>
      <c r="Z82" s="55"/>
      <c r="AA82" s="55"/>
      <c r="AB82" s="55"/>
      <c r="AC82" s="55"/>
      <c r="AD82" s="55"/>
    </row>
    <row r="83" spans="1:30" ht="12.75">
      <c r="A83" s="55"/>
      <c r="B83" s="55" t="s">
        <v>30</v>
      </c>
      <c r="C83" s="55">
        <v>867</v>
      </c>
      <c r="D83" s="55">
        <v>1264</v>
      </c>
      <c r="E83" s="55">
        <v>1528</v>
      </c>
      <c r="F83" s="55">
        <v>1457</v>
      </c>
      <c r="G83" s="55">
        <v>916</v>
      </c>
      <c r="H83" s="55">
        <v>6032</v>
      </c>
      <c r="I83" s="55">
        <v>6599</v>
      </c>
      <c r="J83" s="55">
        <v>665</v>
      </c>
      <c r="K83" s="55">
        <v>912</v>
      </c>
      <c r="L83" s="55">
        <v>925</v>
      </c>
      <c r="M83" s="55">
        <v>726</v>
      </c>
      <c r="N83" s="55">
        <v>433</v>
      </c>
      <c r="O83" s="55">
        <v>3661</v>
      </c>
      <c r="P83" s="55">
        <v>3885</v>
      </c>
      <c r="Q83" s="55">
        <v>1532</v>
      </c>
      <c r="R83" s="55">
        <v>2176</v>
      </c>
      <c r="S83" s="55">
        <v>2453</v>
      </c>
      <c r="T83" s="55">
        <v>2183</v>
      </c>
      <c r="U83" s="55">
        <v>1349</v>
      </c>
      <c r="V83" s="55">
        <v>9693</v>
      </c>
      <c r="W83" s="55">
        <v>10484</v>
      </c>
      <c r="X83" s="55"/>
      <c r="Y83" s="55"/>
      <c r="Z83" s="55"/>
      <c r="AA83" s="55"/>
      <c r="AB83" s="55"/>
      <c r="AC83" s="55"/>
      <c r="AD83" s="55"/>
    </row>
    <row r="84" spans="1:30" ht="12.75">
      <c r="A84" s="55"/>
      <c r="B84" s="55" t="s">
        <v>31</v>
      </c>
      <c r="C84" s="55">
        <v>1145</v>
      </c>
      <c r="D84" s="55">
        <v>1783</v>
      </c>
      <c r="E84" s="55">
        <v>2711</v>
      </c>
      <c r="F84" s="55">
        <v>3445</v>
      </c>
      <c r="G84" s="55">
        <v>3579</v>
      </c>
      <c r="H84" s="55">
        <v>12663</v>
      </c>
      <c r="I84" s="55">
        <v>15465</v>
      </c>
      <c r="J84" s="55">
        <v>1559</v>
      </c>
      <c r="K84" s="55">
        <v>1771</v>
      </c>
      <c r="L84" s="55">
        <v>2147</v>
      </c>
      <c r="M84" s="55">
        <v>2101</v>
      </c>
      <c r="N84" s="55">
        <v>1635</v>
      </c>
      <c r="O84" s="55">
        <v>9213</v>
      </c>
      <c r="P84" s="55">
        <v>10343</v>
      </c>
      <c r="Q84" s="55">
        <v>2704</v>
      </c>
      <c r="R84" s="55">
        <v>3554</v>
      </c>
      <c r="S84" s="55">
        <v>4858</v>
      </c>
      <c r="T84" s="55">
        <v>5546</v>
      </c>
      <c r="U84" s="55">
        <v>5214</v>
      </c>
      <c r="V84" s="55">
        <v>21876</v>
      </c>
      <c r="W84" s="55">
        <v>25808</v>
      </c>
      <c r="X84" s="55"/>
      <c r="Y84" s="55"/>
      <c r="Z84" s="55"/>
      <c r="AA84" s="55"/>
      <c r="AB84" s="55"/>
      <c r="AC84" s="55"/>
      <c r="AD84" s="55"/>
    </row>
    <row r="85" spans="1:30" ht="12.75">
      <c r="A85" s="55"/>
      <c r="B85" s="55" t="s">
        <v>32</v>
      </c>
      <c r="C85" s="55">
        <v>3095</v>
      </c>
      <c r="D85" s="55">
        <v>4773</v>
      </c>
      <c r="E85" s="55">
        <v>7034</v>
      </c>
      <c r="F85" s="55">
        <v>7696</v>
      </c>
      <c r="G85" s="55">
        <v>7039</v>
      </c>
      <c r="H85" s="55">
        <v>29637</v>
      </c>
      <c r="I85" s="55">
        <v>37950</v>
      </c>
      <c r="J85" s="55">
        <v>4193</v>
      </c>
      <c r="K85" s="55">
        <v>6135</v>
      </c>
      <c r="L85" s="55">
        <v>8080</v>
      </c>
      <c r="M85" s="55">
        <v>8310</v>
      </c>
      <c r="N85" s="55">
        <v>7752</v>
      </c>
      <c r="O85" s="55">
        <v>34470</v>
      </c>
      <c r="P85" s="55">
        <v>42195</v>
      </c>
      <c r="Q85" s="55">
        <v>7288</v>
      </c>
      <c r="R85" s="55">
        <v>10908</v>
      </c>
      <c r="S85" s="55">
        <v>15114</v>
      </c>
      <c r="T85" s="55">
        <v>16006</v>
      </c>
      <c r="U85" s="55">
        <v>14791</v>
      </c>
      <c r="V85" s="55">
        <v>64107</v>
      </c>
      <c r="W85" s="55">
        <v>80145</v>
      </c>
      <c r="X85" s="55"/>
      <c r="Y85" s="55"/>
      <c r="Z85" s="55"/>
      <c r="AA85" s="55"/>
      <c r="AB85" s="55"/>
      <c r="AC85" s="55"/>
      <c r="AD85" s="55"/>
    </row>
    <row r="86" spans="1:30" ht="12.75">
      <c r="A86" s="55"/>
      <c r="B86" s="55" t="s">
        <v>62</v>
      </c>
      <c r="C86" s="55">
        <v>64610</v>
      </c>
      <c r="D86" s="55">
        <v>72278</v>
      </c>
      <c r="E86" s="55">
        <v>88371</v>
      </c>
      <c r="F86" s="55">
        <v>84320</v>
      </c>
      <c r="G86" s="55">
        <v>66732</v>
      </c>
      <c r="H86" s="55">
        <v>376311</v>
      </c>
      <c r="I86" s="55">
        <v>448891</v>
      </c>
      <c r="J86" s="55">
        <v>89259</v>
      </c>
      <c r="K86" s="55">
        <v>100579</v>
      </c>
      <c r="L86" s="55">
        <v>112282</v>
      </c>
      <c r="M86" s="55">
        <v>93581</v>
      </c>
      <c r="N86" s="55">
        <v>65648</v>
      </c>
      <c r="O86" s="55">
        <v>461349</v>
      </c>
      <c r="P86" s="55">
        <v>522530</v>
      </c>
      <c r="Q86" s="55">
        <v>153869</v>
      </c>
      <c r="R86" s="55">
        <v>172857</v>
      </c>
      <c r="S86" s="55">
        <v>200653</v>
      </c>
      <c r="T86" s="55">
        <v>177901</v>
      </c>
      <c r="U86" s="55">
        <v>132380</v>
      </c>
      <c r="V86" s="55">
        <v>837660</v>
      </c>
      <c r="W86" s="55">
        <v>971421</v>
      </c>
      <c r="X86" s="55"/>
      <c r="Y86" s="55"/>
      <c r="Z86" s="55"/>
      <c r="AA86" s="55"/>
      <c r="AB86" s="55"/>
      <c r="AC86" s="55"/>
      <c r="AD86" s="55"/>
    </row>
    <row r="87" spans="24:30" ht="12.75">
      <c r="X87" s="55"/>
      <c r="Y87" s="55"/>
      <c r="Z87" s="55"/>
      <c r="AA87" s="55"/>
      <c r="AB87" s="55"/>
      <c r="AC87" s="55"/>
      <c r="AD87" s="55"/>
    </row>
    <row r="88" spans="24:30" ht="12.75">
      <c r="X88" s="55"/>
      <c r="Y88" s="55"/>
      <c r="Z88" s="55"/>
      <c r="AA88" s="55"/>
      <c r="AB88" s="55"/>
      <c r="AC88" s="55"/>
      <c r="AD88" s="55"/>
    </row>
    <row r="89" spans="24:30" ht="12.75">
      <c r="X89" s="55"/>
      <c r="Y89" s="55"/>
      <c r="Z89" s="55"/>
      <c r="AA89" s="55"/>
      <c r="AB89" s="55"/>
      <c r="AC89" s="55"/>
      <c r="AD89" s="55"/>
    </row>
    <row r="90" spans="24:30" ht="12.75">
      <c r="X90" s="55"/>
      <c r="Y90" s="55"/>
      <c r="Z90" s="55"/>
      <c r="AA90" s="55"/>
      <c r="AB90" s="55"/>
      <c r="AC90" s="55"/>
      <c r="AD90" s="55"/>
    </row>
    <row r="91" spans="24:30" ht="12.75">
      <c r="X91" s="55"/>
      <c r="Y91" s="55"/>
      <c r="Z91" s="55"/>
      <c r="AA91" s="55"/>
      <c r="AB91" s="55"/>
      <c r="AC91" s="55"/>
      <c r="AD91" s="55"/>
    </row>
    <row r="92" spans="24:30" ht="12.75">
      <c r="X92" s="55"/>
      <c r="Y92" s="55"/>
      <c r="Z92" s="55"/>
      <c r="AA92" s="55"/>
      <c r="AB92" s="55"/>
      <c r="AC92" s="55"/>
      <c r="AD92" s="55"/>
    </row>
    <row r="93" spans="24:30" ht="12.75">
      <c r="X93" s="55"/>
      <c r="Y93" s="55"/>
      <c r="Z93" s="55"/>
      <c r="AA93" s="55"/>
      <c r="AB93" s="55"/>
      <c r="AC93" s="55"/>
      <c r="AD93" s="5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1"/>
  <dimension ref="A1:C36"/>
  <sheetViews>
    <sheetView workbookViewId="0" topLeftCell="A1">
      <selection activeCell="O36" sqref="O36"/>
    </sheetView>
  </sheetViews>
  <sheetFormatPr defaultColWidth="9.140625" defaultRowHeight="12.75"/>
  <cols>
    <col min="1" max="16384" width="9.140625" style="14" customWidth="1"/>
  </cols>
  <sheetData>
    <row r="1" spans="1:3" ht="12.75">
      <c r="A1" s="14" t="s">
        <v>54</v>
      </c>
      <c r="C1" s="14" t="s">
        <v>39</v>
      </c>
    </row>
    <row r="2" spans="1:3" ht="12.75">
      <c r="A2" s="15" t="s">
        <v>0</v>
      </c>
      <c r="C2" s="14" t="s">
        <v>40</v>
      </c>
    </row>
    <row r="3" spans="1:3" ht="12.75">
      <c r="A3" s="15" t="s">
        <v>1</v>
      </c>
      <c r="C3" s="14" t="s">
        <v>49</v>
      </c>
    </row>
    <row r="4" ht="12.75">
      <c r="A4" s="15" t="s">
        <v>2</v>
      </c>
    </row>
    <row r="5" ht="12.75">
      <c r="A5" s="15" t="s">
        <v>3</v>
      </c>
    </row>
    <row r="6" ht="12.75">
      <c r="A6" s="15" t="s">
        <v>4</v>
      </c>
    </row>
    <row r="7" ht="12.75">
      <c r="A7" s="15" t="s">
        <v>5</v>
      </c>
    </row>
    <row r="8" ht="12.75">
      <c r="A8" s="15" t="s">
        <v>6</v>
      </c>
    </row>
    <row r="9" ht="12.75">
      <c r="A9" s="15" t="s">
        <v>7</v>
      </c>
    </row>
    <row r="10" ht="12.75">
      <c r="A10" s="15" t="s">
        <v>8</v>
      </c>
    </row>
    <row r="11" ht="12.75">
      <c r="A11" s="15" t="s">
        <v>9</v>
      </c>
    </row>
    <row r="12" ht="12.75">
      <c r="A12" s="15" t="s">
        <v>10</v>
      </c>
    </row>
    <row r="13" ht="12.75">
      <c r="A13" s="15" t="s">
        <v>11</v>
      </c>
    </row>
    <row r="14" ht="12.75">
      <c r="A14" s="15" t="s">
        <v>12</v>
      </c>
    </row>
    <row r="15" ht="12.75">
      <c r="A15" s="15" t="s">
        <v>13</v>
      </c>
    </row>
    <row r="16" ht="12.75">
      <c r="A16" s="15" t="s">
        <v>14</v>
      </c>
    </row>
    <row r="17" ht="12.75">
      <c r="A17" s="15" t="s">
        <v>15</v>
      </c>
    </row>
    <row r="18" ht="12.75">
      <c r="A18" s="15" t="s">
        <v>16</v>
      </c>
    </row>
    <row r="19" ht="12.75">
      <c r="A19" s="15" t="s">
        <v>17</v>
      </c>
    </row>
    <row r="20" ht="12.75">
      <c r="A20" s="15" t="s">
        <v>18</v>
      </c>
    </row>
    <row r="21" ht="12.75">
      <c r="A21" s="15" t="s">
        <v>19</v>
      </c>
    </row>
    <row r="22" ht="12.75">
      <c r="A22" s="15" t="s">
        <v>20</v>
      </c>
    </row>
    <row r="23" ht="12.75">
      <c r="A23" s="15" t="s">
        <v>21</v>
      </c>
    </row>
    <row r="24" ht="12.75">
      <c r="A24" s="15" t="s">
        <v>22</v>
      </c>
    </row>
    <row r="25" ht="12.75">
      <c r="A25" s="15" t="s">
        <v>53</v>
      </c>
    </row>
    <row r="26" ht="12.75">
      <c r="A26" s="15" t="s">
        <v>23</v>
      </c>
    </row>
    <row r="27" ht="12.75">
      <c r="A27" s="15" t="s">
        <v>24</v>
      </c>
    </row>
    <row r="28" ht="12.75">
      <c r="A28" s="15" t="s">
        <v>25</v>
      </c>
    </row>
    <row r="29" ht="12.75">
      <c r="A29" s="15" t="s">
        <v>26</v>
      </c>
    </row>
    <row r="30" ht="12.75">
      <c r="A30" s="15" t="s">
        <v>27</v>
      </c>
    </row>
    <row r="31" ht="12.75">
      <c r="A31" s="15" t="s">
        <v>28</v>
      </c>
    </row>
    <row r="32" ht="12.75">
      <c r="A32" s="15" t="s">
        <v>29</v>
      </c>
    </row>
    <row r="33" ht="12.75">
      <c r="A33" s="15" t="s">
        <v>30</v>
      </c>
    </row>
    <row r="34" ht="12.75">
      <c r="A34" s="15" t="s">
        <v>31</v>
      </c>
    </row>
    <row r="35" ht="12.75">
      <c r="A35" s="15" t="s">
        <v>32</v>
      </c>
    </row>
    <row r="36" ht="12.75">
      <c r="A36" s="15" t="s">
        <v>47</v>
      </c>
    </row>
  </sheetData>
  <sheetProtection password="D9A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W82"/>
  <sheetViews>
    <sheetView defaultGridColor="0" colorId="22" workbookViewId="0" topLeftCell="A46">
      <selection activeCell="O10" sqref="O10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4" t="s">
        <v>69</v>
      </c>
    </row>
    <row r="2" ht="12" customHeight="1">
      <c r="A2" s="44" t="s">
        <v>70</v>
      </c>
    </row>
    <row r="5" ht="12" customHeight="1">
      <c r="D5" s="44" t="s">
        <v>71</v>
      </c>
    </row>
    <row r="6" spans="4:16" ht="12" customHeight="1">
      <c r="D6" s="44" t="s">
        <v>72</v>
      </c>
      <c r="J6" s="44" t="s">
        <v>73</v>
      </c>
      <c r="P6" s="44" t="s">
        <v>62</v>
      </c>
    </row>
    <row r="7" spans="4:16" ht="12" customHeight="1">
      <c r="D7" s="44" t="s">
        <v>74</v>
      </c>
      <c r="J7" s="44" t="s">
        <v>74</v>
      </c>
      <c r="P7" s="44" t="s">
        <v>74</v>
      </c>
    </row>
    <row r="8" spans="4:21" ht="12" customHeight="1">
      <c r="D8" s="44" t="s">
        <v>33</v>
      </c>
      <c r="E8" s="44" t="s">
        <v>34</v>
      </c>
      <c r="F8" s="44" t="s">
        <v>35</v>
      </c>
      <c r="G8" s="44" t="s">
        <v>75</v>
      </c>
      <c r="H8" s="44" t="s">
        <v>37</v>
      </c>
      <c r="I8" s="44" t="s">
        <v>38</v>
      </c>
      <c r="J8" s="44" t="s">
        <v>33</v>
      </c>
      <c r="K8" s="44" t="s">
        <v>34</v>
      </c>
      <c r="L8" s="44" t="s">
        <v>35</v>
      </c>
      <c r="M8" s="44" t="s">
        <v>75</v>
      </c>
      <c r="N8" s="44" t="s">
        <v>37</v>
      </c>
      <c r="O8" s="44" t="s">
        <v>38</v>
      </c>
      <c r="P8" s="44" t="s">
        <v>33</v>
      </c>
      <c r="Q8" s="44" t="s">
        <v>34</v>
      </c>
      <c r="R8" s="44" t="s">
        <v>35</v>
      </c>
      <c r="S8" s="44" t="s">
        <v>75</v>
      </c>
      <c r="T8" s="44" t="s">
        <v>37</v>
      </c>
      <c r="U8" s="44" t="s">
        <v>38</v>
      </c>
    </row>
    <row r="10" spans="1:21" ht="12" customHeight="1">
      <c r="A10" s="44" t="s">
        <v>76</v>
      </c>
      <c r="B10" s="44" t="s">
        <v>0</v>
      </c>
      <c r="C10" s="44" t="s">
        <v>77</v>
      </c>
      <c r="D10" s="45">
        <v>3079</v>
      </c>
      <c r="E10" s="45">
        <v>3124</v>
      </c>
      <c r="F10" s="45">
        <v>3441</v>
      </c>
      <c r="G10" s="45">
        <v>3567</v>
      </c>
      <c r="H10" s="45">
        <v>3257</v>
      </c>
      <c r="I10" s="45">
        <v>3908</v>
      </c>
      <c r="J10" s="45">
        <v>5907</v>
      </c>
      <c r="K10" s="45">
        <v>5431</v>
      </c>
      <c r="L10" s="45">
        <v>5764</v>
      </c>
      <c r="M10" s="45">
        <v>5293</v>
      </c>
      <c r="N10" s="45">
        <v>4580</v>
      </c>
      <c r="O10" s="45">
        <v>5303</v>
      </c>
      <c r="P10" s="45">
        <v>8986</v>
      </c>
      <c r="Q10" s="45">
        <v>8555</v>
      </c>
      <c r="R10" s="45">
        <v>9205</v>
      </c>
      <c r="S10" s="45">
        <v>8860</v>
      </c>
      <c r="T10" s="45">
        <v>7837</v>
      </c>
      <c r="U10" s="45">
        <v>9211</v>
      </c>
    </row>
    <row r="11" spans="2:21" ht="12" customHeight="1">
      <c r="B11" s="44" t="s">
        <v>1</v>
      </c>
      <c r="C11" s="44" t="s">
        <v>77</v>
      </c>
      <c r="D11" s="45">
        <v>3556</v>
      </c>
      <c r="E11" s="45">
        <v>3230</v>
      </c>
      <c r="F11" s="45">
        <v>3167</v>
      </c>
      <c r="G11" s="45">
        <v>2780</v>
      </c>
      <c r="H11" s="45">
        <v>2256</v>
      </c>
      <c r="I11" s="45">
        <v>2894</v>
      </c>
      <c r="J11" s="45">
        <v>4136</v>
      </c>
      <c r="K11" s="45">
        <v>3518</v>
      </c>
      <c r="L11" s="45">
        <v>3217</v>
      </c>
      <c r="M11" s="45">
        <v>2634</v>
      </c>
      <c r="N11" s="45">
        <v>1916</v>
      </c>
      <c r="O11" s="45">
        <v>2357</v>
      </c>
      <c r="P11" s="45">
        <v>7692</v>
      </c>
      <c r="Q11" s="45">
        <v>6748</v>
      </c>
      <c r="R11" s="45">
        <v>6384</v>
      </c>
      <c r="S11" s="45">
        <v>5414</v>
      </c>
      <c r="T11" s="45">
        <v>4172</v>
      </c>
      <c r="U11" s="45">
        <v>5251</v>
      </c>
    </row>
    <row r="12" spans="2:21" ht="12" customHeight="1">
      <c r="B12" s="44" t="s">
        <v>2</v>
      </c>
      <c r="C12" s="44" t="s">
        <v>77</v>
      </c>
      <c r="D12" s="45">
        <v>4747</v>
      </c>
      <c r="E12" s="45">
        <v>4047</v>
      </c>
      <c r="F12" s="45">
        <v>4085</v>
      </c>
      <c r="G12" s="45">
        <v>3735</v>
      </c>
      <c r="H12" s="45">
        <v>3091</v>
      </c>
      <c r="I12" s="45">
        <v>3961</v>
      </c>
      <c r="J12" s="45">
        <v>1951</v>
      </c>
      <c r="K12" s="45">
        <v>1412</v>
      </c>
      <c r="L12" s="45">
        <v>1370</v>
      </c>
      <c r="M12" s="45">
        <v>1011</v>
      </c>
      <c r="N12" s="45">
        <v>737</v>
      </c>
      <c r="O12" s="45">
        <v>870</v>
      </c>
      <c r="P12" s="45">
        <v>6698</v>
      </c>
      <c r="Q12" s="45">
        <v>5459</v>
      </c>
      <c r="R12" s="45">
        <v>5455</v>
      </c>
      <c r="S12" s="45">
        <v>4746</v>
      </c>
      <c r="T12" s="45">
        <v>3828</v>
      </c>
      <c r="U12" s="45">
        <v>4831</v>
      </c>
    </row>
    <row r="13" spans="2:21" ht="12" customHeight="1">
      <c r="B13" s="44" t="s">
        <v>3</v>
      </c>
      <c r="C13" s="44" t="s">
        <v>77</v>
      </c>
      <c r="D13" s="45">
        <v>676</v>
      </c>
      <c r="E13" s="45">
        <v>746</v>
      </c>
      <c r="F13" s="45">
        <v>915</v>
      </c>
      <c r="G13" s="45">
        <v>904</v>
      </c>
      <c r="H13" s="45">
        <v>698</v>
      </c>
      <c r="I13" s="45">
        <v>803</v>
      </c>
      <c r="J13" s="45">
        <v>335</v>
      </c>
      <c r="K13" s="45">
        <v>386</v>
      </c>
      <c r="L13" s="45">
        <v>474</v>
      </c>
      <c r="M13" s="45">
        <v>485</v>
      </c>
      <c r="N13" s="45">
        <v>380</v>
      </c>
      <c r="O13" s="45">
        <v>383</v>
      </c>
      <c r="P13" s="45">
        <v>1011</v>
      </c>
      <c r="Q13" s="45">
        <v>1132</v>
      </c>
      <c r="R13" s="45">
        <v>1389</v>
      </c>
      <c r="S13" s="45">
        <v>1389</v>
      </c>
      <c r="T13" s="45">
        <v>1078</v>
      </c>
      <c r="U13" s="45">
        <v>1186</v>
      </c>
    </row>
    <row r="14" spans="2:21" ht="12" customHeight="1">
      <c r="B14" s="44" t="s">
        <v>4</v>
      </c>
      <c r="C14" s="44" t="s">
        <v>77</v>
      </c>
      <c r="D14" s="45">
        <v>6134</v>
      </c>
      <c r="E14" s="45">
        <v>3833</v>
      </c>
      <c r="F14" s="45">
        <v>4322</v>
      </c>
      <c r="G14" s="45">
        <v>4886</v>
      </c>
      <c r="H14" s="45">
        <v>5194</v>
      </c>
      <c r="I14" s="45">
        <v>12045</v>
      </c>
      <c r="J14" s="45">
        <v>4095</v>
      </c>
      <c r="K14" s="45">
        <v>3088</v>
      </c>
      <c r="L14" s="45">
        <v>3247</v>
      </c>
      <c r="M14" s="45">
        <v>3262</v>
      </c>
      <c r="N14" s="45">
        <v>3148</v>
      </c>
      <c r="O14" s="45">
        <v>6185</v>
      </c>
      <c r="P14" s="45">
        <v>10229</v>
      </c>
      <c r="Q14" s="45">
        <v>6921</v>
      </c>
      <c r="R14" s="45">
        <v>7569</v>
      </c>
      <c r="S14" s="45">
        <v>8148</v>
      </c>
      <c r="T14" s="45">
        <v>8342</v>
      </c>
      <c r="U14" s="45">
        <v>18230</v>
      </c>
    </row>
    <row r="15" spans="2:21" ht="12" customHeight="1">
      <c r="B15" s="44" t="s">
        <v>5</v>
      </c>
      <c r="C15" s="44" t="s">
        <v>77</v>
      </c>
      <c r="D15" s="45">
        <v>350</v>
      </c>
      <c r="E15" s="45">
        <v>232</v>
      </c>
      <c r="F15" s="45">
        <v>220</v>
      </c>
      <c r="G15" s="45">
        <v>211</v>
      </c>
      <c r="H15" s="45">
        <v>151</v>
      </c>
      <c r="I15" s="45">
        <v>271</v>
      </c>
      <c r="J15" s="45">
        <v>233</v>
      </c>
      <c r="K15" s="45">
        <v>162</v>
      </c>
      <c r="L15" s="45">
        <v>126</v>
      </c>
      <c r="M15" s="45">
        <v>101</v>
      </c>
      <c r="N15" s="45">
        <v>75</v>
      </c>
      <c r="O15" s="45">
        <v>98</v>
      </c>
      <c r="P15" s="45">
        <v>583</v>
      </c>
      <c r="Q15" s="45">
        <v>394</v>
      </c>
      <c r="R15" s="45">
        <v>346</v>
      </c>
      <c r="S15" s="45">
        <v>312</v>
      </c>
      <c r="T15" s="45">
        <v>226</v>
      </c>
      <c r="U15" s="45">
        <v>369</v>
      </c>
    </row>
    <row r="16" spans="2:21" ht="12" customHeight="1">
      <c r="B16" s="44" t="s">
        <v>6</v>
      </c>
      <c r="C16" s="44" t="s">
        <v>77</v>
      </c>
      <c r="D16" s="45">
        <v>909</v>
      </c>
      <c r="E16" s="45">
        <v>1454</v>
      </c>
      <c r="F16" s="45">
        <v>2109</v>
      </c>
      <c r="G16" s="45">
        <v>2352</v>
      </c>
      <c r="H16" s="45">
        <v>1964</v>
      </c>
      <c r="I16" s="45">
        <v>2172</v>
      </c>
      <c r="J16" s="45">
        <v>809</v>
      </c>
      <c r="K16" s="45">
        <v>1073</v>
      </c>
      <c r="L16" s="45">
        <v>1435</v>
      </c>
      <c r="M16" s="45">
        <v>1319</v>
      </c>
      <c r="N16" s="45">
        <v>868</v>
      </c>
      <c r="O16" s="45">
        <v>800</v>
      </c>
      <c r="P16" s="45">
        <v>1718</v>
      </c>
      <c r="Q16" s="45">
        <v>2527</v>
      </c>
      <c r="R16" s="45">
        <v>3544</v>
      </c>
      <c r="S16" s="45">
        <v>3671</v>
      </c>
      <c r="T16" s="45">
        <v>2832</v>
      </c>
      <c r="U16" s="45">
        <v>2972</v>
      </c>
    </row>
    <row r="17" spans="2:21" ht="12" customHeight="1">
      <c r="B17" s="44" t="s">
        <v>7</v>
      </c>
      <c r="C17" s="44" t="s">
        <v>77</v>
      </c>
      <c r="D17" s="45">
        <v>1338</v>
      </c>
      <c r="E17" s="45">
        <v>1841</v>
      </c>
      <c r="F17" s="45">
        <v>2232</v>
      </c>
      <c r="G17" s="45">
        <v>2126</v>
      </c>
      <c r="H17" s="45">
        <v>1657</v>
      </c>
      <c r="I17" s="45">
        <v>2160</v>
      </c>
      <c r="J17" s="45">
        <v>206</v>
      </c>
      <c r="K17" s="45">
        <v>251</v>
      </c>
      <c r="L17" s="45">
        <v>329</v>
      </c>
      <c r="M17" s="45">
        <v>373</v>
      </c>
      <c r="N17" s="45">
        <v>326</v>
      </c>
      <c r="O17" s="45">
        <v>480</v>
      </c>
      <c r="P17" s="45">
        <v>1544</v>
      </c>
      <c r="Q17" s="45">
        <v>2092</v>
      </c>
      <c r="R17" s="45">
        <v>2561</v>
      </c>
      <c r="S17" s="45">
        <v>2499</v>
      </c>
      <c r="T17" s="45">
        <v>1983</v>
      </c>
      <c r="U17" s="45">
        <v>2640</v>
      </c>
    </row>
    <row r="18" spans="2:21" ht="12" customHeight="1">
      <c r="B18" s="44" t="s">
        <v>8</v>
      </c>
      <c r="C18" s="44" t="s">
        <v>77</v>
      </c>
      <c r="D18" s="45">
        <v>746</v>
      </c>
      <c r="E18" s="45">
        <v>1669</v>
      </c>
      <c r="F18" s="45">
        <v>2964</v>
      </c>
      <c r="G18" s="45">
        <v>3536</v>
      </c>
      <c r="H18" s="45">
        <v>3000</v>
      </c>
      <c r="I18" s="45">
        <v>3616</v>
      </c>
      <c r="J18" s="45">
        <v>441</v>
      </c>
      <c r="K18" s="45">
        <v>1025</v>
      </c>
      <c r="L18" s="45">
        <v>1692</v>
      </c>
      <c r="M18" s="45">
        <v>2050</v>
      </c>
      <c r="N18" s="45">
        <v>1804</v>
      </c>
      <c r="O18" s="45">
        <v>2271</v>
      </c>
      <c r="P18" s="45">
        <v>1187</v>
      </c>
      <c r="Q18" s="45">
        <v>2694</v>
      </c>
      <c r="R18" s="45">
        <v>4656</v>
      </c>
      <c r="S18" s="45">
        <v>5586</v>
      </c>
      <c r="T18" s="45">
        <v>4804</v>
      </c>
      <c r="U18" s="45">
        <v>5887</v>
      </c>
    </row>
    <row r="19" spans="2:21" ht="12" customHeight="1">
      <c r="B19" s="44" t="s">
        <v>9</v>
      </c>
      <c r="C19" s="44" t="s">
        <v>77</v>
      </c>
      <c r="D19" s="45">
        <v>8</v>
      </c>
      <c r="E19" s="45">
        <v>7</v>
      </c>
      <c r="F19" s="45">
        <v>12</v>
      </c>
      <c r="G19" s="45">
        <v>13</v>
      </c>
      <c r="H19" s="45">
        <v>22</v>
      </c>
      <c r="I19" s="45">
        <v>15</v>
      </c>
      <c r="J19" s="45">
        <v>127</v>
      </c>
      <c r="K19" s="45">
        <v>148</v>
      </c>
      <c r="L19" s="45">
        <v>159</v>
      </c>
      <c r="M19" s="45">
        <v>166</v>
      </c>
      <c r="N19" s="45">
        <v>113</v>
      </c>
      <c r="O19" s="45">
        <v>90</v>
      </c>
      <c r="P19" s="45">
        <v>135</v>
      </c>
      <c r="Q19" s="45">
        <v>155</v>
      </c>
      <c r="R19" s="45">
        <v>171</v>
      </c>
      <c r="S19" s="45">
        <v>179</v>
      </c>
      <c r="T19" s="45">
        <v>135</v>
      </c>
      <c r="U19" s="45">
        <v>105</v>
      </c>
    </row>
    <row r="20" spans="2:21" ht="12" customHeight="1">
      <c r="B20" s="44" t="s">
        <v>10</v>
      </c>
      <c r="C20" s="44" t="s">
        <v>77</v>
      </c>
      <c r="D20" s="45">
        <v>297</v>
      </c>
      <c r="E20" s="45">
        <v>346</v>
      </c>
      <c r="F20" s="45">
        <v>459</v>
      </c>
      <c r="G20" s="45">
        <v>487</v>
      </c>
      <c r="H20" s="45">
        <v>408</v>
      </c>
      <c r="I20" s="45">
        <v>934</v>
      </c>
      <c r="J20" s="45">
        <v>184</v>
      </c>
      <c r="K20" s="45">
        <v>218</v>
      </c>
      <c r="L20" s="45">
        <v>291</v>
      </c>
      <c r="M20" s="45">
        <v>315</v>
      </c>
      <c r="N20" s="45">
        <v>279</v>
      </c>
      <c r="O20" s="45">
        <v>528</v>
      </c>
      <c r="P20" s="45">
        <v>481</v>
      </c>
      <c r="Q20" s="45">
        <v>564</v>
      </c>
      <c r="R20" s="45">
        <v>750</v>
      </c>
      <c r="S20" s="45">
        <v>802</v>
      </c>
      <c r="T20" s="45">
        <v>687</v>
      </c>
      <c r="U20" s="45">
        <v>1462</v>
      </c>
    </row>
    <row r="21" spans="2:21" ht="12" customHeight="1">
      <c r="B21" s="44" t="s">
        <v>11</v>
      </c>
      <c r="C21" s="44" t="s">
        <v>77</v>
      </c>
      <c r="D21" s="45">
        <v>2126</v>
      </c>
      <c r="E21" s="45">
        <v>3605</v>
      </c>
      <c r="F21" s="45">
        <v>4941</v>
      </c>
      <c r="G21" s="45">
        <v>4693</v>
      </c>
      <c r="H21" s="45">
        <v>3304</v>
      </c>
      <c r="I21" s="45">
        <v>3051</v>
      </c>
      <c r="J21" s="45">
        <v>1913</v>
      </c>
      <c r="K21" s="45">
        <v>2903</v>
      </c>
      <c r="L21" s="45">
        <v>3810</v>
      </c>
      <c r="M21" s="45">
        <v>3513</v>
      </c>
      <c r="N21" s="45">
        <v>2396</v>
      </c>
      <c r="O21" s="45">
        <v>2423</v>
      </c>
      <c r="P21" s="45">
        <v>4039</v>
      </c>
      <c r="Q21" s="45">
        <v>6508</v>
      </c>
      <c r="R21" s="45">
        <v>8751</v>
      </c>
      <c r="S21" s="45">
        <v>8206</v>
      </c>
      <c r="T21" s="45">
        <v>5700</v>
      </c>
      <c r="U21" s="45">
        <v>5474</v>
      </c>
    </row>
    <row r="22" spans="2:21" ht="12" customHeight="1">
      <c r="B22" s="44" t="s">
        <v>12</v>
      </c>
      <c r="C22" s="44" t="s">
        <v>77</v>
      </c>
      <c r="D22" s="45">
        <v>2302</v>
      </c>
      <c r="E22" s="45">
        <v>1798</v>
      </c>
      <c r="F22" s="45">
        <v>1708</v>
      </c>
      <c r="G22" s="45">
        <v>1426</v>
      </c>
      <c r="H22" s="45">
        <v>1089</v>
      </c>
      <c r="I22" s="45">
        <v>1283</v>
      </c>
      <c r="J22" s="45">
        <v>1097</v>
      </c>
      <c r="K22" s="45">
        <v>811</v>
      </c>
      <c r="L22" s="45">
        <v>710</v>
      </c>
      <c r="M22" s="45">
        <v>597</v>
      </c>
      <c r="N22" s="45">
        <v>467</v>
      </c>
      <c r="O22" s="45">
        <v>564</v>
      </c>
      <c r="P22" s="45">
        <v>3399</v>
      </c>
      <c r="Q22" s="45">
        <v>2609</v>
      </c>
      <c r="R22" s="45">
        <v>2418</v>
      </c>
      <c r="S22" s="45">
        <v>2023</v>
      </c>
      <c r="T22" s="45">
        <v>1556</v>
      </c>
      <c r="U22" s="45">
        <v>1847</v>
      </c>
    </row>
    <row r="23" spans="2:21" ht="12" customHeight="1">
      <c r="B23" s="44" t="s">
        <v>13</v>
      </c>
      <c r="C23" s="44" t="s">
        <v>77</v>
      </c>
      <c r="D23" s="45">
        <v>2739</v>
      </c>
      <c r="E23" s="45">
        <v>3356</v>
      </c>
      <c r="F23" s="45">
        <v>3921</v>
      </c>
      <c r="G23" s="45">
        <v>3506</v>
      </c>
      <c r="H23" s="45">
        <v>2502</v>
      </c>
      <c r="I23" s="45">
        <v>2016</v>
      </c>
      <c r="J23" s="45">
        <v>3493</v>
      </c>
      <c r="K23" s="45">
        <v>3109</v>
      </c>
      <c r="L23" s="45">
        <v>3123</v>
      </c>
      <c r="M23" s="45">
        <v>2374</v>
      </c>
      <c r="N23" s="45">
        <v>1555</v>
      </c>
      <c r="O23" s="45">
        <v>1320</v>
      </c>
      <c r="P23" s="45">
        <v>6232</v>
      </c>
      <c r="Q23" s="45">
        <v>6465</v>
      </c>
      <c r="R23" s="45">
        <v>7044</v>
      </c>
      <c r="S23" s="45">
        <v>5880</v>
      </c>
      <c r="T23" s="45">
        <v>4057</v>
      </c>
      <c r="U23" s="45">
        <v>3336</v>
      </c>
    </row>
    <row r="24" spans="2:21" ht="12" customHeight="1">
      <c r="B24" s="44" t="s">
        <v>14</v>
      </c>
      <c r="C24" s="44" t="s">
        <v>77</v>
      </c>
      <c r="D24" s="45">
        <v>846</v>
      </c>
      <c r="E24" s="45">
        <v>860</v>
      </c>
      <c r="F24" s="45">
        <v>997</v>
      </c>
      <c r="G24" s="45">
        <v>783</v>
      </c>
      <c r="H24" s="45">
        <v>517</v>
      </c>
      <c r="I24" s="45">
        <v>532</v>
      </c>
      <c r="J24" s="45">
        <v>739</v>
      </c>
      <c r="K24" s="45">
        <v>721</v>
      </c>
      <c r="L24" s="45">
        <v>654</v>
      </c>
      <c r="M24" s="45">
        <v>555</v>
      </c>
      <c r="N24" s="45">
        <v>361</v>
      </c>
      <c r="O24" s="45">
        <v>421</v>
      </c>
      <c r="P24" s="45">
        <v>1585</v>
      </c>
      <c r="Q24" s="45">
        <v>1581</v>
      </c>
      <c r="R24" s="45">
        <v>1651</v>
      </c>
      <c r="S24" s="45">
        <v>1338</v>
      </c>
      <c r="T24" s="45">
        <v>878</v>
      </c>
      <c r="U24" s="45">
        <v>953</v>
      </c>
    </row>
    <row r="25" spans="2:21" ht="12" customHeight="1">
      <c r="B25" s="44" t="s">
        <v>15</v>
      </c>
      <c r="C25" s="44" t="s">
        <v>77</v>
      </c>
      <c r="D25" s="45">
        <v>2880</v>
      </c>
      <c r="E25" s="45">
        <v>4027</v>
      </c>
      <c r="F25" s="45">
        <v>4215</v>
      </c>
      <c r="G25" s="45">
        <v>2955</v>
      </c>
      <c r="H25" s="45">
        <v>1613</v>
      </c>
      <c r="I25" s="45">
        <v>1192</v>
      </c>
      <c r="J25" s="45">
        <v>3610</v>
      </c>
      <c r="K25" s="45">
        <v>4700</v>
      </c>
      <c r="L25" s="45">
        <v>4659</v>
      </c>
      <c r="M25" s="45">
        <v>3232</v>
      </c>
      <c r="N25" s="45">
        <v>1829</v>
      </c>
      <c r="O25" s="45">
        <v>1461</v>
      </c>
      <c r="P25" s="45">
        <v>6490</v>
      </c>
      <c r="Q25" s="45">
        <v>8727</v>
      </c>
      <c r="R25" s="45">
        <v>8874</v>
      </c>
      <c r="S25" s="45">
        <v>6187</v>
      </c>
      <c r="T25" s="45">
        <v>3442</v>
      </c>
      <c r="U25" s="45">
        <v>2653</v>
      </c>
    </row>
    <row r="26" spans="2:21" ht="12" customHeight="1">
      <c r="B26" s="44" t="s">
        <v>16</v>
      </c>
      <c r="C26" s="44" t="s">
        <v>77</v>
      </c>
      <c r="D26" s="45">
        <v>559</v>
      </c>
      <c r="E26" s="45">
        <v>724</v>
      </c>
      <c r="F26" s="45">
        <v>931</v>
      </c>
      <c r="G26" s="45">
        <v>971</v>
      </c>
      <c r="H26" s="45">
        <v>882</v>
      </c>
      <c r="I26" s="45">
        <v>1331</v>
      </c>
      <c r="J26" s="45">
        <v>1035</v>
      </c>
      <c r="K26" s="45">
        <v>1201</v>
      </c>
      <c r="L26" s="45">
        <v>1354</v>
      </c>
      <c r="M26" s="45">
        <v>1423</v>
      </c>
      <c r="N26" s="45">
        <v>1088</v>
      </c>
      <c r="O26" s="45">
        <v>1705</v>
      </c>
      <c r="P26" s="45">
        <v>1594</v>
      </c>
      <c r="Q26" s="45">
        <v>1925</v>
      </c>
      <c r="R26" s="45">
        <v>2285</v>
      </c>
      <c r="S26" s="45">
        <v>2394</v>
      </c>
      <c r="T26" s="45">
        <v>1970</v>
      </c>
      <c r="U26" s="45">
        <v>3036</v>
      </c>
    </row>
    <row r="27" spans="2:21" ht="12" customHeight="1">
      <c r="B27" s="44" t="s">
        <v>17</v>
      </c>
      <c r="C27" s="44" t="s">
        <v>77</v>
      </c>
      <c r="D27" s="45">
        <v>891</v>
      </c>
      <c r="E27" s="45">
        <v>1450</v>
      </c>
      <c r="F27" s="45">
        <v>2269</v>
      </c>
      <c r="G27" s="45">
        <v>2510</v>
      </c>
      <c r="H27" s="45">
        <v>2359</v>
      </c>
      <c r="I27" s="45">
        <v>2995</v>
      </c>
      <c r="J27" s="45">
        <v>4680</v>
      </c>
      <c r="K27" s="45">
        <v>5769</v>
      </c>
      <c r="L27" s="45">
        <v>6832</v>
      </c>
      <c r="M27" s="45">
        <v>6361</v>
      </c>
      <c r="N27" s="45">
        <v>5343</v>
      </c>
      <c r="O27" s="45">
        <v>5701</v>
      </c>
      <c r="P27" s="45">
        <v>5571</v>
      </c>
      <c r="Q27" s="45">
        <v>7219</v>
      </c>
      <c r="R27" s="45">
        <v>9101</v>
      </c>
      <c r="S27" s="45">
        <v>8871</v>
      </c>
      <c r="T27" s="45">
        <v>7702</v>
      </c>
      <c r="U27" s="45">
        <v>8696</v>
      </c>
    </row>
    <row r="28" spans="2:21" ht="12" customHeight="1">
      <c r="B28" s="44" t="s">
        <v>18</v>
      </c>
      <c r="C28" s="44" t="s">
        <v>77</v>
      </c>
      <c r="D28" s="45">
        <v>729</v>
      </c>
      <c r="E28" s="45">
        <v>977</v>
      </c>
      <c r="F28" s="45">
        <v>1363</v>
      </c>
      <c r="G28" s="45">
        <v>1321</v>
      </c>
      <c r="H28" s="45">
        <v>1137</v>
      </c>
      <c r="I28" s="45">
        <v>1325</v>
      </c>
      <c r="J28" s="45">
        <v>3347</v>
      </c>
      <c r="K28" s="45">
        <v>3598</v>
      </c>
      <c r="L28" s="45">
        <v>4127</v>
      </c>
      <c r="M28" s="45">
        <v>3612</v>
      </c>
      <c r="N28" s="45">
        <v>2885</v>
      </c>
      <c r="O28" s="45">
        <v>3052</v>
      </c>
      <c r="P28" s="45">
        <v>4076</v>
      </c>
      <c r="Q28" s="45">
        <v>4575</v>
      </c>
      <c r="R28" s="45">
        <v>5490</v>
      </c>
      <c r="S28" s="45">
        <v>4933</v>
      </c>
      <c r="T28" s="45">
        <v>4022</v>
      </c>
      <c r="U28" s="45">
        <v>4377</v>
      </c>
    </row>
    <row r="29" spans="2:21" ht="12" customHeight="1">
      <c r="B29" s="44" t="s">
        <v>19</v>
      </c>
      <c r="C29" s="44" t="s">
        <v>77</v>
      </c>
      <c r="D29" s="45">
        <v>171</v>
      </c>
      <c r="E29" s="45">
        <v>189</v>
      </c>
      <c r="F29" s="45">
        <v>270</v>
      </c>
      <c r="G29" s="45">
        <v>275</v>
      </c>
      <c r="H29" s="45">
        <v>182</v>
      </c>
      <c r="I29" s="45">
        <v>353</v>
      </c>
      <c r="J29" s="45">
        <v>256</v>
      </c>
      <c r="K29" s="45">
        <v>282</v>
      </c>
      <c r="L29" s="45">
        <v>349</v>
      </c>
      <c r="M29" s="45">
        <v>332</v>
      </c>
      <c r="N29" s="45">
        <v>293</v>
      </c>
      <c r="O29" s="45">
        <v>423</v>
      </c>
      <c r="P29" s="45">
        <v>427</v>
      </c>
      <c r="Q29" s="45">
        <v>471</v>
      </c>
      <c r="R29" s="45">
        <v>619</v>
      </c>
      <c r="S29" s="45">
        <v>607</v>
      </c>
      <c r="T29" s="45">
        <v>475</v>
      </c>
      <c r="U29" s="45">
        <v>776</v>
      </c>
    </row>
    <row r="30" spans="2:21" ht="12" customHeight="1">
      <c r="B30" s="44" t="s">
        <v>20</v>
      </c>
      <c r="C30" s="44" t="s">
        <v>77</v>
      </c>
      <c r="D30" s="45">
        <v>2399</v>
      </c>
      <c r="E30" s="45">
        <v>2237</v>
      </c>
      <c r="F30" s="45">
        <v>2653</v>
      </c>
      <c r="G30" s="45">
        <v>2467</v>
      </c>
      <c r="H30" s="45">
        <v>1751</v>
      </c>
      <c r="I30" s="45">
        <v>3179</v>
      </c>
      <c r="J30" s="45">
        <v>7222</v>
      </c>
      <c r="K30" s="45">
        <v>5397</v>
      </c>
      <c r="L30" s="45">
        <v>5283</v>
      </c>
      <c r="M30" s="45">
        <v>3870</v>
      </c>
      <c r="N30" s="45">
        <v>2335</v>
      </c>
      <c r="O30" s="45">
        <v>3502</v>
      </c>
      <c r="P30" s="45">
        <v>9621</v>
      </c>
      <c r="Q30" s="45">
        <v>7634</v>
      </c>
      <c r="R30" s="45">
        <v>7936</v>
      </c>
      <c r="S30" s="45">
        <v>6337</v>
      </c>
      <c r="T30" s="45">
        <v>4086</v>
      </c>
      <c r="U30" s="45">
        <v>6681</v>
      </c>
    </row>
    <row r="31" spans="2:21" ht="12" customHeight="1">
      <c r="B31" s="44" t="s">
        <v>21</v>
      </c>
      <c r="C31" s="44" t="s">
        <v>77</v>
      </c>
      <c r="D31" s="45">
        <v>463</v>
      </c>
      <c r="E31" s="45">
        <v>862</v>
      </c>
      <c r="F31" s="45">
        <v>1069</v>
      </c>
      <c r="G31" s="45">
        <v>907</v>
      </c>
      <c r="H31" s="45">
        <v>468</v>
      </c>
      <c r="I31" s="45">
        <v>392</v>
      </c>
      <c r="J31" s="45">
        <v>1709</v>
      </c>
      <c r="K31" s="45">
        <v>2517</v>
      </c>
      <c r="L31" s="45">
        <v>2725</v>
      </c>
      <c r="M31" s="45">
        <v>1846</v>
      </c>
      <c r="N31" s="45">
        <v>873</v>
      </c>
      <c r="O31" s="45">
        <v>548</v>
      </c>
      <c r="P31" s="45">
        <v>2172</v>
      </c>
      <c r="Q31" s="45">
        <v>3379</v>
      </c>
      <c r="R31" s="45">
        <v>3794</v>
      </c>
      <c r="S31" s="45">
        <v>2753</v>
      </c>
      <c r="T31" s="45">
        <v>1341</v>
      </c>
      <c r="U31" s="45">
        <v>940</v>
      </c>
    </row>
    <row r="32" spans="2:21" ht="12" customHeight="1">
      <c r="B32" s="44" t="s">
        <v>22</v>
      </c>
      <c r="C32" s="44" t="s">
        <v>77</v>
      </c>
      <c r="D32" s="45">
        <v>3546</v>
      </c>
      <c r="E32" s="45">
        <v>4540</v>
      </c>
      <c r="F32" s="45">
        <v>5817</v>
      </c>
      <c r="G32" s="45">
        <v>5140</v>
      </c>
      <c r="H32" s="45">
        <v>2930</v>
      </c>
      <c r="I32" s="45">
        <v>2025</v>
      </c>
      <c r="J32" s="45">
        <v>8595</v>
      </c>
      <c r="K32" s="45">
        <v>11031</v>
      </c>
      <c r="L32" s="45">
        <v>13727</v>
      </c>
      <c r="M32" s="45">
        <v>11441</v>
      </c>
      <c r="N32" s="45">
        <v>6023</v>
      </c>
      <c r="O32" s="45">
        <v>3218</v>
      </c>
      <c r="P32" s="45">
        <v>12141</v>
      </c>
      <c r="Q32" s="45">
        <v>15571</v>
      </c>
      <c r="R32" s="45">
        <v>19544</v>
      </c>
      <c r="S32" s="45">
        <v>16581</v>
      </c>
      <c r="T32" s="45">
        <v>8953</v>
      </c>
      <c r="U32" s="45">
        <v>5243</v>
      </c>
    </row>
    <row r="33" spans="2:21" ht="12" customHeight="1">
      <c r="B33" s="44" t="s">
        <v>78</v>
      </c>
      <c r="C33" s="44" t="s">
        <v>77</v>
      </c>
      <c r="D33" s="45">
        <v>948</v>
      </c>
      <c r="E33" s="45">
        <v>2049</v>
      </c>
      <c r="F33" s="45">
        <v>2573</v>
      </c>
      <c r="G33" s="45">
        <v>1928</v>
      </c>
      <c r="H33" s="45">
        <v>1067</v>
      </c>
      <c r="I33" s="45">
        <v>880</v>
      </c>
      <c r="J33" s="45">
        <v>1745</v>
      </c>
      <c r="K33" s="45">
        <v>3293</v>
      </c>
      <c r="L33" s="45">
        <v>3635</v>
      </c>
      <c r="M33" s="45">
        <v>2264</v>
      </c>
      <c r="N33" s="45">
        <v>977</v>
      </c>
      <c r="O33" s="45">
        <v>833</v>
      </c>
      <c r="P33" s="45">
        <v>2693</v>
      </c>
      <c r="Q33" s="45">
        <v>5342</v>
      </c>
      <c r="R33" s="45">
        <v>6208</v>
      </c>
      <c r="S33" s="45">
        <v>4192</v>
      </c>
      <c r="T33" s="45">
        <v>2044</v>
      </c>
      <c r="U33" s="45">
        <v>1713</v>
      </c>
    </row>
    <row r="34" spans="2:21" ht="12" customHeight="1">
      <c r="B34" s="44" t="s">
        <v>23</v>
      </c>
      <c r="C34" s="44" t="s">
        <v>77</v>
      </c>
      <c r="D34" s="45">
        <v>256</v>
      </c>
      <c r="E34" s="45">
        <v>553</v>
      </c>
      <c r="F34" s="45">
        <v>850</v>
      </c>
      <c r="G34" s="45">
        <v>663</v>
      </c>
      <c r="H34" s="45">
        <v>400</v>
      </c>
      <c r="I34" s="45">
        <v>455</v>
      </c>
      <c r="J34" s="45">
        <v>722</v>
      </c>
      <c r="K34" s="45">
        <v>1561</v>
      </c>
      <c r="L34" s="45">
        <v>1829</v>
      </c>
      <c r="M34" s="45">
        <v>1168</v>
      </c>
      <c r="N34" s="45">
        <v>517</v>
      </c>
      <c r="O34" s="45">
        <v>539</v>
      </c>
      <c r="P34" s="45">
        <v>978</v>
      </c>
      <c r="Q34" s="45">
        <v>2114</v>
      </c>
      <c r="R34" s="45">
        <v>2679</v>
      </c>
      <c r="S34" s="45">
        <v>1831</v>
      </c>
      <c r="T34" s="45">
        <v>917</v>
      </c>
      <c r="U34" s="45">
        <v>994</v>
      </c>
    </row>
    <row r="35" spans="2:21" ht="12" customHeight="1">
      <c r="B35" s="44" t="s">
        <v>24</v>
      </c>
      <c r="C35" s="44" t="s">
        <v>77</v>
      </c>
      <c r="D35" s="45">
        <v>1410</v>
      </c>
      <c r="E35" s="45">
        <v>1017</v>
      </c>
      <c r="F35" s="45">
        <v>929</v>
      </c>
      <c r="G35" s="45">
        <v>838</v>
      </c>
      <c r="H35" s="45">
        <v>559</v>
      </c>
      <c r="I35" s="45">
        <v>529</v>
      </c>
      <c r="J35" s="45">
        <v>2915</v>
      </c>
      <c r="K35" s="45">
        <v>2428</v>
      </c>
      <c r="L35" s="45">
        <v>2438</v>
      </c>
      <c r="M35" s="45">
        <v>1949</v>
      </c>
      <c r="N35" s="45">
        <v>1464</v>
      </c>
      <c r="O35" s="45">
        <v>1395</v>
      </c>
      <c r="P35" s="45">
        <v>4325</v>
      </c>
      <c r="Q35" s="45">
        <v>3445</v>
      </c>
      <c r="R35" s="45">
        <v>3367</v>
      </c>
      <c r="S35" s="45">
        <v>2787</v>
      </c>
      <c r="T35" s="45">
        <v>2023</v>
      </c>
      <c r="U35" s="45">
        <v>1924</v>
      </c>
    </row>
    <row r="36" spans="2:21" ht="12" customHeight="1">
      <c r="B36" s="44" t="s">
        <v>25</v>
      </c>
      <c r="C36" s="44" t="s">
        <v>77</v>
      </c>
      <c r="D36" s="45">
        <v>634</v>
      </c>
      <c r="E36" s="45">
        <v>471</v>
      </c>
      <c r="F36" s="45">
        <v>484</v>
      </c>
      <c r="G36" s="45">
        <v>467</v>
      </c>
      <c r="H36" s="45">
        <v>331</v>
      </c>
      <c r="I36" s="45">
        <v>301</v>
      </c>
      <c r="J36" s="45">
        <v>1249</v>
      </c>
      <c r="K36" s="45">
        <v>990</v>
      </c>
      <c r="L36" s="45">
        <v>1102</v>
      </c>
      <c r="M36" s="45">
        <v>936</v>
      </c>
      <c r="N36" s="45">
        <v>667</v>
      </c>
      <c r="O36" s="45">
        <v>504</v>
      </c>
      <c r="P36" s="45">
        <v>1883</v>
      </c>
      <c r="Q36" s="45">
        <v>1461</v>
      </c>
      <c r="R36" s="45">
        <v>1586</v>
      </c>
      <c r="S36" s="45">
        <v>1403</v>
      </c>
      <c r="T36" s="45">
        <v>998</v>
      </c>
      <c r="U36" s="45">
        <v>805</v>
      </c>
    </row>
    <row r="37" spans="2:21" ht="12" customHeight="1">
      <c r="B37" s="44" t="s">
        <v>26</v>
      </c>
      <c r="C37" s="44" t="s">
        <v>77</v>
      </c>
      <c r="D37" s="45">
        <v>363</v>
      </c>
      <c r="E37" s="45">
        <v>327</v>
      </c>
      <c r="F37" s="45">
        <v>251</v>
      </c>
      <c r="G37" s="45">
        <v>180</v>
      </c>
      <c r="H37" s="45">
        <v>129</v>
      </c>
      <c r="I37" s="45">
        <v>117</v>
      </c>
      <c r="J37" s="45">
        <v>806</v>
      </c>
      <c r="K37" s="45">
        <v>699</v>
      </c>
      <c r="L37" s="45">
        <v>652</v>
      </c>
      <c r="M37" s="45">
        <v>517</v>
      </c>
      <c r="N37" s="45">
        <v>372</v>
      </c>
      <c r="O37" s="45">
        <v>379</v>
      </c>
      <c r="P37" s="45">
        <v>1169</v>
      </c>
      <c r="Q37" s="45">
        <v>1026</v>
      </c>
      <c r="R37" s="45">
        <v>903</v>
      </c>
      <c r="S37" s="45">
        <v>697</v>
      </c>
      <c r="T37" s="45">
        <v>501</v>
      </c>
      <c r="U37" s="45">
        <v>496</v>
      </c>
    </row>
    <row r="38" spans="2:21" ht="12" customHeight="1">
      <c r="B38" s="44" t="s">
        <v>27</v>
      </c>
      <c r="C38" s="44" t="s">
        <v>77</v>
      </c>
      <c r="D38" s="45">
        <v>355</v>
      </c>
      <c r="E38" s="45">
        <v>195</v>
      </c>
      <c r="F38" s="45">
        <v>112</v>
      </c>
      <c r="G38" s="45">
        <v>82</v>
      </c>
      <c r="H38" s="45">
        <v>59</v>
      </c>
      <c r="I38" s="45">
        <v>83</v>
      </c>
      <c r="J38" s="45">
        <v>445</v>
      </c>
      <c r="K38" s="45">
        <v>266</v>
      </c>
      <c r="L38" s="45">
        <v>182</v>
      </c>
      <c r="M38" s="45">
        <v>125</v>
      </c>
      <c r="N38" s="45">
        <v>83</v>
      </c>
      <c r="O38" s="45">
        <v>85</v>
      </c>
      <c r="P38" s="45">
        <v>800</v>
      </c>
      <c r="Q38" s="45">
        <v>461</v>
      </c>
      <c r="R38" s="45">
        <v>294</v>
      </c>
      <c r="S38" s="45">
        <v>207</v>
      </c>
      <c r="T38" s="45">
        <v>142</v>
      </c>
      <c r="U38" s="45">
        <v>168</v>
      </c>
    </row>
    <row r="39" spans="2:21" ht="12" customHeight="1">
      <c r="B39" s="44" t="s">
        <v>28</v>
      </c>
      <c r="C39" s="44" t="s">
        <v>77</v>
      </c>
      <c r="D39" s="45">
        <v>615</v>
      </c>
      <c r="E39" s="45">
        <v>400</v>
      </c>
      <c r="F39" s="45">
        <v>396</v>
      </c>
      <c r="G39" s="45">
        <v>306</v>
      </c>
      <c r="H39" s="45">
        <v>188</v>
      </c>
      <c r="I39" s="45">
        <v>119</v>
      </c>
      <c r="J39" s="45">
        <v>927</v>
      </c>
      <c r="K39" s="45">
        <v>667</v>
      </c>
      <c r="L39" s="45">
        <v>560</v>
      </c>
      <c r="M39" s="45">
        <v>348</v>
      </c>
      <c r="N39" s="45">
        <v>186</v>
      </c>
      <c r="O39" s="45">
        <v>120</v>
      </c>
      <c r="P39" s="45">
        <v>1542</v>
      </c>
      <c r="Q39" s="45">
        <v>1067</v>
      </c>
      <c r="R39" s="45">
        <v>956</v>
      </c>
      <c r="S39" s="45">
        <v>654</v>
      </c>
      <c r="T39" s="45">
        <v>374</v>
      </c>
      <c r="U39" s="45">
        <v>239</v>
      </c>
    </row>
    <row r="40" spans="2:21" ht="12" customHeight="1">
      <c r="B40" s="44" t="s">
        <v>29</v>
      </c>
      <c r="C40" s="44" t="s">
        <v>77</v>
      </c>
      <c r="D40" s="45">
        <v>481</v>
      </c>
      <c r="E40" s="45">
        <v>671</v>
      </c>
      <c r="F40" s="45">
        <v>643</v>
      </c>
      <c r="G40" s="45">
        <v>510</v>
      </c>
      <c r="H40" s="45">
        <v>347</v>
      </c>
      <c r="I40" s="45">
        <v>355</v>
      </c>
      <c r="J40" s="45">
        <v>1272</v>
      </c>
      <c r="K40" s="45">
        <v>1711</v>
      </c>
      <c r="L40" s="45">
        <v>1791</v>
      </c>
      <c r="M40" s="45">
        <v>1317</v>
      </c>
      <c r="N40" s="45">
        <v>810</v>
      </c>
      <c r="O40" s="45">
        <v>711</v>
      </c>
      <c r="P40" s="45">
        <v>1753</v>
      </c>
      <c r="Q40" s="45">
        <v>2382</v>
      </c>
      <c r="R40" s="45">
        <v>2434</v>
      </c>
      <c r="S40" s="45">
        <v>1827</v>
      </c>
      <c r="T40" s="45">
        <v>1157</v>
      </c>
      <c r="U40" s="45">
        <v>1066</v>
      </c>
    </row>
    <row r="41" spans="2:21" ht="12" customHeight="1">
      <c r="B41" s="44" t="s">
        <v>30</v>
      </c>
      <c r="C41" s="44" t="s">
        <v>77</v>
      </c>
      <c r="D41" s="45">
        <v>697</v>
      </c>
      <c r="E41" s="45">
        <v>798</v>
      </c>
      <c r="F41" s="45">
        <v>989</v>
      </c>
      <c r="G41" s="45">
        <v>748</v>
      </c>
      <c r="H41" s="45">
        <v>413</v>
      </c>
      <c r="I41" s="45">
        <v>363</v>
      </c>
      <c r="J41" s="45">
        <v>896</v>
      </c>
      <c r="K41" s="45">
        <v>1058</v>
      </c>
      <c r="L41" s="45">
        <v>1039</v>
      </c>
      <c r="M41" s="45">
        <v>717</v>
      </c>
      <c r="N41" s="45">
        <v>339</v>
      </c>
      <c r="O41" s="45">
        <v>219</v>
      </c>
      <c r="P41" s="45">
        <v>1593</v>
      </c>
      <c r="Q41" s="45">
        <v>1856</v>
      </c>
      <c r="R41" s="45">
        <v>2028</v>
      </c>
      <c r="S41" s="45">
        <v>1465</v>
      </c>
      <c r="T41" s="45">
        <v>752</v>
      </c>
      <c r="U41" s="45">
        <v>582</v>
      </c>
    </row>
    <row r="42" spans="2:21" ht="12" customHeight="1">
      <c r="B42" s="44" t="s">
        <v>31</v>
      </c>
      <c r="C42" s="44" t="s">
        <v>77</v>
      </c>
      <c r="D42" s="45">
        <v>824</v>
      </c>
      <c r="E42" s="45">
        <v>1490</v>
      </c>
      <c r="F42" s="45">
        <v>2665</v>
      </c>
      <c r="G42" s="45">
        <v>3247</v>
      </c>
      <c r="H42" s="45">
        <v>2503</v>
      </c>
      <c r="I42" s="45">
        <v>2009</v>
      </c>
      <c r="J42" s="45">
        <v>1365</v>
      </c>
      <c r="K42" s="45">
        <v>1504</v>
      </c>
      <c r="L42" s="45">
        <v>1832</v>
      </c>
      <c r="M42" s="45">
        <v>1737</v>
      </c>
      <c r="N42" s="45">
        <v>1147</v>
      </c>
      <c r="O42" s="45">
        <v>955</v>
      </c>
      <c r="P42" s="45">
        <v>2189</v>
      </c>
      <c r="Q42" s="45">
        <v>2994</v>
      </c>
      <c r="R42" s="45">
        <v>4497</v>
      </c>
      <c r="S42" s="45">
        <v>4984</v>
      </c>
      <c r="T42" s="45">
        <v>3650</v>
      </c>
      <c r="U42" s="45">
        <v>2964</v>
      </c>
    </row>
    <row r="43" spans="2:21" ht="12" customHeight="1">
      <c r="B43" s="44" t="s">
        <v>32</v>
      </c>
      <c r="C43" s="44" t="s">
        <v>77</v>
      </c>
      <c r="D43" s="45">
        <v>3009</v>
      </c>
      <c r="E43" s="45">
        <v>3816</v>
      </c>
      <c r="F43" s="45">
        <v>5013</v>
      </c>
      <c r="G43" s="45">
        <v>5167</v>
      </c>
      <c r="H43" s="45">
        <v>4799</v>
      </c>
      <c r="I43" s="45">
        <v>5899</v>
      </c>
      <c r="J43" s="45">
        <v>3410</v>
      </c>
      <c r="K43" s="45">
        <v>4319</v>
      </c>
      <c r="L43" s="45">
        <v>5839</v>
      </c>
      <c r="M43" s="45">
        <v>5961</v>
      </c>
      <c r="N43" s="45">
        <v>5061</v>
      </c>
      <c r="O43" s="45">
        <v>5454</v>
      </c>
      <c r="P43" s="45">
        <v>6419</v>
      </c>
      <c r="Q43" s="45">
        <v>8135</v>
      </c>
      <c r="R43" s="45">
        <v>10852</v>
      </c>
      <c r="S43" s="45">
        <v>11128</v>
      </c>
      <c r="T43" s="45">
        <v>9860</v>
      </c>
      <c r="U43" s="45">
        <v>11353</v>
      </c>
    </row>
    <row r="44" spans="2:21" ht="12" customHeight="1">
      <c r="B44" s="44" t="s">
        <v>79</v>
      </c>
      <c r="C44" s="44" t="s">
        <v>77</v>
      </c>
      <c r="D44" s="45">
        <v>51083</v>
      </c>
      <c r="E44" s="45">
        <v>56941</v>
      </c>
      <c r="F44" s="45">
        <v>68985</v>
      </c>
      <c r="G44" s="45">
        <v>65687</v>
      </c>
      <c r="H44" s="45">
        <v>51227</v>
      </c>
      <c r="I44" s="45">
        <v>63563</v>
      </c>
      <c r="J44" s="45">
        <v>71872</v>
      </c>
      <c r="K44" s="45">
        <v>77247</v>
      </c>
      <c r="L44" s="45">
        <v>86356</v>
      </c>
      <c r="M44" s="45">
        <v>73204</v>
      </c>
      <c r="N44" s="45">
        <v>51297</v>
      </c>
      <c r="O44" s="45">
        <v>54897</v>
      </c>
      <c r="P44" s="45">
        <v>122955</v>
      </c>
      <c r="Q44" s="45">
        <v>134188</v>
      </c>
      <c r="R44" s="45">
        <v>155341</v>
      </c>
      <c r="S44" s="45">
        <v>138891</v>
      </c>
      <c r="T44" s="45">
        <v>102524</v>
      </c>
      <c r="U44" s="45">
        <v>118460</v>
      </c>
    </row>
    <row r="46" spans="3:17" ht="14.25" customHeight="1">
      <c r="C46" s="44" t="s">
        <v>74</v>
      </c>
      <c r="J46" s="44" t="s">
        <v>74</v>
      </c>
      <c r="Q46" s="44" t="s">
        <v>74</v>
      </c>
    </row>
    <row r="47" spans="3:23" ht="14.25" customHeight="1">
      <c r="C47" s="44" t="s">
        <v>33</v>
      </c>
      <c r="D47" s="44" t="s">
        <v>34</v>
      </c>
      <c r="E47" s="44" t="s">
        <v>35</v>
      </c>
      <c r="F47" s="44" t="s">
        <v>36</v>
      </c>
      <c r="G47" s="44" t="s">
        <v>37</v>
      </c>
      <c r="H47" s="44" t="s">
        <v>48</v>
      </c>
      <c r="I47" s="44" t="s">
        <v>67</v>
      </c>
      <c r="J47" s="44" t="s">
        <v>33</v>
      </c>
      <c r="K47" s="44" t="s">
        <v>34</v>
      </c>
      <c r="L47" s="44" t="s">
        <v>35</v>
      </c>
      <c r="M47" s="44" t="s">
        <v>36</v>
      </c>
      <c r="N47" s="44" t="s">
        <v>37</v>
      </c>
      <c r="O47" s="44" t="s">
        <v>48</v>
      </c>
      <c r="P47" s="44" t="s">
        <v>67</v>
      </c>
      <c r="Q47" s="44" t="s">
        <v>33</v>
      </c>
      <c r="R47" s="44" t="s">
        <v>34</v>
      </c>
      <c r="S47" s="44" t="s">
        <v>35</v>
      </c>
      <c r="T47" s="44" t="s">
        <v>36</v>
      </c>
      <c r="U47" s="44" t="s">
        <v>37</v>
      </c>
      <c r="V47" s="44" t="s">
        <v>48</v>
      </c>
      <c r="W47" s="44" t="s">
        <v>67</v>
      </c>
    </row>
    <row r="48" spans="2:23" ht="14.25" customHeight="1">
      <c r="B48" s="44" t="s">
        <v>0</v>
      </c>
      <c r="C48" s="46">
        <f aca="true" t="shared" si="0" ref="C48:G57">D10/$I48*100</f>
        <v>15.110914801727523</v>
      </c>
      <c r="D48" s="46">
        <f t="shared" si="0"/>
        <v>15.331762858264625</v>
      </c>
      <c r="E48" s="46">
        <f t="shared" si="0"/>
        <v>16.88751472320377</v>
      </c>
      <c r="F48" s="46">
        <f t="shared" si="0"/>
        <v>17.505889281507656</v>
      </c>
      <c r="G48" s="46">
        <f t="shared" si="0"/>
        <v>15.984491558696506</v>
      </c>
      <c r="H48" s="46">
        <f aca="true" t="shared" si="1" ref="H48:H82">SUM(C48:G48)</f>
        <v>80.82057322340009</v>
      </c>
      <c r="I48" s="47">
        <f aca="true" t="shared" si="2" ref="I48:I82">SUM(D10:I10)</f>
        <v>20376</v>
      </c>
      <c r="J48">
        <f aca="true" t="shared" si="3" ref="J48:N57">J10/$P48*100</f>
        <v>18.300390358758285</v>
      </c>
      <c r="K48">
        <f t="shared" si="3"/>
        <v>16.825701716339303</v>
      </c>
      <c r="L48">
        <f t="shared" si="3"/>
        <v>17.857364148955945</v>
      </c>
      <c r="M48">
        <f t="shared" si="3"/>
        <v>16.398165933453125</v>
      </c>
      <c r="N48">
        <f t="shared" si="3"/>
        <v>14.189231055207882</v>
      </c>
      <c r="O48">
        <f aca="true" t="shared" si="4" ref="O48:O82">SUM(J48:N48)</f>
        <v>83.57085321271454</v>
      </c>
      <c r="P48" s="47">
        <f aca="true" t="shared" si="5" ref="P48:P82">SUM(J10:O10)</f>
        <v>32278</v>
      </c>
      <c r="Q48">
        <f aca="true" t="shared" si="6" ref="Q48:U57">P10/$W48*100</f>
        <v>17.06612982869298</v>
      </c>
      <c r="R48">
        <f t="shared" si="6"/>
        <v>16.24757853154556</v>
      </c>
      <c r="S48">
        <f t="shared" si="6"/>
        <v>17.482052645572985</v>
      </c>
      <c r="T48">
        <f t="shared" si="6"/>
        <v>16.82683176966612</v>
      </c>
      <c r="U48">
        <f t="shared" si="6"/>
        <v>14.88395943328142</v>
      </c>
      <c r="V48">
        <f aca="true" t="shared" si="7" ref="V48:V82">SUM(Q48:U48)</f>
        <v>82.50655220875906</v>
      </c>
      <c r="W48" s="47">
        <f aca="true" t="shared" si="8" ref="W48:W82">SUM(P48,I48)</f>
        <v>52654</v>
      </c>
    </row>
    <row r="49" spans="2:23" ht="14.25" customHeight="1">
      <c r="B49" s="44" t="s">
        <v>1</v>
      </c>
      <c r="C49" s="46">
        <f t="shared" si="0"/>
        <v>19.884806799753957</v>
      </c>
      <c r="D49" s="46">
        <f t="shared" si="0"/>
        <v>18.06184644634569</v>
      </c>
      <c r="E49" s="46">
        <f t="shared" si="0"/>
        <v>17.709556562098083</v>
      </c>
      <c r="F49" s="46">
        <f t="shared" si="0"/>
        <v>15.54549013029134</v>
      </c>
      <c r="G49" s="46">
        <f t="shared" si="0"/>
        <v>12.61533299781916</v>
      </c>
      <c r="H49" s="46">
        <f t="shared" si="1"/>
        <v>83.81703293630824</v>
      </c>
      <c r="I49" s="47">
        <f t="shared" si="2"/>
        <v>17883</v>
      </c>
      <c r="J49">
        <f t="shared" si="3"/>
        <v>23.26470919113511</v>
      </c>
      <c r="K49">
        <f t="shared" si="3"/>
        <v>19.788502643716953</v>
      </c>
      <c r="L49">
        <f t="shared" si="3"/>
        <v>18.095398807514908</v>
      </c>
      <c r="M49">
        <f t="shared" si="3"/>
        <v>14.81606479919001</v>
      </c>
      <c r="N49">
        <f t="shared" si="3"/>
        <v>10.777365282933964</v>
      </c>
      <c r="O49">
        <f t="shared" si="4"/>
        <v>86.74204072449095</v>
      </c>
      <c r="P49" s="47">
        <f t="shared" si="5"/>
        <v>17778</v>
      </c>
      <c r="Q49">
        <f t="shared" si="6"/>
        <v>21.569782114915455</v>
      </c>
      <c r="R49">
        <f t="shared" si="6"/>
        <v>18.922632567791144</v>
      </c>
      <c r="S49">
        <f t="shared" si="6"/>
        <v>17.9019096491966</v>
      </c>
      <c r="T49">
        <f t="shared" si="6"/>
        <v>15.181851322172681</v>
      </c>
      <c r="U49">
        <f t="shared" si="6"/>
        <v>11.699054990045148</v>
      </c>
      <c r="V49">
        <f t="shared" si="7"/>
        <v>85.27523064412102</v>
      </c>
      <c r="W49" s="47">
        <f t="shared" si="8"/>
        <v>35661</v>
      </c>
    </row>
    <row r="50" spans="2:23" ht="14.25" customHeight="1">
      <c r="B50" s="44" t="s">
        <v>2</v>
      </c>
      <c r="C50" s="46">
        <f t="shared" si="0"/>
        <v>20.058311501732444</v>
      </c>
      <c r="D50" s="46">
        <f t="shared" si="0"/>
        <v>17.100481703709963</v>
      </c>
      <c r="E50" s="46">
        <f t="shared" si="0"/>
        <v>17.261049607031183</v>
      </c>
      <c r="F50" s="46">
        <f t="shared" si="0"/>
        <v>15.782134708019942</v>
      </c>
      <c r="G50" s="46">
        <f t="shared" si="0"/>
        <v>13.060931293839262</v>
      </c>
      <c r="H50" s="46">
        <f t="shared" si="1"/>
        <v>83.26290881433279</v>
      </c>
      <c r="I50" s="47">
        <f t="shared" si="2"/>
        <v>23666</v>
      </c>
      <c r="J50">
        <f t="shared" si="3"/>
        <v>26.540606720174125</v>
      </c>
      <c r="K50">
        <f t="shared" si="3"/>
        <v>19.208270983539656</v>
      </c>
      <c r="L50">
        <f t="shared" si="3"/>
        <v>18.636920146918786</v>
      </c>
      <c r="M50">
        <f t="shared" si="3"/>
        <v>13.753230852945178</v>
      </c>
      <c r="N50">
        <f t="shared" si="3"/>
        <v>10.02584682356142</v>
      </c>
      <c r="O50">
        <f t="shared" si="4"/>
        <v>88.16487552713917</v>
      </c>
      <c r="P50" s="47">
        <f t="shared" si="5"/>
        <v>7351</v>
      </c>
      <c r="Q50">
        <f t="shared" si="6"/>
        <v>21.59460940774414</v>
      </c>
      <c r="R50">
        <f t="shared" si="6"/>
        <v>17.600025792307445</v>
      </c>
      <c r="S50">
        <f t="shared" si="6"/>
        <v>17.587129638585292</v>
      </c>
      <c r="T50">
        <f t="shared" si="6"/>
        <v>15.301286391333784</v>
      </c>
      <c r="U50">
        <f t="shared" si="6"/>
        <v>12.341619112099817</v>
      </c>
      <c r="V50">
        <f t="shared" si="7"/>
        <v>84.42467034207048</v>
      </c>
      <c r="W50" s="47">
        <f t="shared" si="8"/>
        <v>31017</v>
      </c>
    </row>
    <row r="51" spans="2:23" ht="14.25" customHeight="1">
      <c r="B51" s="44" t="s">
        <v>3</v>
      </c>
      <c r="C51" s="46">
        <f t="shared" si="0"/>
        <v>14.25558835934205</v>
      </c>
      <c r="D51" s="46">
        <f t="shared" si="0"/>
        <v>15.731758751581612</v>
      </c>
      <c r="E51" s="46">
        <f t="shared" si="0"/>
        <v>19.295655841417123</v>
      </c>
      <c r="F51" s="46">
        <f t="shared" si="0"/>
        <v>19.06368620835091</v>
      </c>
      <c r="G51" s="46">
        <f t="shared" si="0"/>
        <v>14.719527625474482</v>
      </c>
      <c r="H51" s="46">
        <f t="shared" si="1"/>
        <v>83.06621678616618</v>
      </c>
      <c r="I51" s="47">
        <f t="shared" si="2"/>
        <v>4742</v>
      </c>
      <c r="J51">
        <f t="shared" si="3"/>
        <v>13.71264838313549</v>
      </c>
      <c r="K51">
        <f t="shared" si="3"/>
        <v>15.800245599672532</v>
      </c>
      <c r="L51">
        <f t="shared" si="3"/>
        <v>19.402374130167825</v>
      </c>
      <c r="M51">
        <f t="shared" si="3"/>
        <v>19.852640196479737</v>
      </c>
      <c r="N51">
        <f t="shared" si="3"/>
        <v>15.554645927138763</v>
      </c>
      <c r="O51">
        <f t="shared" si="4"/>
        <v>84.32255423659436</v>
      </c>
      <c r="P51" s="47">
        <f t="shared" si="5"/>
        <v>2443</v>
      </c>
      <c r="Q51">
        <f t="shared" si="6"/>
        <v>14.070981210855951</v>
      </c>
      <c r="R51">
        <f t="shared" si="6"/>
        <v>15.755045233124566</v>
      </c>
      <c r="S51">
        <f t="shared" si="6"/>
        <v>19.33194154488518</v>
      </c>
      <c r="T51">
        <f t="shared" si="6"/>
        <v>19.33194154488518</v>
      </c>
      <c r="U51">
        <f t="shared" si="6"/>
        <v>15.00347947112039</v>
      </c>
      <c r="V51">
        <f t="shared" si="7"/>
        <v>83.49338900487126</v>
      </c>
      <c r="W51" s="47">
        <f t="shared" si="8"/>
        <v>7185</v>
      </c>
    </row>
    <row r="52" spans="2:23" ht="14.25" customHeight="1">
      <c r="B52" s="44" t="s">
        <v>4</v>
      </c>
      <c r="C52" s="46">
        <f t="shared" si="0"/>
        <v>16.84516944032515</v>
      </c>
      <c r="D52" s="46">
        <f t="shared" si="0"/>
        <v>10.526171252814851</v>
      </c>
      <c r="E52" s="46">
        <f t="shared" si="0"/>
        <v>11.869061350030208</v>
      </c>
      <c r="F52" s="46">
        <f t="shared" si="0"/>
        <v>13.417916186082277</v>
      </c>
      <c r="G52" s="46">
        <f t="shared" si="0"/>
        <v>14.263744713571702</v>
      </c>
      <c r="H52" s="46">
        <f t="shared" si="1"/>
        <v>66.92206294282418</v>
      </c>
      <c r="I52" s="47">
        <f t="shared" si="2"/>
        <v>36414</v>
      </c>
      <c r="J52">
        <f t="shared" si="3"/>
        <v>17.78501628664495</v>
      </c>
      <c r="K52">
        <f t="shared" si="3"/>
        <v>13.411509229098806</v>
      </c>
      <c r="L52">
        <f t="shared" si="3"/>
        <v>14.102062975027144</v>
      </c>
      <c r="M52">
        <f t="shared" si="3"/>
        <v>14.167209554831706</v>
      </c>
      <c r="N52">
        <f t="shared" si="3"/>
        <v>13.672095548317046</v>
      </c>
      <c r="O52">
        <f t="shared" si="4"/>
        <v>73.13789359391966</v>
      </c>
      <c r="P52" s="47">
        <f t="shared" si="5"/>
        <v>23025</v>
      </c>
      <c r="Q52">
        <f t="shared" si="6"/>
        <v>17.209239724759836</v>
      </c>
      <c r="R52">
        <f t="shared" si="6"/>
        <v>11.643870186241356</v>
      </c>
      <c r="S52">
        <f t="shared" si="6"/>
        <v>12.734063493665776</v>
      </c>
      <c r="T52">
        <f t="shared" si="6"/>
        <v>13.708171402614443</v>
      </c>
      <c r="U52">
        <f t="shared" si="6"/>
        <v>14.034556436010027</v>
      </c>
      <c r="V52">
        <f t="shared" si="7"/>
        <v>69.32990124329143</v>
      </c>
      <c r="W52" s="47">
        <f t="shared" si="8"/>
        <v>59439</v>
      </c>
    </row>
    <row r="53" spans="2:23" ht="14.25" customHeight="1">
      <c r="B53" s="44" t="s">
        <v>5</v>
      </c>
      <c r="C53" s="46">
        <f t="shared" si="0"/>
        <v>24.390243902439025</v>
      </c>
      <c r="D53" s="46">
        <f t="shared" si="0"/>
        <v>16.16724738675958</v>
      </c>
      <c r="E53" s="46">
        <f t="shared" si="0"/>
        <v>15.33101045296167</v>
      </c>
      <c r="F53" s="46">
        <f t="shared" si="0"/>
        <v>14.703832752613241</v>
      </c>
      <c r="G53" s="46">
        <f t="shared" si="0"/>
        <v>10.522648083623693</v>
      </c>
      <c r="H53" s="46">
        <f t="shared" si="1"/>
        <v>81.11498257839722</v>
      </c>
      <c r="I53" s="47">
        <f t="shared" si="2"/>
        <v>1435</v>
      </c>
      <c r="J53">
        <f t="shared" si="3"/>
        <v>29.30817610062893</v>
      </c>
      <c r="K53">
        <f t="shared" si="3"/>
        <v>20.37735849056604</v>
      </c>
      <c r="L53">
        <f t="shared" si="3"/>
        <v>15.849056603773585</v>
      </c>
      <c r="M53">
        <f t="shared" si="3"/>
        <v>12.70440251572327</v>
      </c>
      <c r="N53">
        <f t="shared" si="3"/>
        <v>9.433962264150944</v>
      </c>
      <c r="O53">
        <f t="shared" si="4"/>
        <v>87.67295597484278</v>
      </c>
      <c r="P53" s="47">
        <f t="shared" si="5"/>
        <v>795</v>
      </c>
      <c r="Q53">
        <f t="shared" si="6"/>
        <v>26.143497757847534</v>
      </c>
      <c r="R53">
        <f t="shared" si="6"/>
        <v>17.668161434977577</v>
      </c>
      <c r="S53">
        <f t="shared" si="6"/>
        <v>15.515695067264573</v>
      </c>
      <c r="T53">
        <f t="shared" si="6"/>
        <v>13.991031390134529</v>
      </c>
      <c r="U53">
        <f t="shared" si="6"/>
        <v>10.134529147982063</v>
      </c>
      <c r="V53">
        <f t="shared" si="7"/>
        <v>83.45291479820628</v>
      </c>
      <c r="W53" s="47">
        <f t="shared" si="8"/>
        <v>2230</v>
      </c>
    </row>
    <row r="54" spans="2:23" ht="14.25" customHeight="1">
      <c r="B54" s="44" t="s">
        <v>6</v>
      </c>
      <c r="C54" s="46">
        <f t="shared" si="0"/>
        <v>8.293795620437956</v>
      </c>
      <c r="D54" s="46">
        <f t="shared" si="0"/>
        <v>13.266423357664234</v>
      </c>
      <c r="E54" s="46">
        <f t="shared" si="0"/>
        <v>19.242700729927005</v>
      </c>
      <c r="F54" s="46">
        <f t="shared" si="0"/>
        <v>21.45985401459854</v>
      </c>
      <c r="G54" s="46">
        <f t="shared" si="0"/>
        <v>17.91970802919708</v>
      </c>
      <c r="H54" s="46">
        <f t="shared" si="1"/>
        <v>80.18248175182481</v>
      </c>
      <c r="I54" s="47">
        <f t="shared" si="2"/>
        <v>10960</v>
      </c>
      <c r="J54">
        <f t="shared" si="3"/>
        <v>12.833121827411167</v>
      </c>
      <c r="K54">
        <f t="shared" si="3"/>
        <v>17.020939086294415</v>
      </c>
      <c r="L54">
        <f t="shared" si="3"/>
        <v>22.763324873096447</v>
      </c>
      <c r="M54">
        <f t="shared" si="3"/>
        <v>20.92322335025381</v>
      </c>
      <c r="N54">
        <f t="shared" si="3"/>
        <v>13.769035532994925</v>
      </c>
      <c r="O54">
        <f t="shared" si="4"/>
        <v>87.30964467005076</v>
      </c>
      <c r="P54" s="47">
        <f t="shared" si="5"/>
        <v>6304</v>
      </c>
      <c r="Q54">
        <f t="shared" si="6"/>
        <v>9.951343836886005</v>
      </c>
      <c r="R54">
        <f t="shared" si="6"/>
        <v>14.637395736793327</v>
      </c>
      <c r="S54">
        <f t="shared" si="6"/>
        <v>20.52826691380908</v>
      </c>
      <c r="T54">
        <f t="shared" si="6"/>
        <v>21.263901760889713</v>
      </c>
      <c r="U54">
        <f t="shared" si="6"/>
        <v>16.404077849860982</v>
      </c>
      <c r="V54">
        <f t="shared" si="7"/>
        <v>82.7849860982391</v>
      </c>
      <c r="W54" s="47">
        <f t="shared" si="8"/>
        <v>17264</v>
      </c>
    </row>
    <row r="55" spans="2:23" ht="14.25" customHeight="1">
      <c r="B55" s="44" t="s">
        <v>7</v>
      </c>
      <c r="C55" s="46">
        <f t="shared" si="0"/>
        <v>11.784393165404262</v>
      </c>
      <c r="D55" s="46">
        <f t="shared" si="0"/>
        <v>16.21454993834772</v>
      </c>
      <c r="E55" s="46">
        <f t="shared" si="0"/>
        <v>19.658270213140742</v>
      </c>
      <c r="F55" s="46">
        <f t="shared" si="0"/>
        <v>18.724678527391227</v>
      </c>
      <c r="G55" s="46">
        <f t="shared" si="0"/>
        <v>14.593975691386296</v>
      </c>
      <c r="H55" s="46">
        <f t="shared" si="1"/>
        <v>80.97586753567025</v>
      </c>
      <c r="I55" s="47">
        <f t="shared" si="2"/>
        <v>11354</v>
      </c>
      <c r="J55">
        <f t="shared" si="3"/>
        <v>10.483460559796438</v>
      </c>
      <c r="K55">
        <f t="shared" si="3"/>
        <v>12.773536895674301</v>
      </c>
      <c r="L55">
        <f t="shared" si="3"/>
        <v>16.74300254452926</v>
      </c>
      <c r="M55">
        <f t="shared" si="3"/>
        <v>18.982188295165393</v>
      </c>
      <c r="N55">
        <f t="shared" si="3"/>
        <v>16.59033078880407</v>
      </c>
      <c r="O55">
        <f t="shared" si="4"/>
        <v>75.57251908396947</v>
      </c>
      <c r="P55" s="47">
        <f t="shared" si="5"/>
        <v>1965</v>
      </c>
      <c r="Q55">
        <f t="shared" si="6"/>
        <v>11.59246189653878</v>
      </c>
      <c r="R55">
        <f t="shared" si="6"/>
        <v>15.706884901268864</v>
      </c>
      <c r="S55">
        <f t="shared" si="6"/>
        <v>19.228170283054283</v>
      </c>
      <c r="T55">
        <f t="shared" si="6"/>
        <v>18.76266987011037</v>
      </c>
      <c r="U55">
        <f t="shared" si="6"/>
        <v>14.888505143028755</v>
      </c>
      <c r="V55">
        <f t="shared" si="7"/>
        <v>80.17869209400105</v>
      </c>
      <c r="W55" s="47">
        <f t="shared" si="8"/>
        <v>13319</v>
      </c>
    </row>
    <row r="56" spans="2:23" ht="14.25" customHeight="1">
      <c r="B56" s="44" t="s">
        <v>8</v>
      </c>
      <c r="C56" s="46">
        <f t="shared" si="0"/>
        <v>4.803296632541368</v>
      </c>
      <c r="D56" s="46">
        <f t="shared" si="0"/>
        <v>10.74624943661065</v>
      </c>
      <c r="E56" s="46">
        <f t="shared" si="0"/>
        <v>19.084411821518255</v>
      </c>
      <c r="F56" s="46">
        <f t="shared" si="0"/>
        <v>22.767368488828794</v>
      </c>
      <c r="G56" s="46">
        <f t="shared" si="0"/>
        <v>19.31620629708325</v>
      </c>
      <c r="H56" s="46">
        <f t="shared" si="1"/>
        <v>76.71753267658232</v>
      </c>
      <c r="I56" s="47">
        <f t="shared" si="2"/>
        <v>15531</v>
      </c>
      <c r="J56">
        <f t="shared" si="3"/>
        <v>4.7506194118280725</v>
      </c>
      <c r="K56">
        <f t="shared" si="3"/>
        <v>11.041689109124206</v>
      </c>
      <c r="L56">
        <f t="shared" si="3"/>
        <v>18.226866314768934</v>
      </c>
      <c r="M56">
        <f t="shared" si="3"/>
        <v>22.083378218248413</v>
      </c>
      <c r="N56">
        <f t="shared" si="3"/>
        <v>19.433372832058602</v>
      </c>
      <c r="O56">
        <f t="shared" si="4"/>
        <v>75.53592588602822</v>
      </c>
      <c r="P56" s="47">
        <f t="shared" si="5"/>
        <v>9283</v>
      </c>
      <c r="Q56">
        <f t="shared" si="6"/>
        <v>4.783589908922383</v>
      </c>
      <c r="R56">
        <f t="shared" si="6"/>
        <v>10.856774401547513</v>
      </c>
      <c r="S56">
        <f t="shared" si="6"/>
        <v>18.76360119287499</v>
      </c>
      <c r="T56">
        <f t="shared" si="6"/>
        <v>22.5114854517611</v>
      </c>
      <c r="U56">
        <f t="shared" si="6"/>
        <v>19.36003868783751</v>
      </c>
      <c r="V56">
        <f t="shared" si="7"/>
        <v>76.27548964294348</v>
      </c>
      <c r="W56" s="47">
        <f t="shared" si="8"/>
        <v>24814</v>
      </c>
    </row>
    <row r="57" spans="2:23" ht="14.25" customHeight="1">
      <c r="B57" s="44" t="s">
        <v>9</v>
      </c>
      <c r="C57" s="46">
        <f t="shared" si="0"/>
        <v>10.38961038961039</v>
      </c>
      <c r="D57" s="46">
        <f t="shared" si="0"/>
        <v>9.090909090909092</v>
      </c>
      <c r="E57" s="46">
        <f t="shared" si="0"/>
        <v>15.584415584415584</v>
      </c>
      <c r="F57" s="46">
        <f t="shared" si="0"/>
        <v>16.883116883116884</v>
      </c>
      <c r="G57" s="46">
        <f t="shared" si="0"/>
        <v>28.57142857142857</v>
      </c>
      <c r="H57" s="46">
        <f t="shared" si="1"/>
        <v>80.51948051948052</v>
      </c>
      <c r="I57" s="47">
        <f t="shared" si="2"/>
        <v>77</v>
      </c>
      <c r="J57">
        <f t="shared" si="3"/>
        <v>15.81569115815691</v>
      </c>
      <c r="K57">
        <f t="shared" si="3"/>
        <v>18.43088418430884</v>
      </c>
      <c r="L57">
        <f t="shared" si="3"/>
        <v>19.80074719800747</v>
      </c>
      <c r="M57">
        <f t="shared" si="3"/>
        <v>20.672478206724783</v>
      </c>
      <c r="N57">
        <f t="shared" si="3"/>
        <v>14.072229140722293</v>
      </c>
      <c r="O57">
        <f t="shared" si="4"/>
        <v>88.79202988792031</v>
      </c>
      <c r="P57" s="47">
        <f t="shared" si="5"/>
        <v>803</v>
      </c>
      <c r="Q57">
        <f t="shared" si="6"/>
        <v>15.340909090909092</v>
      </c>
      <c r="R57">
        <f t="shared" si="6"/>
        <v>17.613636363636363</v>
      </c>
      <c r="S57">
        <f t="shared" si="6"/>
        <v>19.43181818181818</v>
      </c>
      <c r="T57">
        <f t="shared" si="6"/>
        <v>20.34090909090909</v>
      </c>
      <c r="U57">
        <f t="shared" si="6"/>
        <v>15.340909090909092</v>
      </c>
      <c r="V57">
        <f t="shared" si="7"/>
        <v>88.06818181818181</v>
      </c>
      <c r="W57" s="47">
        <f t="shared" si="8"/>
        <v>880</v>
      </c>
    </row>
    <row r="58" spans="2:23" ht="14.25" customHeight="1">
      <c r="B58" s="44" t="s">
        <v>10</v>
      </c>
      <c r="C58" s="46">
        <f aca="true" t="shared" si="9" ref="C58:G67">D20/$I58*100</f>
        <v>10.133060388945752</v>
      </c>
      <c r="D58" s="46">
        <f t="shared" si="9"/>
        <v>11.804844762879563</v>
      </c>
      <c r="E58" s="46">
        <f t="shared" si="9"/>
        <v>15.660184237461616</v>
      </c>
      <c r="F58" s="46">
        <f t="shared" si="9"/>
        <v>16.61548959399522</v>
      </c>
      <c r="G58" s="46">
        <f t="shared" si="9"/>
        <v>13.920163766632548</v>
      </c>
      <c r="H58" s="46">
        <f t="shared" si="1"/>
        <v>68.1337427499147</v>
      </c>
      <c r="I58" s="47">
        <f t="shared" si="2"/>
        <v>2931</v>
      </c>
      <c r="J58">
        <f aca="true" t="shared" si="10" ref="J58:N67">J20/$P58*100</f>
        <v>10.137741046831957</v>
      </c>
      <c r="K58">
        <f t="shared" si="10"/>
        <v>12.011019283746556</v>
      </c>
      <c r="L58">
        <f t="shared" si="10"/>
        <v>16.03305785123967</v>
      </c>
      <c r="M58">
        <f t="shared" si="10"/>
        <v>17.355371900826448</v>
      </c>
      <c r="N58">
        <f t="shared" si="10"/>
        <v>15.37190082644628</v>
      </c>
      <c r="O58">
        <f t="shared" si="4"/>
        <v>70.9090909090909</v>
      </c>
      <c r="P58" s="47">
        <f t="shared" si="5"/>
        <v>1815</v>
      </c>
      <c r="Q58">
        <f aca="true" t="shared" si="11" ref="Q58:U67">P20/$W58*100</f>
        <v>10.134850400337125</v>
      </c>
      <c r="R58">
        <f t="shared" si="11"/>
        <v>11.883691529709228</v>
      </c>
      <c r="S58">
        <f t="shared" si="11"/>
        <v>15.802781289506953</v>
      </c>
      <c r="T58">
        <f t="shared" si="11"/>
        <v>16.898440792246102</v>
      </c>
      <c r="U58">
        <f t="shared" si="11"/>
        <v>14.475347661188371</v>
      </c>
      <c r="V58">
        <f t="shared" si="7"/>
        <v>69.19511167298778</v>
      </c>
      <c r="W58" s="47">
        <f t="shared" si="8"/>
        <v>4746</v>
      </c>
    </row>
    <row r="59" spans="2:23" ht="14.25" customHeight="1">
      <c r="B59" s="44" t="s">
        <v>11</v>
      </c>
      <c r="C59" s="46">
        <f t="shared" si="9"/>
        <v>9.788213627992635</v>
      </c>
      <c r="D59" s="46">
        <f t="shared" si="9"/>
        <v>16.597605893186003</v>
      </c>
      <c r="E59" s="46">
        <f t="shared" si="9"/>
        <v>22.748618784530386</v>
      </c>
      <c r="F59" s="46">
        <f t="shared" si="9"/>
        <v>21.60681399631676</v>
      </c>
      <c r="G59" s="46">
        <f t="shared" si="9"/>
        <v>15.211786372007365</v>
      </c>
      <c r="H59" s="46">
        <f t="shared" si="1"/>
        <v>85.95303867403315</v>
      </c>
      <c r="I59" s="47">
        <f t="shared" si="2"/>
        <v>21720</v>
      </c>
      <c r="J59">
        <f t="shared" si="10"/>
        <v>11.280811416440619</v>
      </c>
      <c r="K59">
        <f t="shared" si="10"/>
        <v>17.11876400518929</v>
      </c>
      <c r="L59">
        <f t="shared" si="10"/>
        <v>22.46727208397217</v>
      </c>
      <c r="M59">
        <f t="shared" si="10"/>
        <v>20.715886307347564</v>
      </c>
      <c r="N59">
        <f t="shared" si="10"/>
        <v>14.129024649133152</v>
      </c>
      <c r="O59">
        <f t="shared" si="4"/>
        <v>85.7117584620828</v>
      </c>
      <c r="P59" s="47">
        <f t="shared" si="5"/>
        <v>16958</v>
      </c>
      <c r="Q59">
        <f t="shared" si="11"/>
        <v>10.442628884637262</v>
      </c>
      <c r="R59">
        <f t="shared" si="11"/>
        <v>16.826102694037953</v>
      </c>
      <c r="S59">
        <f t="shared" si="11"/>
        <v>22.62526500853198</v>
      </c>
      <c r="T59">
        <f t="shared" si="11"/>
        <v>21.216195253115465</v>
      </c>
      <c r="U59">
        <f t="shared" si="11"/>
        <v>14.737059827292</v>
      </c>
      <c r="V59">
        <f t="shared" si="7"/>
        <v>85.84725166761467</v>
      </c>
      <c r="W59" s="47">
        <f t="shared" si="8"/>
        <v>38678</v>
      </c>
    </row>
    <row r="60" spans="2:23" ht="14.25" customHeight="1">
      <c r="B60" s="44" t="s">
        <v>12</v>
      </c>
      <c r="C60" s="46">
        <f t="shared" si="9"/>
        <v>23.964189048511347</v>
      </c>
      <c r="D60" s="46">
        <f t="shared" si="9"/>
        <v>18.717468249011034</v>
      </c>
      <c r="E60" s="46">
        <f t="shared" si="9"/>
        <v>17.780553820528837</v>
      </c>
      <c r="F60" s="46">
        <f t="shared" si="9"/>
        <v>14.844888611284615</v>
      </c>
      <c r="G60" s="46">
        <f t="shared" si="9"/>
        <v>11.336664584634605</v>
      </c>
      <c r="H60" s="46">
        <f t="shared" si="1"/>
        <v>86.64376431397044</v>
      </c>
      <c r="I60" s="47">
        <f t="shared" si="2"/>
        <v>9606</v>
      </c>
      <c r="J60">
        <f t="shared" si="10"/>
        <v>25.83608101742817</v>
      </c>
      <c r="K60">
        <f t="shared" si="10"/>
        <v>19.10032972209138</v>
      </c>
      <c r="L60">
        <f t="shared" si="10"/>
        <v>16.721620348563356</v>
      </c>
      <c r="M60">
        <f t="shared" si="10"/>
        <v>14.060292039566653</v>
      </c>
      <c r="N60">
        <f t="shared" si="10"/>
        <v>10.998586905322655</v>
      </c>
      <c r="O60">
        <f t="shared" si="4"/>
        <v>86.71691003297221</v>
      </c>
      <c r="P60" s="47">
        <f t="shared" si="5"/>
        <v>4246</v>
      </c>
      <c r="Q60">
        <f t="shared" si="11"/>
        <v>24.537972855905284</v>
      </c>
      <c r="R60">
        <f t="shared" si="11"/>
        <v>18.83482529598614</v>
      </c>
      <c r="S60">
        <f t="shared" si="11"/>
        <v>17.45596303782847</v>
      </c>
      <c r="T60">
        <f t="shared" si="11"/>
        <v>14.604389257868899</v>
      </c>
      <c r="U60">
        <f t="shared" si="11"/>
        <v>11.233034940802773</v>
      </c>
      <c r="V60">
        <f t="shared" si="7"/>
        <v>86.66618538839157</v>
      </c>
      <c r="W60" s="47">
        <f t="shared" si="8"/>
        <v>13852</v>
      </c>
    </row>
    <row r="61" spans="2:23" ht="14.25" customHeight="1">
      <c r="B61" s="44" t="s">
        <v>13</v>
      </c>
      <c r="C61" s="46">
        <f t="shared" si="9"/>
        <v>15.182926829268292</v>
      </c>
      <c r="D61" s="46">
        <f t="shared" si="9"/>
        <v>18.60310421286031</v>
      </c>
      <c r="E61" s="46">
        <f t="shared" si="9"/>
        <v>21.735033259423503</v>
      </c>
      <c r="F61" s="46">
        <f t="shared" si="9"/>
        <v>19.434589800443458</v>
      </c>
      <c r="G61" s="46">
        <f t="shared" si="9"/>
        <v>13.86917960088692</v>
      </c>
      <c r="H61" s="46">
        <f t="shared" si="1"/>
        <v>88.82483370288249</v>
      </c>
      <c r="I61" s="47">
        <f t="shared" si="2"/>
        <v>18040</v>
      </c>
      <c r="J61">
        <f t="shared" si="10"/>
        <v>23.327100307199146</v>
      </c>
      <c r="K61">
        <f t="shared" si="10"/>
        <v>20.762655269133166</v>
      </c>
      <c r="L61">
        <f t="shared" si="10"/>
        <v>20.856150661145985</v>
      </c>
      <c r="M61">
        <f t="shared" si="10"/>
        <v>15.854147188459997</v>
      </c>
      <c r="N61">
        <f t="shared" si="10"/>
        <v>10.384666755709898</v>
      </c>
      <c r="O61">
        <f t="shared" si="4"/>
        <v>91.1847201816482</v>
      </c>
      <c r="P61" s="47">
        <f t="shared" si="5"/>
        <v>14974</v>
      </c>
      <c r="Q61">
        <f t="shared" si="11"/>
        <v>18.876840128430363</v>
      </c>
      <c r="R61">
        <f t="shared" si="11"/>
        <v>19.582601320651843</v>
      </c>
      <c r="S61">
        <f t="shared" si="11"/>
        <v>21.336402738232266</v>
      </c>
      <c r="T61">
        <f t="shared" si="11"/>
        <v>17.810625795117225</v>
      </c>
      <c r="U61">
        <f t="shared" si="11"/>
        <v>12.288725995032411</v>
      </c>
      <c r="V61">
        <f t="shared" si="7"/>
        <v>89.8951959774641</v>
      </c>
      <c r="W61" s="47">
        <f t="shared" si="8"/>
        <v>33014</v>
      </c>
    </row>
    <row r="62" spans="2:23" ht="14.25" customHeight="1">
      <c r="B62" s="44" t="s">
        <v>14</v>
      </c>
      <c r="C62" s="46">
        <f t="shared" si="9"/>
        <v>18.654906284454245</v>
      </c>
      <c r="D62" s="46">
        <f t="shared" si="9"/>
        <v>18.963616317530317</v>
      </c>
      <c r="E62" s="46">
        <f t="shared" si="9"/>
        <v>21.984564498346195</v>
      </c>
      <c r="F62" s="46">
        <f t="shared" si="9"/>
        <v>17.26571113561191</v>
      </c>
      <c r="G62" s="46">
        <f t="shared" si="9"/>
        <v>11.400220507166482</v>
      </c>
      <c r="H62" s="46">
        <f t="shared" si="1"/>
        <v>88.26901874310916</v>
      </c>
      <c r="I62" s="47">
        <f t="shared" si="2"/>
        <v>4535</v>
      </c>
      <c r="J62">
        <f t="shared" si="10"/>
        <v>21.41408287452912</v>
      </c>
      <c r="K62">
        <f t="shared" si="10"/>
        <v>20.892494929006087</v>
      </c>
      <c r="L62">
        <f t="shared" si="10"/>
        <v>18.951028687337004</v>
      </c>
      <c r="M62">
        <f t="shared" si="10"/>
        <v>16.082294986960303</v>
      </c>
      <c r="N62">
        <f t="shared" si="10"/>
        <v>10.460736018545349</v>
      </c>
      <c r="O62">
        <f t="shared" si="4"/>
        <v>87.80063749637786</v>
      </c>
      <c r="P62" s="47">
        <f t="shared" si="5"/>
        <v>3451</v>
      </c>
      <c r="Q62">
        <f t="shared" si="11"/>
        <v>19.847232657150013</v>
      </c>
      <c r="R62">
        <f t="shared" si="11"/>
        <v>19.797145003756576</v>
      </c>
      <c r="S62">
        <f t="shared" si="11"/>
        <v>20.673678938141748</v>
      </c>
      <c r="T62">
        <f t="shared" si="11"/>
        <v>16.754320060105186</v>
      </c>
      <c r="U62">
        <f t="shared" si="11"/>
        <v>10.994239919859755</v>
      </c>
      <c r="V62">
        <f t="shared" si="7"/>
        <v>88.06661657901327</v>
      </c>
      <c r="W62" s="47">
        <f t="shared" si="8"/>
        <v>7986</v>
      </c>
    </row>
    <row r="63" spans="2:23" ht="14.25" customHeight="1">
      <c r="B63" s="44" t="s">
        <v>15</v>
      </c>
      <c r="C63" s="46">
        <f t="shared" si="9"/>
        <v>17.059590095960196</v>
      </c>
      <c r="D63" s="46">
        <f t="shared" si="9"/>
        <v>23.853808790427674</v>
      </c>
      <c r="E63" s="46">
        <f t="shared" si="9"/>
        <v>24.967420921691744</v>
      </c>
      <c r="F63" s="46">
        <f t="shared" si="9"/>
        <v>17.503850254709157</v>
      </c>
      <c r="G63" s="46">
        <f t="shared" si="9"/>
        <v>9.554555147494373</v>
      </c>
      <c r="H63" s="46">
        <f t="shared" si="1"/>
        <v>92.93922521028313</v>
      </c>
      <c r="I63" s="47">
        <f t="shared" si="2"/>
        <v>16882</v>
      </c>
      <c r="J63">
        <f t="shared" si="10"/>
        <v>18.521368836899082</v>
      </c>
      <c r="K63">
        <f t="shared" si="10"/>
        <v>24.1136934995639</v>
      </c>
      <c r="L63">
        <f t="shared" si="10"/>
        <v>23.903340003078345</v>
      </c>
      <c r="M63">
        <f t="shared" si="10"/>
        <v>16.582012210763942</v>
      </c>
      <c r="N63">
        <f t="shared" si="10"/>
        <v>9.383818172489867</v>
      </c>
      <c r="O63">
        <f t="shared" si="4"/>
        <v>92.50423272279514</v>
      </c>
      <c r="P63" s="47">
        <f t="shared" si="5"/>
        <v>19491</v>
      </c>
      <c r="Q63">
        <f t="shared" si="11"/>
        <v>17.84290545184615</v>
      </c>
      <c r="R63">
        <f t="shared" si="11"/>
        <v>23.993071784015616</v>
      </c>
      <c r="S63">
        <f t="shared" si="11"/>
        <v>24.397217716438018</v>
      </c>
      <c r="T63">
        <f t="shared" si="11"/>
        <v>17.00986995848569</v>
      </c>
      <c r="U63">
        <f t="shared" si="11"/>
        <v>9.46306326121024</v>
      </c>
      <c r="V63">
        <f t="shared" si="7"/>
        <v>92.70612817199572</v>
      </c>
      <c r="W63" s="47">
        <f t="shared" si="8"/>
        <v>36373</v>
      </c>
    </row>
    <row r="64" spans="2:23" ht="14.25" customHeight="1">
      <c r="B64" s="44" t="s">
        <v>16</v>
      </c>
      <c r="C64" s="46">
        <f t="shared" si="9"/>
        <v>10.355687291589478</v>
      </c>
      <c r="D64" s="46">
        <f t="shared" si="9"/>
        <v>13.412374953686552</v>
      </c>
      <c r="E64" s="46">
        <f t="shared" si="9"/>
        <v>17.247128566135604</v>
      </c>
      <c r="F64" s="46">
        <f t="shared" si="9"/>
        <v>17.988143756947018</v>
      </c>
      <c r="G64" s="46">
        <f t="shared" si="9"/>
        <v>16.339384957391626</v>
      </c>
      <c r="H64" s="46">
        <f t="shared" si="1"/>
        <v>75.34271952575027</v>
      </c>
      <c r="I64" s="47">
        <f t="shared" si="2"/>
        <v>5398</v>
      </c>
      <c r="J64">
        <f t="shared" si="10"/>
        <v>13.259031514219831</v>
      </c>
      <c r="K64">
        <f t="shared" si="10"/>
        <v>15.385600819882143</v>
      </c>
      <c r="L64">
        <f t="shared" si="10"/>
        <v>17.345631565462465</v>
      </c>
      <c r="M64">
        <f t="shared" si="10"/>
        <v>18.22956699974379</v>
      </c>
      <c r="N64">
        <f t="shared" si="10"/>
        <v>13.937996413015629</v>
      </c>
      <c r="O64">
        <f t="shared" si="4"/>
        <v>78.15782731232385</v>
      </c>
      <c r="P64" s="47">
        <f t="shared" si="5"/>
        <v>7806</v>
      </c>
      <c r="Q64">
        <f t="shared" si="11"/>
        <v>12.072099363829143</v>
      </c>
      <c r="R64">
        <f t="shared" si="11"/>
        <v>14.578915480157528</v>
      </c>
      <c r="S64">
        <f t="shared" si="11"/>
        <v>17.30536201151166</v>
      </c>
      <c r="T64">
        <f t="shared" si="11"/>
        <v>18.130869433504998</v>
      </c>
      <c r="U64">
        <f t="shared" si="11"/>
        <v>14.919721296576796</v>
      </c>
      <c r="V64">
        <f t="shared" si="7"/>
        <v>77.00696758558013</v>
      </c>
      <c r="W64" s="47">
        <f t="shared" si="8"/>
        <v>13204</v>
      </c>
    </row>
    <row r="65" spans="2:23" ht="14.25" customHeight="1">
      <c r="B65" s="44" t="s">
        <v>17</v>
      </c>
      <c r="C65" s="46">
        <f t="shared" si="9"/>
        <v>7.142857142857142</v>
      </c>
      <c r="D65" s="46">
        <f t="shared" si="9"/>
        <v>11.624178290844958</v>
      </c>
      <c r="E65" s="46">
        <f t="shared" si="9"/>
        <v>18.189834856501523</v>
      </c>
      <c r="F65" s="46">
        <f t="shared" si="9"/>
        <v>20.121853455186788</v>
      </c>
      <c r="G65" s="46">
        <f t="shared" si="9"/>
        <v>18.911335578002245</v>
      </c>
      <c r="H65" s="46">
        <f t="shared" si="1"/>
        <v>75.99005932339266</v>
      </c>
      <c r="I65" s="47">
        <f t="shared" si="2"/>
        <v>12474</v>
      </c>
      <c r="J65">
        <f t="shared" si="10"/>
        <v>13.492475350285419</v>
      </c>
      <c r="K65">
        <f t="shared" si="10"/>
        <v>16.63207057602491</v>
      </c>
      <c r="L65">
        <f t="shared" si="10"/>
        <v>19.696707605373927</v>
      </c>
      <c r="M65">
        <f t="shared" si="10"/>
        <v>18.338811047684946</v>
      </c>
      <c r="N65">
        <f t="shared" si="10"/>
        <v>15.403909358242519</v>
      </c>
      <c r="O65">
        <f t="shared" si="4"/>
        <v>83.5639739376117</v>
      </c>
      <c r="P65" s="47">
        <f t="shared" si="5"/>
        <v>34686</v>
      </c>
      <c r="Q65">
        <f t="shared" si="11"/>
        <v>11.81297709923664</v>
      </c>
      <c r="R65">
        <f t="shared" si="11"/>
        <v>15.30746395250212</v>
      </c>
      <c r="S65">
        <f t="shared" si="11"/>
        <v>19.29813401187447</v>
      </c>
      <c r="T65">
        <f t="shared" si="11"/>
        <v>18.810432569974555</v>
      </c>
      <c r="U65">
        <f t="shared" si="11"/>
        <v>16.331636980491943</v>
      </c>
      <c r="V65">
        <f t="shared" si="7"/>
        <v>81.56064461407973</v>
      </c>
      <c r="W65" s="47">
        <f t="shared" si="8"/>
        <v>47160</v>
      </c>
    </row>
    <row r="66" spans="2:23" ht="14.25" customHeight="1">
      <c r="B66" s="44" t="s">
        <v>18</v>
      </c>
      <c r="C66" s="46">
        <f t="shared" si="9"/>
        <v>10.639229422066549</v>
      </c>
      <c r="D66" s="46">
        <f t="shared" si="9"/>
        <v>14.258610624635143</v>
      </c>
      <c r="E66" s="46">
        <f t="shared" si="9"/>
        <v>19.892002335084648</v>
      </c>
      <c r="F66" s="46">
        <f t="shared" si="9"/>
        <v>19.279042615294806</v>
      </c>
      <c r="G66" s="46">
        <f t="shared" si="9"/>
        <v>16.59369527145359</v>
      </c>
      <c r="H66" s="46">
        <f t="shared" si="1"/>
        <v>80.66258026853473</v>
      </c>
      <c r="I66" s="47">
        <f t="shared" si="2"/>
        <v>6852</v>
      </c>
      <c r="J66">
        <f t="shared" si="10"/>
        <v>16.231026623345134</v>
      </c>
      <c r="K66">
        <f t="shared" si="10"/>
        <v>17.448232384462443</v>
      </c>
      <c r="L66">
        <f t="shared" si="10"/>
        <v>20.01357839096067</v>
      </c>
      <c r="M66">
        <f t="shared" si="10"/>
        <v>17.516124339265797</v>
      </c>
      <c r="N66">
        <f t="shared" si="10"/>
        <v>13.99059211483439</v>
      </c>
      <c r="O66">
        <f t="shared" si="4"/>
        <v>85.19955385286843</v>
      </c>
      <c r="P66" s="47">
        <f t="shared" si="5"/>
        <v>20621</v>
      </c>
      <c r="Q66">
        <f t="shared" si="11"/>
        <v>14.836384814181198</v>
      </c>
      <c r="R66">
        <f t="shared" si="11"/>
        <v>16.652713573326537</v>
      </c>
      <c r="S66">
        <f t="shared" si="11"/>
        <v>19.983256287991846</v>
      </c>
      <c r="T66">
        <f t="shared" si="11"/>
        <v>17.955811160048047</v>
      </c>
      <c r="U66">
        <f t="shared" si="11"/>
        <v>14.639828194955046</v>
      </c>
      <c r="V66">
        <f t="shared" si="7"/>
        <v>84.06799403050267</v>
      </c>
      <c r="W66" s="47">
        <f t="shared" si="8"/>
        <v>27473</v>
      </c>
    </row>
    <row r="67" spans="2:23" ht="14.25" customHeight="1">
      <c r="B67" s="44" t="s">
        <v>19</v>
      </c>
      <c r="C67" s="46">
        <f t="shared" si="9"/>
        <v>11.875</v>
      </c>
      <c r="D67" s="46">
        <f t="shared" si="9"/>
        <v>13.125</v>
      </c>
      <c r="E67" s="46">
        <f t="shared" si="9"/>
        <v>18.75</v>
      </c>
      <c r="F67" s="46">
        <f t="shared" si="9"/>
        <v>19.09722222222222</v>
      </c>
      <c r="G67" s="46">
        <f t="shared" si="9"/>
        <v>12.63888888888889</v>
      </c>
      <c r="H67" s="46">
        <f t="shared" si="1"/>
        <v>75.48611111111111</v>
      </c>
      <c r="I67" s="47">
        <f t="shared" si="2"/>
        <v>1440</v>
      </c>
      <c r="J67">
        <f t="shared" si="10"/>
        <v>13.229974160206718</v>
      </c>
      <c r="K67">
        <f t="shared" si="10"/>
        <v>14.573643410852712</v>
      </c>
      <c r="L67">
        <f t="shared" si="10"/>
        <v>18.036175710594314</v>
      </c>
      <c r="M67">
        <f t="shared" si="10"/>
        <v>17.157622739018088</v>
      </c>
      <c r="N67">
        <f t="shared" si="10"/>
        <v>15.142118863049095</v>
      </c>
      <c r="O67">
        <f t="shared" si="4"/>
        <v>78.13953488372093</v>
      </c>
      <c r="P67" s="47">
        <f t="shared" si="5"/>
        <v>1935</v>
      </c>
      <c r="Q67">
        <f t="shared" si="11"/>
        <v>12.651851851851854</v>
      </c>
      <c r="R67">
        <f t="shared" si="11"/>
        <v>13.955555555555554</v>
      </c>
      <c r="S67">
        <f t="shared" si="11"/>
        <v>18.340740740740742</v>
      </c>
      <c r="T67">
        <f t="shared" si="11"/>
        <v>17.985185185185184</v>
      </c>
      <c r="U67">
        <f t="shared" si="11"/>
        <v>14.074074074074074</v>
      </c>
      <c r="V67">
        <f t="shared" si="7"/>
        <v>77.00740740740741</v>
      </c>
      <c r="W67" s="47">
        <f t="shared" si="8"/>
        <v>3375</v>
      </c>
    </row>
    <row r="68" spans="2:23" ht="14.25" customHeight="1">
      <c r="B68" s="44" t="s">
        <v>20</v>
      </c>
      <c r="C68" s="46">
        <f aca="true" t="shared" si="12" ref="C68:G77">D30/$I68*100</f>
        <v>16.33528530573335</v>
      </c>
      <c r="D68" s="46">
        <f t="shared" si="12"/>
        <v>15.232193926188206</v>
      </c>
      <c r="E68" s="46">
        <f t="shared" si="12"/>
        <v>18.064823641563393</v>
      </c>
      <c r="F68" s="46">
        <f t="shared" si="12"/>
        <v>16.79831131690045</v>
      </c>
      <c r="G68" s="46">
        <f t="shared" si="12"/>
        <v>11.922919787552772</v>
      </c>
      <c r="H68" s="46">
        <f t="shared" si="1"/>
        <v>78.35353397793817</v>
      </c>
      <c r="I68" s="47">
        <f t="shared" si="2"/>
        <v>14686</v>
      </c>
      <c r="J68">
        <f aca="true" t="shared" si="13" ref="J68:N77">J30/$P68*100</f>
        <v>26.158136839436413</v>
      </c>
      <c r="K68">
        <f t="shared" si="13"/>
        <v>19.547973486906443</v>
      </c>
      <c r="L68">
        <f t="shared" si="13"/>
        <v>19.1350646528306</v>
      </c>
      <c r="M68">
        <f t="shared" si="13"/>
        <v>14.017168314679996</v>
      </c>
      <c r="N68">
        <f t="shared" si="13"/>
        <v>8.45738708392191</v>
      </c>
      <c r="O68">
        <f t="shared" si="4"/>
        <v>87.31573037777535</v>
      </c>
      <c r="P68" s="47">
        <f t="shared" si="5"/>
        <v>27609</v>
      </c>
      <c r="Q68">
        <f aca="true" t="shared" si="14" ref="Q68:U77">P30/$W68*100</f>
        <v>22.74736966544509</v>
      </c>
      <c r="R68">
        <f t="shared" si="14"/>
        <v>18.049414824447336</v>
      </c>
      <c r="S68">
        <f t="shared" si="14"/>
        <v>18.763447215982975</v>
      </c>
      <c r="T68">
        <f t="shared" si="14"/>
        <v>14.98285849391181</v>
      </c>
      <c r="U68">
        <f t="shared" si="14"/>
        <v>9.660716396737202</v>
      </c>
      <c r="V68">
        <f t="shared" si="7"/>
        <v>84.2038065965244</v>
      </c>
      <c r="W68" s="47">
        <f t="shared" si="8"/>
        <v>42295</v>
      </c>
    </row>
    <row r="69" spans="2:23" ht="14.25" customHeight="1">
      <c r="B69" s="44" t="s">
        <v>21</v>
      </c>
      <c r="C69" s="46">
        <f t="shared" si="12"/>
        <v>11.127132900745012</v>
      </c>
      <c r="D69" s="46">
        <f t="shared" si="12"/>
        <v>20.716173996635423</v>
      </c>
      <c r="E69" s="46">
        <f t="shared" si="12"/>
        <v>25.690939677962028</v>
      </c>
      <c r="F69" s="46">
        <f t="shared" si="12"/>
        <v>21.797644796923816</v>
      </c>
      <c r="G69" s="46">
        <f t="shared" si="12"/>
        <v>11.24729632299928</v>
      </c>
      <c r="H69" s="46">
        <f t="shared" si="1"/>
        <v>90.57918769526556</v>
      </c>
      <c r="I69" s="47">
        <f t="shared" si="2"/>
        <v>4161</v>
      </c>
      <c r="J69">
        <f t="shared" si="13"/>
        <v>16.725386572714818</v>
      </c>
      <c r="K69">
        <f t="shared" si="13"/>
        <v>24.63300058719906</v>
      </c>
      <c r="L69">
        <f t="shared" si="13"/>
        <v>26.668623996868273</v>
      </c>
      <c r="M69">
        <f t="shared" si="13"/>
        <v>18.06615776081425</v>
      </c>
      <c r="N69">
        <f t="shared" si="13"/>
        <v>8.543746330005872</v>
      </c>
      <c r="O69">
        <f t="shared" si="4"/>
        <v>94.63691524760227</v>
      </c>
      <c r="P69" s="47">
        <f t="shared" si="5"/>
        <v>10218</v>
      </c>
      <c r="Q69">
        <f t="shared" si="14"/>
        <v>15.105361986229918</v>
      </c>
      <c r="R69">
        <f t="shared" si="14"/>
        <v>23.499547951874263</v>
      </c>
      <c r="S69">
        <f t="shared" si="14"/>
        <v>26.38570137005355</v>
      </c>
      <c r="T69">
        <f t="shared" si="14"/>
        <v>19.14597677168092</v>
      </c>
      <c r="U69">
        <f t="shared" si="14"/>
        <v>9.32610056332151</v>
      </c>
      <c r="V69">
        <f t="shared" si="7"/>
        <v>93.46268864316016</v>
      </c>
      <c r="W69" s="47">
        <f t="shared" si="8"/>
        <v>14379</v>
      </c>
    </row>
    <row r="70" spans="2:23" ht="14.25" customHeight="1">
      <c r="B70" s="44" t="s">
        <v>22</v>
      </c>
      <c r="C70" s="46">
        <f t="shared" si="12"/>
        <v>14.776231352612717</v>
      </c>
      <c r="D70" s="46">
        <f t="shared" si="12"/>
        <v>18.918243186932244</v>
      </c>
      <c r="E70" s="46">
        <f t="shared" si="12"/>
        <v>24.239519959996667</v>
      </c>
      <c r="F70" s="46">
        <f t="shared" si="12"/>
        <v>21.418451537628137</v>
      </c>
      <c r="G70" s="46">
        <f t="shared" si="12"/>
        <v>12.209350779231603</v>
      </c>
      <c r="H70" s="46">
        <f t="shared" si="1"/>
        <v>91.56179681640135</v>
      </c>
      <c r="I70" s="47">
        <f t="shared" si="2"/>
        <v>23998</v>
      </c>
      <c r="J70">
        <f t="shared" si="13"/>
        <v>15.90635699083927</v>
      </c>
      <c r="K70">
        <f t="shared" si="13"/>
        <v>20.414546127509947</v>
      </c>
      <c r="L70">
        <f t="shared" si="13"/>
        <v>25.403904876468957</v>
      </c>
      <c r="M70">
        <f t="shared" si="13"/>
        <v>21.17331359304155</v>
      </c>
      <c r="N70">
        <f t="shared" si="13"/>
        <v>11.146479133894697</v>
      </c>
      <c r="O70">
        <f t="shared" si="4"/>
        <v>94.04460072175442</v>
      </c>
      <c r="P70" s="47">
        <f t="shared" si="5"/>
        <v>54035</v>
      </c>
      <c r="Q70">
        <f t="shared" si="14"/>
        <v>15.55880204528853</v>
      </c>
      <c r="R70">
        <f t="shared" si="14"/>
        <v>19.95437827585765</v>
      </c>
      <c r="S70">
        <f t="shared" si="14"/>
        <v>25.045813950508116</v>
      </c>
      <c r="T70">
        <f t="shared" si="14"/>
        <v>21.248702472031063</v>
      </c>
      <c r="U70">
        <f t="shared" si="14"/>
        <v>11.473351018158983</v>
      </c>
      <c r="V70">
        <f t="shared" si="7"/>
        <v>93.28104776184435</v>
      </c>
      <c r="W70" s="47">
        <f t="shared" si="8"/>
        <v>78033</v>
      </c>
    </row>
    <row r="71" spans="2:23" ht="14.25" customHeight="1">
      <c r="B71" s="48" t="s">
        <v>53</v>
      </c>
      <c r="C71" s="46">
        <f t="shared" si="12"/>
        <v>10.03705664372684</v>
      </c>
      <c r="D71" s="46">
        <f t="shared" si="12"/>
        <v>21.69401799894124</v>
      </c>
      <c r="E71" s="46">
        <f t="shared" si="12"/>
        <v>27.241926945473793</v>
      </c>
      <c r="F71" s="46">
        <f t="shared" si="12"/>
        <v>20.412916887241927</v>
      </c>
      <c r="G71" s="46">
        <f t="shared" si="12"/>
        <v>11.296982530439385</v>
      </c>
      <c r="H71" s="46">
        <f t="shared" si="1"/>
        <v>90.68290100582318</v>
      </c>
      <c r="I71" s="47">
        <f t="shared" si="2"/>
        <v>9445</v>
      </c>
      <c r="J71">
        <f t="shared" si="13"/>
        <v>13.689495567584531</v>
      </c>
      <c r="K71">
        <f t="shared" si="13"/>
        <v>25.833529457911663</v>
      </c>
      <c r="L71">
        <f t="shared" si="13"/>
        <v>28.516513689495564</v>
      </c>
      <c r="M71">
        <f t="shared" si="13"/>
        <v>17.7610418137601</v>
      </c>
      <c r="N71">
        <f t="shared" si="13"/>
        <v>7.664548521220679</v>
      </c>
      <c r="O71">
        <f t="shared" si="4"/>
        <v>93.46512904997255</v>
      </c>
      <c r="P71" s="47">
        <f t="shared" si="5"/>
        <v>12747</v>
      </c>
      <c r="Q71">
        <f t="shared" si="14"/>
        <v>12.135003604902668</v>
      </c>
      <c r="R71">
        <f t="shared" si="14"/>
        <v>24.071737563085797</v>
      </c>
      <c r="S71">
        <f t="shared" si="14"/>
        <v>27.974044700793076</v>
      </c>
      <c r="T71">
        <f t="shared" si="14"/>
        <v>18.889689978370583</v>
      </c>
      <c r="U71">
        <f t="shared" si="14"/>
        <v>9.210526315789473</v>
      </c>
      <c r="V71">
        <f t="shared" si="7"/>
        <v>92.2810021629416</v>
      </c>
      <c r="W71" s="47">
        <f t="shared" si="8"/>
        <v>22192</v>
      </c>
    </row>
    <row r="72" spans="2:23" ht="14.25" customHeight="1">
      <c r="B72" s="44" t="s">
        <v>23</v>
      </c>
      <c r="C72" s="46">
        <f t="shared" si="12"/>
        <v>8.057916273213724</v>
      </c>
      <c r="D72" s="46">
        <f t="shared" si="12"/>
        <v>17.40635819955933</v>
      </c>
      <c r="E72" s="46">
        <f t="shared" si="12"/>
        <v>26.754800125904943</v>
      </c>
      <c r="F72" s="46">
        <f t="shared" si="12"/>
        <v>20.868744098205855</v>
      </c>
      <c r="G72" s="46">
        <f t="shared" si="12"/>
        <v>12.590494176896444</v>
      </c>
      <c r="H72" s="46">
        <f t="shared" si="1"/>
        <v>85.6783128737803</v>
      </c>
      <c r="I72" s="47">
        <f t="shared" si="2"/>
        <v>3177</v>
      </c>
      <c r="J72">
        <f t="shared" si="13"/>
        <v>11.39520202020202</v>
      </c>
      <c r="K72">
        <f t="shared" si="13"/>
        <v>24.63699494949495</v>
      </c>
      <c r="L72">
        <f t="shared" si="13"/>
        <v>28.866792929292927</v>
      </c>
      <c r="M72">
        <f t="shared" si="13"/>
        <v>18.434343434343432</v>
      </c>
      <c r="N72">
        <f t="shared" si="13"/>
        <v>8.159722222222223</v>
      </c>
      <c r="O72">
        <f t="shared" si="4"/>
        <v>91.49305555555556</v>
      </c>
      <c r="P72" s="47">
        <f t="shared" si="5"/>
        <v>6336</v>
      </c>
      <c r="Q72">
        <f t="shared" si="14"/>
        <v>10.280668558814254</v>
      </c>
      <c r="R72">
        <f t="shared" si="14"/>
        <v>22.22222222222222</v>
      </c>
      <c r="S72">
        <f t="shared" si="14"/>
        <v>28.16146326080101</v>
      </c>
      <c r="T72">
        <f t="shared" si="14"/>
        <v>19.247345737411965</v>
      </c>
      <c r="U72">
        <f t="shared" si="14"/>
        <v>9.63944076526858</v>
      </c>
      <c r="V72">
        <f t="shared" si="7"/>
        <v>89.55114054451802</v>
      </c>
      <c r="W72" s="47">
        <f t="shared" si="8"/>
        <v>9513</v>
      </c>
    </row>
    <row r="73" spans="2:23" ht="14.25" customHeight="1">
      <c r="B73" s="44" t="s">
        <v>24</v>
      </c>
      <c r="C73" s="46">
        <f t="shared" si="12"/>
        <v>26.694433926542978</v>
      </c>
      <c r="D73" s="46">
        <f t="shared" si="12"/>
        <v>19.254070427868232</v>
      </c>
      <c r="E73" s="46">
        <f t="shared" si="12"/>
        <v>17.588034835289662</v>
      </c>
      <c r="F73" s="46">
        <f t="shared" si="12"/>
        <v>15.86520257478228</v>
      </c>
      <c r="G73" s="46">
        <f t="shared" si="12"/>
        <v>10.5831124574025</v>
      </c>
      <c r="H73" s="46">
        <f t="shared" si="1"/>
        <v>89.98485422188566</v>
      </c>
      <c r="I73" s="47">
        <f t="shared" si="2"/>
        <v>5282</v>
      </c>
      <c r="J73">
        <f t="shared" si="13"/>
        <v>23.155135435697833</v>
      </c>
      <c r="K73">
        <f t="shared" si="13"/>
        <v>19.28667884661212</v>
      </c>
      <c r="L73">
        <f t="shared" si="13"/>
        <v>19.366113273492733</v>
      </c>
      <c r="M73">
        <f t="shared" si="13"/>
        <v>15.4817697990309</v>
      </c>
      <c r="N73">
        <f t="shared" si="13"/>
        <v>11.629200095321313</v>
      </c>
      <c r="O73">
        <f t="shared" si="4"/>
        <v>88.91889745015489</v>
      </c>
      <c r="P73" s="47">
        <f t="shared" si="5"/>
        <v>12589</v>
      </c>
      <c r="Q73">
        <f t="shared" si="14"/>
        <v>24.201219853393766</v>
      </c>
      <c r="R73">
        <f t="shared" si="14"/>
        <v>19.277041016171452</v>
      </c>
      <c r="S73">
        <f t="shared" si="14"/>
        <v>18.84057971014493</v>
      </c>
      <c r="T73">
        <f t="shared" si="14"/>
        <v>15.595098203793857</v>
      </c>
      <c r="U73">
        <f t="shared" si="14"/>
        <v>11.320015667841755</v>
      </c>
      <c r="V73">
        <f t="shared" si="7"/>
        <v>89.23395445134577</v>
      </c>
      <c r="W73" s="47">
        <f t="shared" si="8"/>
        <v>17871</v>
      </c>
    </row>
    <row r="74" spans="2:23" ht="14.25" customHeight="1">
      <c r="B74" s="44" t="s">
        <v>25</v>
      </c>
      <c r="C74" s="46">
        <f t="shared" si="12"/>
        <v>23.586309523809522</v>
      </c>
      <c r="D74" s="46">
        <f t="shared" si="12"/>
        <v>17.522321428571427</v>
      </c>
      <c r="E74" s="46">
        <f t="shared" si="12"/>
        <v>18.00595238095238</v>
      </c>
      <c r="F74" s="46">
        <f t="shared" si="12"/>
        <v>17.373511904761905</v>
      </c>
      <c r="G74" s="46">
        <f t="shared" si="12"/>
        <v>12.313988095238097</v>
      </c>
      <c r="H74" s="46">
        <f t="shared" si="1"/>
        <v>88.80208333333334</v>
      </c>
      <c r="I74" s="47">
        <f t="shared" si="2"/>
        <v>2688</v>
      </c>
      <c r="J74">
        <f t="shared" si="13"/>
        <v>22.925844346549194</v>
      </c>
      <c r="K74">
        <f t="shared" si="13"/>
        <v>18.17180616740088</v>
      </c>
      <c r="L74">
        <f t="shared" si="13"/>
        <v>20.227606461086637</v>
      </c>
      <c r="M74">
        <f t="shared" si="13"/>
        <v>17.180616740088105</v>
      </c>
      <c r="N74">
        <f t="shared" si="13"/>
        <v>12.24302496328928</v>
      </c>
      <c r="O74">
        <f t="shared" si="4"/>
        <v>90.7488986784141</v>
      </c>
      <c r="P74" s="47">
        <f t="shared" si="5"/>
        <v>5448</v>
      </c>
      <c r="Q74">
        <f t="shared" si="14"/>
        <v>23.144051130776795</v>
      </c>
      <c r="R74">
        <f t="shared" si="14"/>
        <v>17.957227138643066</v>
      </c>
      <c r="S74">
        <f t="shared" si="14"/>
        <v>19.493608652900686</v>
      </c>
      <c r="T74">
        <f t="shared" si="14"/>
        <v>17.244346116027533</v>
      </c>
      <c r="U74">
        <f t="shared" si="14"/>
        <v>12.266470009832842</v>
      </c>
      <c r="V74">
        <f t="shared" si="7"/>
        <v>90.10570304818093</v>
      </c>
      <c r="W74" s="47">
        <f t="shared" si="8"/>
        <v>8136</v>
      </c>
    </row>
    <row r="75" spans="2:23" ht="14.25" customHeight="1">
      <c r="B75" s="44" t="s">
        <v>26</v>
      </c>
      <c r="C75" s="46">
        <f t="shared" si="12"/>
        <v>26.55449890270666</v>
      </c>
      <c r="D75" s="46">
        <f t="shared" si="12"/>
        <v>23.920994879297734</v>
      </c>
      <c r="E75" s="46">
        <f t="shared" si="12"/>
        <v>18.361375274323336</v>
      </c>
      <c r="F75" s="46">
        <f t="shared" si="12"/>
        <v>13.167520117044623</v>
      </c>
      <c r="G75" s="46">
        <f t="shared" si="12"/>
        <v>9.436722750548647</v>
      </c>
      <c r="H75" s="46">
        <f t="shared" si="1"/>
        <v>91.441111923921</v>
      </c>
      <c r="I75" s="47">
        <f t="shared" si="2"/>
        <v>1367</v>
      </c>
      <c r="J75">
        <f t="shared" si="13"/>
        <v>23.532846715328468</v>
      </c>
      <c r="K75">
        <f t="shared" si="13"/>
        <v>20.40875912408759</v>
      </c>
      <c r="L75">
        <f t="shared" si="13"/>
        <v>19.036496350364963</v>
      </c>
      <c r="M75">
        <f t="shared" si="13"/>
        <v>15.094890510948906</v>
      </c>
      <c r="N75">
        <f t="shared" si="13"/>
        <v>10.861313868613138</v>
      </c>
      <c r="O75">
        <f t="shared" si="4"/>
        <v>88.93430656934306</v>
      </c>
      <c r="P75" s="47">
        <f t="shared" si="5"/>
        <v>3425</v>
      </c>
      <c r="Q75">
        <f t="shared" si="14"/>
        <v>24.39482470784641</v>
      </c>
      <c r="R75">
        <f t="shared" si="14"/>
        <v>21.41068447412354</v>
      </c>
      <c r="S75">
        <f t="shared" si="14"/>
        <v>18.84390651085142</v>
      </c>
      <c r="T75">
        <f t="shared" si="14"/>
        <v>14.545075125208681</v>
      </c>
      <c r="U75">
        <f t="shared" si="14"/>
        <v>10.454924874791319</v>
      </c>
      <c r="V75">
        <f t="shared" si="7"/>
        <v>89.64941569282138</v>
      </c>
      <c r="W75" s="47">
        <f t="shared" si="8"/>
        <v>4792</v>
      </c>
    </row>
    <row r="76" spans="2:23" ht="14.25" customHeight="1">
      <c r="B76" s="44" t="s">
        <v>27</v>
      </c>
      <c r="C76" s="46">
        <f t="shared" si="12"/>
        <v>40.06772009029345</v>
      </c>
      <c r="D76" s="46">
        <f t="shared" si="12"/>
        <v>22.00902934537246</v>
      </c>
      <c r="E76" s="46">
        <f t="shared" si="12"/>
        <v>12.641083521444695</v>
      </c>
      <c r="F76" s="46">
        <f t="shared" si="12"/>
        <v>9.255079006772009</v>
      </c>
      <c r="G76" s="46">
        <f t="shared" si="12"/>
        <v>6.659142212189615</v>
      </c>
      <c r="H76" s="46">
        <f t="shared" si="1"/>
        <v>90.63205417607223</v>
      </c>
      <c r="I76" s="47">
        <f t="shared" si="2"/>
        <v>886</v>
      </c>
      <c r="J76">
        <f t="shared" si="13"/>
        <v>37.52107925801012</v>
      </c>
      <c r="K76">
        <f t="shared" si="13"/>
        <v>22.4283305227656</v>
      </c>
      <c r="L76">
        <f t="shared" si="13"/>
        <v>15.345699831365936</v>
      </c>
      <c r="M76">
        <f t="shared" si="13"/>
        <v>10.539629005059021</v>
      </c>
      <c r="N76">
        <f t="shared" si="13"/>
        <v>6.99831365935919</v>
      </c>
      <c r="O76">
        <f t="shared" si="4"/>
        <v>92.83305227655987</v>
      </c>
      <c r="P76" s="47">
        <f t="shared" si="5"/>
        <v>1186</v>
      </c>
      <c r="Q76">
        <f t="shared" si="14"/>
        <v>38.61003861003861</v>
      </c>
      <c r="R76">
        <f t="shared" si="14"/>
        <v>22.24903474903475</v>
      </c>
      <c r="S76">
        <f t="shared" si="14"/>
        <v>14.18918918918919</v>
      </c>
      <c r="T76">
        <f t="shared" si="14"/>
        <v>9.99034749034749</v>
      </c>
      <c r="U76">
        <f t="shared" si="14"/>
        <v>6.853281853281853</v>
      </c>
      <c r="V76">
        <f t="shared" si="7"/>
        <v>91.89189189189189</v>
      </c>
      <c r="W76" s="47">
        <f t="shared" si="8"/>
        <v>2072</v>
      </c>
    </row>
    <row r="77" spans="2:23" ht="14.25" customHeight="1">
      <c r="B77" s="44" t="s">
        <v>28</v>
      </c>
      <c r="C77" s="46">
        <f t="shared" si="12"/>
        <v>30.38537549407115</v>
      </c>
      <c r="D77" s="46">
        <f t="shared" si="12"/>
        <v>19.76284584980237</v>
      </c>
      <c r="E77" s="46">
        <f t="shared" si="12"/>
        <v>19.565217391304348</v>
      </c>
      <c r="F77" s="46">
        <f t="shared" si="12"/>
        <v>15.118577075098813</v>
      </c>
      <c r="G77" s="46">
        <f t="shared" si="12"/>
        <v>9.288537549407115</v>
      </c>
      <c r="H77" s="46">
        <f t="shared" si="1"/>
        <v>94.12055335968378</v>
      </c>
      <c r="I77" s="47">
        <f t="shared" si="2"/>
        <v>2024</v>
      </c>
      <c r="J77">
        <f t="shared" si="13"/>
        <v>33.01282051282051</v>
      </c>
      <c r="K77">
        <f t="shared" si="13"/>
        <v>23.753561253561255</v>
      </c>
      <c r="L77">
        <f t="shared" si="13"/>
        <v>19.943019943019944</v>
      </c>
      <c r="M77">
        <f t="shared" si="13"/>
        <v>12.393162393162394</v>
      </c>
      <c r="N77">
        <f t="shared" si="13"/>
        <v>6.623931623931624</v>
      </c>
      <c r="O77">
        <f t="shared" si="4"/>
        <v>95.72649572649574</v>
      </c>
      <c r="P77" s="47">
        <f t="shared" si="5"/>
        <v>2808</v>
      </c>
      <c r="Q77">
        <f t="shared" si="14"/>
        <v>31.912251655629138</v>
      </c>
      <c r="R77">
        <f t="shared" si="14"/>
        <v>22.081953642384107</v>
      </c>
      <c r="S77">
        <f t="shared" si="14"/>
        <v>19.784768211920532</v>
      </c>
      <c r="T77">
        <f t="shared" si="14"/>
        <v>13.53476821192053</v>
      </c>
      <c r="U77">
        <f t="shared" si="14"/>
        <v>7.740066225165563</v>
      </c>
      <c r="V77">
        <f t="shared" si="7"/>
        <v>95.05380794701988</v>
      </c>
      <c r="W77" s="47">
        <f t="shared" si="8"/>
        <v>4832</v>
      </c>
    </row>
    <row r="78" spans="2:23" ht="14.25" customHeight="1">
      <c r="B78" s="44" t="s">
        <v>29</v>
      </c>
      <c r="C78" s="46">
        <f aca="true" t="shared" si="15" ref="C78:G82">D40/$I78*100</f>
        <v>15.996009311606251</v>
      </c>
      <c r="D78" s="46">
        <f t="shared" si="15"/>
        <v>22.314599268373794</v>
      </c>
      <c r="E78" s="46">
        <f t="shared" si="15"/>
        <v>21.38343864316595</v>
      </c>
      <c r="F78" s="46">
        <f t="shared" si="15"/>
        <v>16.960425673428666</v>
      </c>
      <c r="G78" s="46">
        <f t="shared" si="15"/>
        <v>11.539740605254407</v>
      </c>
      <c r="H78" s="46">
        <f t="shared" si="1"/>
        <v>88.19421350182905</v>
      </c>
      <c r="I78" s="47">
        <f t="shared" si="2"/>
        <v>3007</v>
      </c>
      <c r="J78">
        <f aca="true" t="shared" si="16" ref="J78:N82">J40/$P78*100</f>
        <v>16.71045717288492</v>
      </c>
      <c r="K78">
        <f t="shared" si="16"/>
        <v>22.477666841828693</v>
      </c>
      <c r="L78">
        <f t="shared" si="16"/>
        <v>23.528638991066735</v>
      </c>
      <c r="M78">
        <f t="shared" si="16"/>
        <v>17.301629006831316</v>
      </c>
      <c r="N78">
        <f t="shared" si="16"/>
        <v>10.641093011035208</v>
      </c>
      <c r="O78">
        <f t="shared" si="4"/>
        <v>90.65948502364687</v>
      </c>
      <c r="P78" s="47">
        <f t="shared" si="5"/>
        <v>7612</v>
      </c>
      <c r="Q78">
        <f aca="true" t="shared" si="17" ref="Q78:U82">P40/$W78*100</f>
        <v>16.50814577643846</v>
      </c>
      <c r="R78">
        <f t="shared" si="17"/>
        <v>22.43149072417365</v>
      </c>
      <c r="S78">
        <f t="shared" si="17"/>
        <v>22.921179018739995</v>
      </c>
      <c r="T78">
        <f t="shared" si="17"/>
        <v>17.20500988793672</v>
      </c>
      <c r="U78">
        <f t="shared" si="17"/>
        <v>10.895564554101139</v>
      </c>
      <c r="V78">
        <f t="shared" si="7"/>
        <v>89.96138996138997</v>
      </c>
      <c r="W78" s="47">
        <f t="shared" si="8"/>
        <v>10619</v>
      </c>
    </row>
    <row r="79" spans="2:23" ht="14.25" customHeight="1">
      <c r="B79" s="44" t="s">
        <v>30</v>
      </c>
      <c r="C79" s="46">
        <f t="shared" si="15"/>
        <v>17.390219560878243</v>
      </c>
      <c r="D79" s="46">
        <f t="shared" si="15"/>
        <v>19.91017964071856</v>
      </c>
      <c r="E79" s="46">
        <f t="shared" si="15"/>
        <v>24.67564870259481</v>
      </c>
      <c r="F79" s="46">
        <f t="shared" si="15"/>
        <v>18.6626746506986</v>
      </c>
      <c r="G79" s="46">
        <f t="shared" si="15"/>
        <v>10.30439121756487</v>
      </c>
      <c r="H79" s="46">
        <f t="shared" si="1"/>
        <v>90.94311377245509</v>
      </c>
      <c r="I79" s="47">
        <f t="shared" si="2"/>
        <v>4008</v>
      </c>
      <c r="J79">
        <f t="shared" si="16"/>
        <v>20.99343955014058</v>
      </c>
      <c r="K79">
        <f t="shared" si="16"/>
        <v>24.78912839737582</v>
      </c>
      <c r="L79">
        <f t="shared" si="16"/>
        <v>24.343955014058107</v>
      </c>
      <c r="M79">
        <f t="shared" si="16"/>
        <v>16.799437675726338</v>
      </c>
      <c r="N79">
        <f t="shared" si="16"/>
        <v>7.942830365510778</v>
      </c>
      <c r="O79">
        <f t="shared" si="4"/>
        <v>94.86879100281162</v>
      </c>
      <c r="P79" s="47">
        <f t="shared" si="5"/>
        <v>4268</v>
      </c>
      <c r="Q79">
        <f t="shared" si="17"/>
        <v>19.248429192846785</v>
      </c>
      <c r="R79">
        <f t="shared" si="17"/>
        <v>22.426292895118415</v>
      </c>
      <c r="S79">
        <f t="shared" si="17"/>
        <v>24.504591590140166</v>
      </c>
      <c r="T79">
        <f t="shared" si="17"/>
        <v>17.701788303528275</v>
      </c>
      <c r="U79">
        <f t="shared" si="17"/>
        <v>9.086515224746254</v>
      </c>
      <c r="V79">
        <f t="shared" si="7"/>
        <v>92.96761720637988</v>
      </c>
      <c r="W79" s="47">
        <f t="shared" si="8"/>
        <v>8276</v>
      </c>
    </row>
    <row r="80" spans="2:23" ht="14.25" customHeight="1">
      <c r="B80" s="44" t="s">
        <v>31</v>
      </c>
      <c r="C80" s="46">
        <f t="shared" si="15"/>
        <v>6.468833411838593</v>
      </c>
      <c r="D80" s="46">
        <f t="shared" si="15"/>
        <v>11.697283718009107</v>
      </c>
      <c r="E80" s="46">
        <f t="shared" si="15"/>
        <v>20.921651750667294</v>
      </c>
      <c r="F80" s="46">
        <f t="shared" si="15"/>
        <v>25.490657874077566</v>
      </c>
      <c r="G80" s="46">
        <f t="shared" si="15"/>
        <v>19.649866541058252</v>
      </c>
      <c r="H80" s="46">
        <f t="shared" si="1"/>
        <v>84.22829329565081</v>
      </c>
      <c r="I80" s="47">
        <f t="shared" si="2"/>
        <v>12738</v>
      </c>
      <c r="J80">
        <f t="shared" si="16"/>
        <v>15.983606557377051</v>
      </c>
      <c r="K80">
        <f t="shared" si="16"/>
        <v>17.611241217798597</v>
      </c>
      <c r="L80">
        <f t="shared" si="16"/>
        <v>21.451990632318502</v>
      </c>
      <c r="M80">
        <f t="shared" si="16"/>
        <v>20.339578454332553</v>
      </c>
      <c r="N80">
        <f t="shared" si="16"/>
        <v>13.430913348946136</v>
      </c>
      <c r="O80">
        <f t="shared" si="4"/>
        <v>88.81733021077284</v>
      </c>
      <c r="P80" s="47">
        <f t="shared" si="5"/>
        <v>8540</v>
      </c>
      <c r="Q80">
        <f t="shared" si="17"/>
        <v>10.287621017012876</v>
      </c>
      <c r="R80">
        <f t="shared" si="17"/>
        <v>14.070871322492714</v>
      </c>
      <c r="S80">
        <f t="shared" si="17"/>
        <v>21.134505122661903</v>
      </c>
      <c r="T80">
        <f t="shared" si="17"/>
        <v>23.423254065231696</v>
      </c>
      <c r="U80">
        <f t="shared" si="17"/>
        <v>17.15386784472225</v>
      </c>
      <c r="V80">
        <f t="shared" si="7"/>
        <v>86.07011937212144</v>
      </c>
      <c r="W80" s="47">
        <f t="shared" si="8"/>
        <v>21278</v>
      </c>
    </row>
    <row r="81" spans="2:23" ht="14.25" customHeight="1">
      <c r="B81" s="44" t="s">
        <v>32</v>
      </c>
      <c r="C81" s="46">
        <f t="shared" si="15"/>
        <v>10.861639533624517</v>
      </c>
      <c r="D81" s="46">
        <f t="shared" si="15"/>
        <v>13.774681442443057</v>
      </c>
      <c r="E81" s="46">
        <f t="shared" si="15"/>
        <v>18.0955131213226</v>
      </c>
      <c r="F81" s="46">
        <f t="shared" si="15"/>
        <v>18.65140959462874</v>
      </c>
      <c r="G81" s="46">
        <f t="shared" si="15"/>
        <v>17.323033606468613</v>
      </c>
      <c r="H81" s="46">
        <f t="shared" si="1"/>
        <v>78.70627729848752</v>
      </c>
      <c r="I81" s="47">
        <f t="shared" si="2"/>
        <v>27703</v>
      </c>
      <c r="J81">
        <f t="shared" si="16"/>
        <v>11.350019970709626</v>
      </c>
      <c r="K81">
        <f t="shared" si="16"/>
        <v>14.375582479030754</v>
      </c>
      <c r="L81">
        <f t="shared" si="16"/>
        <v>19.434828917587538</v>
      </c>
      <c r="M81">
        <f t="shared" si="16"/>
        <v>19.840900013313806</v>
      </c>
      <c r="N81">
        <f t="shared" si="16"/>
        <v>16.8452935694315</v>
      </c>
      <c r="O81">
        <f t="shared" si="4"/>
        <v>81.84662495007322</v>
      </c>
      <c r="P81" s="47">
        <f t="shared" si="5"/>
        <v>30044</v>
      </c>
      <c r="Q81">
        <f t="shared" si="17"/>
        <v>11.115728955616742</v>
      </c>
      <c r="R81">
        <f t="shared" si="17"/>
        <v>14.087311894990215</v>
      </c>
      <c r="S81">
        <f t="shared" si="17"/>
        <v>18.79231821566488</v>
      </c>
      <c r="T81">
        <f t="shared" si="17"/>
        <v>19.270265121997678</v>
      </c>
      <c r="U81">
        <f t="shared" si="17"/>
        <v>17.07448005957019</v>
      </c>
      <c r="V81">
        <f t="shared" si="7"/>
        <v>80.3401042478397</v>
      </c>
      <c r="W81" s="47">
        <f t="shared" si="8"/>
        <v>57747</v>
      </c>
    </row>
    <row r="82" spans="2:23" ht="14.25" customHeight="1">
      <c r="B82" s="44" t="s">
        <v>47</v>
      </c>
      <c r="C82" s="46">
        <f t="shared" si="15"/>
        <v>14.289510638178838</v>
      </c>
      <c r="D82" s="46">
        <f t="shared" si="15"/>
        <v>15.928176208299066</v>
      </c>
      <c r="E82" s="46">
        <f t="shared" si="15"/>
        <v>19.297259193367015</v>
      </c>
      <c r="F82" s="46">
        <f t="shared" si="15"/>
        <v>18.374705582875972</v>
      </c>
      <c r="G82" s="46">
        <f t="shared" si="15"/>
        <v>14.329791935907979</v>
      </c>
      <c r="H82" s="46">
        <f t="shared" si="1"/>
        <v>82.21944355862887</v>
      </c>
      <c r="I82" s="47">
        <f t="shared" si="2"/>
        <v>357486</v>
      </c>
      <c r="J82">
        <f t="shared" si="16"/>
        <v>17.323855734164432</v>
      </c>
      <c r="K82">
        <f t="shared" si="16"/>
        <v>18.61943293489815</v>
      </c>
      <c r="L82">
        <f t="shared" si="16"/>
        <v>20.815044604011348</v>
      </c>
      <c r="M82">
        <f t="shared" si="16"/>
        <v>17.64491784232765</v>
      </c>
      <c r="N82">
        <f t="shared" si="16"/>
        <v>12.364506728565129</v>
      </c>
      <c r="O82">
        <f t="shared" si="4"/>
        <v>86.76775784396672</v>
      </c>
      <c r="P82" s="47">
        <f t="shared" si="5"/>
        <v>414873</v>
      </c>
      <c r="Q82">
        <f t="shared" si="17"/>
        <v>15.919410533184697</v>
      </c>
      <c r="R82">
        <f t="shared" si="17"/>
        <v>17.373786024374677</v>
      </c>
      <c r="S82">
        <f t="shared" si="17"/>
        <v>20.112538340331373</v>
      </c>
      <c r="T82">
        <f t="shared" si="17"/>
        <v>17.98269975490672</v>
      </c>
      <c r="U82">
        <f t="shared" si="17"/>
        <v>13.274138062740255</v>
      </c>
      <c r="V82">
        <f t="shared" si="7"/>
        <v>84.66257271553772</v>
      </c>
      <c r="W82" s="47">
        <f t="shared" si="8"/>
        <v>772359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W82"/>
  <sheetViews>
    <sheetView defaultGridColor="0" colorId="22" workbookViewId="0" topLeftCell="A46">
      <selection activeCell="F83" sqref="F83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4" t="s">
        <v>80</v>
      </c>
    </row>
    <row r="2" ht="12" customHeight="1">
      <c r="A2" s="44" t="s">
        <v>81</v>
      </c>
    </row>
    <row r="5" ht="12" customHeight="1">
      <c r="D5" s="44" t="s">
        <v>71</v>
      </c>
    </row>
    <row r="6" spans="4:16" ht="12" customHeight="1">
      <c r="D6" s="44" t="s">
        <v>72</v>
      </c>
      <c r="J6" s="44" t="s">
        <v>73</v>
      </c>
      <c r="P6" s="44" t="s">
        <v>62</v>
      </c>
    </row>
    <row r="7" spans="4:16" ht="12" customHeight="1">
      <c r="D7" s="44" t="s">
        <v>74</v>
      </c>
      <c r="J7" s="44" t="s">
        <v>74</v>
      </c>
      <c r="P7" s="44" t="s">
        <v>74</v>
      </c>
    </row>
    <row r="8" spans="4:21" ht="12" customHeight="1">
      <c r="D8" s="44" t="s">
        <v>33</v>
      </c>
      <c r="E8" s="44" t="s">
        <v>34</v>
      </c>
      <c r="F8" s="44" t="s">
        <v>35</v>
      </c>
      <c r="G8" s="44" t="s">
        <v>75</v>
      </c>
      <c r="H8" s="44" t="s">
        <v>37</v>
      </c>
      <c r="I8" s="44" t="s">
        <v>38</v>
      </c>
      <c r="J8" s="44" t="s">
        <v>33</v>
      </c>
      <c r="K8" s="44" t="s">
        <v>34</v>
      </c>
      <c r="L8" s="44" t="s">
        <v>35</v>
      </c>
      <c r="M8" s="44" t="s">
        <v>75</v>
      </c>
      <c r="N8" s="44" t="s">
        <v>37</v>
      </c>
      <c r="O8" s="44" t="s">
        <v>38</v>
      </c>
      <c r="P8" s="44" t="s">
        <v>33</v>
      </c>
      <c r="Q8" s="44" t="s">
        <v>34</v>
      </c>
      <c r="R8" s="44" t="s">
        <v>35</v>
      </c>
      <c r="S8" s="44" t="s">
        <v>75</v>
      </c>
      <c r="T8" s="44" t="s">
        <v>37</v>
      </c>
      <c r="U8" s="44" t="s">
        <v>38</v>
      </c>
    </row>
    <row r="10" spans="1:21" ht="12" customHeight="1">
      <c r="A10" s="44" t="s">
        <v>76</v>
      </c>
      <c r="B10" s="44" t="s">
        <v>0</v>
      </c>
      <c r="C10" s="44" t="s">
        <v>77</v>
      </c>
      <c r="D10" s="49">
        <v>3050</v>
      </c>
      <c r="E10" s="49">
        <v>3020</v>
      </c>
      <c r="F10" s="49">
        <v>3429</v>
      </c>
      <c r="G10" s="49">
        <v>3551</v>
      </c>
      <c r="H10" s="49">
        <v>3207</v>
      </c>
      <c r="I10" s="49">
        <v>4376</v>
      </c>
      <c r="J10" s="49">
        <v>6215</v>
      </c>
      <c r="K10" s="49">
        <v>5298</v>
      </c>
      <c r="L10" s="49">
        <v>5481</v>
      </c>
      <c r="M10" s="49">
        <v>5138</v>
      </c>
      <c r="N10" s="49">
        <v>4553</v>
      </c>
      <c r="O10" s="49">
        <v>5742</v>
      </c>
      <c r="P10" s="49">
        <v>9265</v>
      </c>
      <c r="Q10" s="49">
        <v>8318</v>
      </c>
      <c r="R10" s="49">
        <v>8910</v>
      </c>
      <c r="S10" s="49">
        <v>8689</v>
      </c>
      <c r="T10" s="49">
        <v>7760</v>
      </c>
      <c r="U10" s="49">
        <v>10118</v>
      </c>
    </row>
    <row r="11" spans="2:21" ht="12" customHeight="1">
      <c r="B11" s="44" t="s">
        <v>1</v>
      </c>
      <c r="C11" s="44" t="s">
        <v>77</v>
      </c>
      <c r="D11" s="49">
        <v>3363</v>
      </c>
      <c r="E11" s="49">
        <v>2976</v>
      </c>
      <c r="F11" s="49">
        <v>3023</v>
      </c>
      <c r="G11" s="49">
        <v>2898</v>
      </c>
      <c r="H11" s="49">
        <v>2506</v>
      </c>
      <c r="I11" s="49">
        <v>3043</v>
      </c>
      <c r="J11" s="49">
        <v>4037</v>
      </c>
      <c r="K11" s="49">
        <v>3342</v>
      </c>
      <c r="L11" s="49">
        <v>3228</v>
      </c>
      <c r="M11" s="49">
        <v>2855</v>
      </c>
      <c r="N11" s="49">
        <v>2326</v>
      </c>
      <c r="O11" s="49">
        <v>2461</v>
      </c>
      <c r="P11" s="49">
        <v>7400</v>
      </c>
      <c r="Q11" s="49">
        <v>6318</v>
      </c>
      <c r="R11" s="49">
        <v>6251</v>
      </c>
      <c r="S11" s="49">
        <v>5753</v>
      </c>
      <c r="T11" s="49">
        <v>4832</v>
      </c>
      <c r="U11" s="49">
        <v>5504</v>
      </c>
    </row>
    <row r="12" spans="2:21" ht="12" customHeight="1">
      <c r="B12" s="44" t="s">
        <v>2</v>
      </c>
      <c r="C12" s="44" t="s">
        <v>77</v>
      </c>
      <c r="D12" s="49">
        <v>4565</v>
      </c>
      <c r="E12" s="49">
        <v>3814</v>
      </c>
      <c r="F12" s="49">
        <v>3920</v>
      </c>
      <c r="G12" s="49">
        <v>3637</v>
      </c>
      <c r="H12" s="49">
        <v>3145</v>
      </c>
      <c r="I12" s="49">
        <v>4459</v>
      </c>
      <c r="J12" s="49">
        <v>1996</v>
      </c>
      <c r="K12" s="49">
        <v>1472</v>
      </c>
      <c r="L12" s="49">
        <v>1376</v>
      </c>
      <c r="M12" s="49">
        <v>1103</v>
      </c>
      <c r="N12" s="49">
        <v>833</v>
      </c>
      <c r="O12" s="49">
        <v>934</v>
      </c>
      <c r="P12" s="49">
        <v>6561</v>
      </c>
      <c r="Q12" s="49">
        <v>5286</v>
      </c>
      <c r="R12" s="49">
        <v>5296</v>
      </c>
      <c r="S12" s="49">
        <v>4740</v>
      </c>
      <c r="T12" s="49">
        <v>3978</v>
      </c>
      <c r="U12" s="49">
        <v>5393</v>
      </c>
    </row>
    <row r="13" spans="2:21" ht="12" customHeight="1">
      <c r="B13" s="44" t="s">
        <v>3</v>
      </c>
      <c r="C13" s="44" t="s">
        <v>77</v>
      </c>
      <c r="D13" s="49">
        <v>805</v>
      </c>
      <c r="E13" s="49">
        <v>803</v>
      </c>
      <c r="F13" s="49">
        <v>982</v>
      </c>
      <c r="G13" s="49">
        <v>994</v>
      </c>
      <c r="H13" s="49">
        <v>812</v>
      </c>
      <c r="I13" s="49">
        <v>952</v>
      </c>
      <c r="J13" s="49">
        <v>321</v>
      </c>
      <c r="K13" s="49">
        <v>416</v>
      </c>
      <c r="L13" s="49">
        <v>505</v>
      </c>
      <c r="M13" s="49">
        <v>532</v>
      </c>
      <c r="N13" s="49">
        <v>394</v>
      </c>
      <c r="O13" s="49">
        <v>416</v>
      </c>
      <c r="P13" s="49">
        <v>1126</v>
      </c>
      <c r="Q13" s="49">
        <v>1219</v>
      </c>
      <c r="R13" s="49">
        <v>1487</v>
      </c>
      <c r="S13" s="49">
        <v>1526</v>
      </c>
      <c r="T13" s="49">
        <v>1206</v>
      </c>
      <c r="U13" s="49">
        <v>1368</v>
      </c>
    </row>
    <row r="14" spans="2:21" ht="12" customHeight="1">
      <c r="B14" s="44" t="s">
        <v>4</v>
      </c>
      <c r="C14" s="44" t="s">
        <v>77</v>
      </c>
      <c r="D14" s="49">
        <v>6808</v>
      </c>
      <c r="E14" s="49">
        <v>4389</v>
      </c>
      <c r="F14" s="49">
        <v>4635</v>
      </c>
      <c r="G14" s="49">
        <v>4714</v>
      </c>
      <c r="H14" s="49">
        <v>4641</v>
      </c>
      <c r="I14" s="49">
        <v>9212</v>
      </c>
      <c r="J14" s="49">
        <v>5224</v>
      </c>
      <c r="K14" s="49">
        <v>3322</v>
      </c>
      <c r="L14" s="49">
        <v>3422</v>
      </c>
      <c r="M14" s="49">
        <v>3166</v>
      </c>
      <c r="N14" s="49">
        <v>2894</v>
      </c>
      <c r="O14" s="49">
        <v>4806</v>
      </c>
      <c r="P14" s="49">
        <v>12032</v>
      </c>
      <c r="Q14" s="49">
        <v>7711</v>
      </c>
      <c r="R14" s="49">
        <v>8057</v>
      </c>
      <c r="S14" s="49">
        <v>7880</v>
      </c>
      <c r="T14" s="49">
        <v>7535</v>
      </c>
      <c r="U14" s="49">
        <v>14018</v>
      </c>
    </row>
    <row r="15" spans="2:21" ht="12" customHeight="1">
      <c r="B15" s="44" t="s">
        <v>5</v>
      </c>
      <c r="C15" s="44" t="s">
        <v>77</v>
      </c>
      <c r="D15" s="49">
        <v>617</v>
      </c>
      <c r="E15" s="49">
        <v>251</v>
      </c>
      <c r="F15" s="49">
        <v>230</v>
      </c>
      <c r="G15" s="49">
        <v>157</v>
      </c>
      <c r="H15" s="49">
        <v>101</v>
      </c>
      <c r="I15" s="49">
        <v>111</v>
      </c>
      <c r="J15" s="49">
        <v>414</v>
      </c>
      <c r="K15" s="49">
        <v>159</v>
      </c>
      <c r="L15" s="49">
        <v>120</v>
      </c>
      <c r="M15" s="49">
        <v>62</v>
      </c>
      <c r="N15" s="49">
        <v>24</v>
      </c>
      <c r="O15" s="49">
        <v>47</v>
      </c>
      <c r="P15" s="49">
        <v>1031</v>
      </c>
      <c r="Q15" s="49">
        <v>410</v>
      </c>
      <c r="R15" s="49">
        <v>350</v>
      </c>
      <c r="S15" s="49">
        <v>219</v>
      </c>
      <c r="T15" s="49">
        <v>125</v>
      </c>
      <c r="U15" s="49">
        <v>158</v>
      </c>
    </row>
    <row r="16" spans="2:21" ht="12" customHeight="1">
      <c r="B16" s="44" t="s">
        <v>6</v>
      </c>
      <c r="C16" s="44" t="s">
        <v>77</v>
      </c>
      <c r="D16" s="49">
        <v>1352</v>
      </c>
      <c r="E16" s="49">
        <v>1932</v>
      </c>
      <c r="F16" s="49">
        <v>2526</v>
      </c>
      <c r="G16" s="49">
        <v>2463</v>
      </c>
      <c r="H16" s="49">
        <v>1960</v>
      </c>
      <c r="I16" s="49">
        <v>1819</v>
      </c>
      <c r="J16" s="49">
        <v>1197</v>
      </c>
      <c r="K16" s="49">
        <v>1476</v>
      </c>
      <c r="L16" s="49">
        <v>1730</v>
      </c>
      <c r="M16" s="49">
        <v>1357</v>
      </c>
      <c r="N16" s="49">
        <v>883</v>
      </c>
      <c r="O16" s="49">
        <v>687</v>
      </c>
      <c r="P16" s="49">
        <v>2549</v>
      </c>
      <c r="Q16" s="49">
        <v>3408</v>
      </c>
      <c r="R16" s="49">
        <v>4256</v>
      </c>
      <c r="S16" s="49">
        <v>3820</v>
      </c>
      <c r="T16" s="49">
        <v>2843</v>
      </c>
      <c r="U16" s="49">
        <v>2506</v>
      </c>
    </row>
    <row r="17" spans="2:21" ht="12" customHeight="1">
      <c r="B17" s="44" t="s">
        <v>7</v>
      </c>
      <c r="C17" s="44" t="s">
        <v>77</v>
      </c>
      <c r="D17" s="49">
        <v>1223</v>
      </c>
      <c r="E17" s="49">
        <v>1536</v>
      </c>
      <c r="F17" s="49">
        <v>1955</v>
      </c>
      <c r="G17" s="49">
        <v>2082</v>
      </c>
      <c r="H17" s="49">
        <v>1725</v>
      </c>
      <c r="I17" s="49">
        <v>2650</v>
      </c>
      <c r="J17" s="49">
        <v>186</v>
      </c>
      <c r="K17" s="49">
        <v>244</v>
      </c>
      <c r="L17" s="49">
        <v>299</v>
      </c>
      <c r="M17" s="49">
        <v>338</v>
      </c>
      <c r="N17" s="49">
        <v>309</v>
      </c>
      <c r="O17" s="49">
        <v>452</v>
      </c>
      <c r="P17" s="49">
        <v>1409</v>
      </c>
      <c r="Q17" s="49">
        <v>1780</v>
      </c>
      <c r="R17" s="49">
        <v>2254</v>
      </c>
      <c r="S17" s="49">
        <v>2420</v>
      </c>
      <c r="T17" s="49">
        <v>2034</v>
      </c>
      <c r="U17" s="49">
        <v>3102</v>
      </c>
    </row>
    <row r="18" spans="2:21" ht="12" customHeight="1">
      <c r="B18" s="44" t="s">
        <v>8</v>
      </c>
      <c r="C18" s="44" t="s">
        <v>77</v>
      </c>
      <c r="D18" s="49">
        <v>776</v>
      </c>
      <c r="E18" s="49">
        <v>1834</v>
      </c>
      <c r="F18" s="49">
        <v>3184</v>
      </c>
      <c r="G18" s="49">
        <v>3767</v>
      </c>
      <c r="H18" s="49">
        <v>3408</v>
      </c>
      <c r="I18" s="49">
        <v>4614</v>
      </c>
      <c r="J18" s="49">
        <v>546</v>
      </c>
      <c r="K18" s="49">
        <v>1213</v>
      </c>
      <c r="L18" s="49">
        <v>2009</v>
      </c>
      <c r="M18" s="49">
        <v>2235</v>
      </c>
      <c r="N18" s="49">
        <v>1932</v>
      </c>
      <c r="O18" s="49">
        <v>2458</v>
      </c>
      <c r="P18" s="49">
        <v>1322</v>
      </c>
      <c r="Q18" s="49">
        <v>3047</v>
      </c>
      <c r="R18" s="49">
        <v>5193</v>
      </c>
      <c r="S18" s="49">
        <v>6002</v>
      </c>
      <c r="T18" s="49">
        <v>5340</v>
      </c>
      <c r="U18" s="49">
        <v>7072</v>
      </c>
    </row>
    <row r="19" spans="2:21" ht="12" customHeight="1">
      <c r="B19" s="44" t="s">
        <v>9</v>
      </c>
      <c r="C19" s="44" t="s">
        <v>77</v>
      </c>
      <c r="D19" s="49">
        <v>2</v>
      </c>
      <c r="E19" s="49">
        <v>11</v>
      </c>
      <c r="F19" s="49">
        <v>17</v>
      </c>
      <c r="G19" s="49">
        <v>20</v>
      </c>
      <c r="H19" s="49">
        <v>24</v>
      </c>
      <c r="I19" s="49">
        <v>13</v>
      </c>
      <c r="J19" s="49">
        <v>137</v>
      </c>
      <c r="K19" s="49">
        <v>104</v>
      </c>
      <c r="L19" s="49">
        <v>129</v>
      </c>
      <c r="M19" s="49">
        <v>161</v>
      </c>
      <c r="N19" s="49">
        <v>101</v>
      </c>
      <c r="O19" s="49">
        <v>75</v>
      </c>
      <c r="P19" s="49">
        <v>139</v>
      </c>
      <c r="Q19" s="49">
        <v>115</v>
      </c>
      <c r="R19" s="49">
        <v>146</v>
      </c>
      <c r="S19" s="49">
        <v>181</v>
      </c>
      <c r="T19" s="49">
        <v>125</v>
      </c>
      <c r="U19" s="49">
        <v>88</v>
      </c>
    </row>
    <row r="20" spans="2:21" ht="12" customHeight="1">
      <c r="B20" s="44" t="s">
        <v>10</v>
      </c>
      <c r="C20" s="44" t="s">
        <v>77</v>
      </c>
      <c r="D20" s="49">
        <v>289</v>
      </c>
      <c r="E20" s="49">
        <v>384</v>
      </c>
      <c r="F20" s="49">
        <v>458</v>
      </c>
      <c r="G20" s="49">
        <v>522</v>
      </c>
      <c r="H20" s="49">
        <v>467</v>
      </c>
      <c r="I20" s="49">
        <v>997</v>
      </c>
      <c r="J20" s="49">
        <v>209</v>
      </c>
      <c r="K20" s="49">
        <v>251</v>
      </c>
      <c r="L20" s="49">
        <v>293</v>
      </c>
      <c r="M20" s="49">
        <v>318</v>
      </c>
      <c r="N20" s="49">
        <v>324</v>
      </c>
      <c r="O20" s="49">
        <v>573</v>
      </c>
      <c r="P20" s="49">
        <v>498</v>
      </c>
      <c r="Q20" s="49">
        <v>635</v>
      </c>
      <c r="R20" s="49">
        <v>751</v>
      </c>
      <c r="S20" s="49">
        <v>840</v>
      </c>
      <c r="T20" s="49">
        <v>791</v>
      </c>
      <c r="U20" s="49">
        <v>1570</v>
      </c>
    </row>
    <row r="21" spans="2:21" ht="12" customHeight="1">
      <c r="B21" s="44" t="s">
        <v>11</v>
      </c>
      <c r="C21" s="44" t="s">
        <v>77</v>
      </c>
      <c r="D21" s="49">
        <v>2221</v>
      </c>
      <c r="E21" s="49">
        <v>3597</v>
      </c>
      <c r="F21" s="49">
        <v>5113</v>
      </c>
      <c r="G21" s="49">
        <v>4955</v>
      </c>
      <c r="H21" s="49">
        <v>3626</v>
      </c>
      <c r="I21" s="49">
        <v>3422</v>
      </c>
      <c r="J21" s="49">
        <v>2017</v>
      </c>
      <c r="K21" s="49">
        <v>2777</v>
      </c>
      <c r="L21" s="49">
        <v>3716</v>
      </c>
      <c r="M21" s="49">
        <v>3325</v>
      </c>
      <c r="N21" s="49">
        <v>2541</v>
      </c>
      <c r="O21" s="49">
        <v>2282</v>
      </c>
      <c r="P21" s="49">
        <v>4238</v>
      </c>
      <c r="Q21" s="49">
        <v>6374</v>
      </c>
      <c r="R21" s="49">
        <v>8829</v>
      </c>
      <c r="S21" s="49">
        <v>8280</v>
      </c>
      <c r="T21" s="49">
        <v>6167</v>
      </c>
      <c r="U21" s="49">
        <v>5704</v>
      </c>
    </row>
    <row r="22" spans="2:21" ht="12" customHeight="1">
      <c r="B22" s="44" t="s">
        <v>12</v>
      </c>
      <c r="C22" s="44" t="s">
        <v>77</v>
      </c>
      <c r="D22" s="49">
        <v>2470</v>
      </c>
      <c r="E22" s="49">
        <v>1802</v>
      </c>
      <c r="F22" s="49">
        <v>1697</v>
      </c>
      <c r="G22" s="49">
        <v>1507</v>
      </c>
      <c r="H22" s="49">
        <v>1176</v>
      </c>
      <c r="I22" s="49">
        <v>1381</v>
      </c>
      <c r="J22" s="49">
        <v>1241</v>
      </c>
      <c r="K22" s="49">
        <v>853</v>
      </c>
      <c r="L22" s="49">
        <v>749</v>
      </c>
      <c r="M22" s="49">
        <v>651</v>
      </c>
      <c r="N22" s="49">
        <v>471</v>
      </c>
      <c r="O22" s="49">
        <v>598</v>
      </c>
      <c r="P22" s="49">
        <v>3711</v>
      </c>
      <c r="Q22" s="49">
        <v>2655</v>
      </c>
      <c r="R22" s="49">
        <v>2446</v>
      </c>
      <c r="S22" s="49">
        <v>2158</v>
      </c>
      <c r="T22" s="49">
        <v>1647</v>
      </c>
      <c r="U22" s="49">
        <v>1979</v>
      </c>
    </row>
    <row r="23" spans="2:21" ht="12" customHeight="1">
      <c r="B23" s="44" t="s">
        <v>13</v>
      </c>
      <c r="C23" s="44" t="s">
        <v>77</v>
      </c>
      <c r="D23" s="49">
        <v>2795</v>
      </c>
      <c r="E23" s="49">
        <v>3263</v>
      </c>
      <c r="F23" s="49">
        <v>3675</v>
      </c>
      <c r="G23" s="49">
        <v>3450</v>
      </c>
      <c r="H23" s="49">
        <v>2672</v>
      </c>
      <c r="I23" s="49">
        <v>2318</v>
      </c>
      <c r="J23" s="49">
        <v>3729</v>
      </c>
      <c r="K23" s="49">
        <v>3110</v>
      </c>
      <c r="L23" s="49">
        <v>3162</v>
      </c>
      <c r="M23" s="49">
        <v>2532</v>
      </c>
      <c r="N23" s="49">
        <v>1787</v>
      </c>
      <c r="O23" s="49">
        <v>1534</v>
      </c>
      <c r="P23" s="49">
        <v>6524</v>
      </c>
      <c r="Q23" s="49">
        <v>6373</v>
      </c>
      <c r="R23" s="49">
        <v>6837</v>
      </c>
      <c r="S23" s="49">
        <v>5982</v>
      </c>
      <c r="T23" s="49">
        <v>4459</v>
      </c>
      <c r="U23" s="49">
        <v>3852</v>
      </c>
    </row>
    <row r="24" spans="2:21" ht="12" customHeight="1">
      <c r="B24" s="44" t="s">
        <v>14</v>
      </c>
      <c r="C24" s="44" t="s">
        <v>77</v>
      </c>
      <c r="D24" s="49">
        <v>1121</v>
      </c>
      <c r="E24" s="49">
        <v>1002</v>
      </c>
      <c r="F24" s="49">
        <v>1078</v>
      </c>
      <c r="G24" s="49">
        <v>936</v>
      </c>
      <c r="H24" s="49">
        <v>676</v>
      </c>
      <c r="I24" s="49">
        <v>608</v>
      </c>
      <c r="J24" s="49">
        <v>975</v>
      </c>
      <c r="K24" s="49">
        <v>793</v>
      </c>
      <c r="L24" s="49">
        <v>804</v>
      </c>
      <c r="M24" s="49">
        <v>636</v>
      </c>
      <c r="N24" s="49">
        <v>452</v>
      </c>
      <c r="O24" s="49">
        <v>495</v>
      </c>
      <c r="P24" s="49">
        <v>2096</v>
      </c>
      <c r="Q24" s="49">
        <v>1795</v>
      </c>
      <c r="R24" s="49">
        <v>1882</v>
      </c>
      <c r="S24" s="49">
        <v>1572</v>
      </c>
      <c r="T24" s="49">
        <v>1128</v>
      </c>
      <c r="U24" s="49">
        <v>1103</v>
      </c>
    </row>
    <row r="25" spans="2:21" ht="12" customHeight="1">
      <c r="B25" s="44" t="s">
        <v>15</v>
      </c>
      <c r="C25" s="44" t="s">
        <v>77</v>
      </c>
      <c r="D25" s="49">
        <v>2946</v>
      </c>
      <c r="E25" s="49">
        <v>3694</v>
      </c>
      <c r="F25" s="49">
        <v>4195</v>
      </c>
      <c r="G25" s="49">
        <v>3519</v>
      </c>
      <c r="H25" s="49">
        <v>2190</v>
      </c>
      <c r="I25" s="49">
        <v>1583</v>
      </c>
      <c r="J25" s="49">
        <v>3884</v>
      </c>
      <c r="K25" s="49">
        <v>4465</v>
      </c>
      <c r="L25" s="49">
        <v>4789</v>
      </c>
      <c r="M25" s="49">
        <v>3742</v>
      </c>
      <c r="N25" s="49">
        <v>2346</v>
      </c>
      <c r="O25" s="49">
        <v>1802</v>
      </c>
      <c r="P25" s="49">
        <v>6830</v>
      </c>
      <c r="Q25" s="49">
        <v>8159</v>
      </c>
      <c r="R25" s="49">
        <v>8984</v>
      </c>
      <c r="S25" s="49">
        <v>7261</v>
      </c>
      <c r="T25" s="49">
        <v>4536</v>
      </c>
      <c r="U25" s="49">
        <v>3385</v>
      </c>
    </row>
    <row r="26" spans="2:21" ht="12" customHeight="1">
      <c r="B26" s="44" t="s">
        <v>16</v>
      </c>
      <c r="C26" s="44" t="s">
        <v>77</v>
      </c>
      <c r="D26" s="49">
        <v>656</v>
      </c>
      <c r="E26" s="49">
        <v>899</v>
      </c>
      <c r="F26" s="49">
        <v>1057</v>
      </c>
      <c r="G26" s="49">
        <v>1192</v>
      </c>
      <c r="H26" s="49">
        <v>1185</v>
      </c>
      <c r="I26" s="49">
        <v>1755</v>
      </c>
      <c r="J26" s="49">
        <v>1344</v>
      </c>
      <c r="K26" s="49">
        <v>1440</v>
      </c>
      <c r="L26" s="49">
        <v>1673</v>
      </c>
      <c r="M26" s="49">
        <v>1588</v>
      </c>
      <c r="N26" s="49">
        <v>1296</v>
      </c>
      <c r="O26" s="49">
        <v>2006</v>
      </c>
      <c r="P26" s="49">
        <v>2000</v>
      </c>
      <c r="Q26" s="49">
        <v>2339</v>
      </c>
      <c r="R26" s="49">
        <v>2730</v>
      </c>
      <c r="S26" s="49">
        <v>2780</v>
      </c>
      <c r="T26" s="49">
        <v>2481</v>
      </c>
      <c r="U26" s="49">
        <v>3761</v>
      </c>
    </row>
    <row r="27" spans="2:21" ht="12" customHeight="1">
      <c r="B27" s="44" t="s">
        <v>17</v>
      </c>
      <c r="C27" s="44" t="s">
        <v>77</v>
      </c>
      <c r="D27" s="49">
        <v>1217</v>
      </c>
      <c r="E27" s="49">
        <v>1736</v>
      </c>
      <c r="F27" s="49">
        <v>2642</v>
      </c>
      <c r="G27" s="49">
        <v>2981</v>
      </c>
      <c r="H27" s="49">
        <v>2639</v>
      </c>
      <c r="I27" s="49">
        <v>3743</v>
      </c>
      <c r="J27" s="49">
        <v>6146</v>
      </c>
      <c r="K27" s="49">
        <v>6691</v>
      </c>
      <c r="L27" s="49">
        <v>7514</v>
      </c>
      <c r="M27" s="49">
        <v>6879</v>
      </c>
      <c r="N27" s="49">
        <v>5470</v>
      </c>
      <c r="O27" s="49">
        <v>6654</v>
      </c>
      <c r="P27" s="49">
        <v>7363</v>
      </c>
      <c r="Q27" s="49">
        <v>8427</v>
      </c>
      <c r="R27" s="49">
        <v>10156</v>
      </c>
      <c r="S27" s="49">
        <v>9860</v>
      </c>
      <c r="T27" s="49">
        <v>8109</v>
      </c>
      <c r="U27" s="49">
        <v>10397</v>
      </c>
    </row>
    <row r="28" spans="2:21" ht="12" customHeight="1">
      <c r="B28" s="44" t="s">
        <v>18</v>
      </c>
      <c r="C28" s="44" t="s">
        <v>77</v>
      </c>
      <c r="D28" s="49">
        <v>788</v>
      </c>
      <c r="E28" s="49">
        <v>992</v>
      </c>
      <c r="F28" s="49">
        <v>1355</v>
      </c>
      <c r="G28" s="49">
        <v>1464</v>
      </c>
      <c r="H28" s="49">
        <v>1297</v>
      </c>
      <c r="I28" s="49">
        <v>1674</v>
      </c>
      <c r="J28" s="49">
        <v>3604</v>
      </c>
      <c r="K28" s="49">
        <v>3781</v>
      </c>
      <c r="L28" s="49">
        <v>4064</v>
      </c>
      <c r="M28" s="49">
        <v>3801</v>
      </c>
      <c r="N28" s="49">
        <v>3133</v>
      </c>
      <c r="O28" s="49">
        <v>3328</v>
      </c>
      <c r="P28" s="49">
        <v>4392</v>
      </c>
      <c r="Q28" s="49">
        <v>4773</v>
      </c>
      <c r="R28" s="49">
        <v>5419</v>
      </c>
      <c r="S28" s="49">
        <v>5265</v>
      </c>
      <c r="T28" s="49">
        <v>4430</v>
      </c>
      <c r="U28" s="49">
        <v>5002</v>
      </c>
    </row>
    <row r="29" spans="2:21" ht="12" customHeight="1">
      <c r="B29" s="44" t="s">
        <v>19</v>
      </c>
      <c r="C29" s="44" t="s">
        <v>77</v>
      </c>
      <c r="D29" s="49">
        <v>285</v>
      </c>
      <c r="E29" s="49">
        <v>318</v>
      </c>
      <c r="F29" s="49">
        <v>406</v>
      </c>
      <c r="G29" s="49">
        <v>457</v>
      </c>
      <c r="H29" s="49">
        <v>353</v>
      </c>
      <c r="I29" s="49">
        <v>552</v>
      </c>
      <c r="J29" s="49">
        <v>433</v>
      </c>
      <c r="K29" s="49">
        <v>416</v>
      </c>
      <c r="L29" s="49">
        <v>466</v>
      </c>
      <c r="M29" s="49">
        <v>477</v>
      </c>
      <c r="N29" s="49">
        <v>446</v>
      </c>
      <c r="O29" s="49">
        <v>531</v>
      </c>
      <c r="P29" s="49">
        <v>718</v>
      </c>
      <c r="Q29" s="49">
        <v>734</v>
      </c>
      <c r="R29" s="49">
        <v>872</v>
      </c>
      <c r="S29" s="49">
        <v>934</v>
      </c>
      <c r="T29" s="49">
        <v>799</v>
      </c>
      <c r="U29" s="49">
        <v>1083</v>
      </c>
    </row>
    <row r="30" spans="2:21" ht="12" customHeight="1">
      <c r="B30" s="44" t="s">
        <v>20</v>
      </c>
      <c r="C30" s="44" t="s">
        <v>77</v>
      </c>
      <c r="D30" s="49">
        <v>2430</v>
      </c>
      <c r="E30" s="49">
        <v>2375</v>
      </c>
      <c r="F30" s="49">
        <v>3113</v>
      </c>
      <c r="G30" s="49">
        <v>2983</v>
      </c>
      <c r="H30" s="49">
        <v>2177</v>
      </c>
      <c r="I30" s="49">
        <v>2657</v>
      </c>
      <c r="J30" s="49">
        <v>7608</v>
      </c>
      <c r="K30" s="49">
        <v>6551</v>
      </c>
      <c r="L30" s="49">
        <v>6721</v>
      </c>
      <c r="M30" s="49">
        <v>4944</v>
      </c>
      <c r="N30" s="49">
        <v>2827</v>
      </c>
      <c r="O30" s="49">
        <v>2658</v>
      </c>
      <c r="P30" s="49">
        <v>10038</v>
      </c>
      <c r="Q30" s="49">
        <v>8926</v>
      </c>
      <c r="R30" s="49">
        <v>9834</v>
      </c>
      <c r="S30" s="49">
        <v>7927</v>
      </c>
      <c r="T30" s="49">
        <v>5004</v>
      </c>
      <c r="U30" s="49">
        <v>5315</v>
      </c>
    </row>
    <row r="31" spans="2:21" ht="12" customHeight="1">
      <c r="B31" s="44" t="s">
        <v>21</v>
      </c>
      <c r="C31" s="44" t="s">
        <v>77</v>
      </c>
      <c r="D31" s="49">
        <v>420</v>
      </c>
      <c r="E31" s="49">
        <v>817</v>
      </c>
      <c r="F31" s="49">
        <v>1207</v>
      </c>
      <c r="G31" s="49">
        <v>992</v>
      </c>
      <c r="H31" s="49">
        <v>587</v>
      </c>
      <c r="I31" s="49">
        <v>421</v>
      </c>
      <c r="J31" s="49">
        <v>1769</v>
      </c>
      <c r="K31" s="49">
        <v>2665</v>
      </c>
      <c r="L31" s="49">
        <v>3019</v>
      </c>
      <c r="M31" s="49">
        <v>2083</v>
      </c>
      <c r="N31" s="49">
        <v>1115</v>
      </c>
      <c r="O31" s="49">
        <v>591</v>
      </c>
      <c r="P31" s="49">
        <v>2189</v>
      </c>
      <c r="Q31" s="49">
        <v>3482</v>
      </c>
      <c r="R31" s="49">
        <v>4226</v>
      </c>
      <c r="S31" s="49">
        <v>3075</v>
      </c>
      <c r="T31" s="49">
        <v>1702</v>
      </c>
      <c r="U31" s="49">
        <v>1012</v>
      </c>
    </row>
    <row r="32" spans="2:21" ht="12" customHeight="1">
      <c r="B32" s="44" t="s">
        <v>22</v>
      </c>
      <c r="C32" s="44" t="s">
        <v>77</v>
      </c>
      <c r="D32" s="49">
        <v>3351</v>
      </c>
      <c r="E32" s="49">
        <v>4332</v>
      </c>
      <c r="F32" s="49">
        <v>5593</v>
      </c>
      <c r="G32" s="49">
        <v>5428</v>
      </c>
      <c r="H32" s="49">
        <v>3501</v>
      </c>
      <c r="I32" s="49">
        <v>2193</v>
      </c>
      <c r="J32" s="49">
        <v>8407</v>
      </c>
      <c r="K32" s="49">
        <v>11175</v>
      </c>
      <c r="L32" s="49">
        <v>13947</v>
      </c>
      <c r="M32" s="49">
        <v>12116</v>
      </c>
      <c r="N32" s="49">
        <v>6896</v>
      </c>
      <c r="O32" s="49">
        <v>3794</v>
      </c>
      <c r="P32" s="49">
        <v>11758</v>
      </c>
      <c r="Q32" s="49">
        <v>15507</v>
      </c>
      <c r="R32" s="49">
        <v>19540</v>
      </c>
      <c r="S32" s="49">
        <v>17544</v>
      </c>
      <c r="T32" s="49">
        <v>10397</v>
      </c>
      <c r="U32" s="49">
        <v>5987</v>
      </c>
    </row>
    <row r="33" spans="2:21" ht="12" customHeight="1">
      <c r="B33" s="44" t="s">
        <v>78</v>
      </c>
      <c r="C33" s="44" t="s">
        <v>77</v>
      </c>
      <c r="D33" s="49">
        <v>877</v>
      </c>
      <c r="E33" s="49">
        <v>1951</v>
      </c>
      <c r="F33" s="49">
        <v>2857</v>
      </c>
      <c r="G33" s="49">
        <v>2467</v>
      </c>
      <c r="H33" s="49">
        <v>1421</v>
      </c>
      <c r="I33" s="49">
        <v>952</v>
      </c>
      <c r="J33" s="49">
        <v>1695</v>
      </c>
      <c r="K33" s="49">
        <v>3320</v>
      </c>
      <c r="L33" s="49">
        <v>3803</v>
      </c>
      <c r="M33" s="49">
        <v>2719</v>
      </c>
      <c r="N33" s="49">
        <v>1327</v>
      </c>
      <c r="O33" s="49">
        <v>874</v>
      </c>
      <c r="P33" s="49">
        <v>2572</v>
      </c>
      <c r="Q33" s="49">
        <v>5271</v>
      </c>
      <c r="R33" s="49">
        <v>6660</v>
      </c>
      <c r="S33" s="49">
        <v>5186</v>
      </c>
      <c r="T33" s="49">
        <v>2748</v>
      </c>
      <c r="U33" s="49">
        <v>1826</v>
      </c>
    </row>
    <row r="34" spans="2:21" ht="12" customHeight="1">
      <c r="B34" s="44" t="s">
        <v>23</v>
      </c>
      <c r="C34" s="44" t="s">
        <v>77</v>
      </c>
      <c r="D34" s="49">
        <v>441</v>
      </c>
      <c r="E34" s="49">
        <v>1034</v>
      </c>
      <c r="F34" s="49">
        <v>1273</v>
      </c>
      <c r="G34" s="49">
        <v>896</v>
      </c>
      <c r="H34" s="49">
        <v>422</v>
      </c>
      <c r="I34" s="49">
        <v>416</v>
      </c>
      <c r="J34" s="49">
        <v>962</v>
      </c>
      <c r="K34" s="49">
        <v>1924</v>
      </c>
      <c r="L34" s="49">
        <v>2270</v>
      </c>
      <c r="M34" s="49">
        <v>1315</v>
      </c>
      <c r="N34" s="49">
        <v>517</v>
      </c>
      <c r="O34" s="49">
        <v>449</v>
      </c>
      <c r="P34" s="49">
        <v>1403</v>
      </c>
      <c r="Q34" s="49">
        <v>2958</v>
      </c>
      <c r="R34" s="49">
        <v>3543</v>
      </c>
      <c r="S34" s="49">
        <v>2211</v>
      </c>
      <c r="T34" s="49">
        <v>939</v>
      </c>
      <c r="U34" s="49">
        <v>865</v>
      </c>
    </row>
    <row r="35" spans="2:21" ht="12" customHeight="1">
      <c r="B35" s="44" t="s">
        <v>24</v>
      </c>
      <c r="C35" s="44" t="s">
        <v>77</v>
      </c>
      <c r="D35" s="49">
        <v>1309</v>
      </c>
      <c r="E35" s="49">
        <v>995</v>
      </c>
      <c r="F35" s="49">
        <v>1019</v>
      </c>
      <c r="G35" s="49">
        <v>880</v>
      </c>
      <c r="H35" s="49">
        <v>653</v>
      </c>
      <c r="I35" s="49">
        <v>635</v>
      </c>
      <c r="J35" s="49">
        <v>2536</v>
      </c>
      <c r="K35" s="49">
        <v>2305</v>
      </c>
      <c r="L35" s="49">
        <v>2383</v>
      </c>
      <c r="M35" s="49">
        <v>2005</v>
      </c>
      <c r="N35" s="49">
        <v>1606</v>
      </c>
      <c r="O35" s="49">
        <v>1622</v>
      </c>
      <c r="P35" s="49">
        <v>3845</v>
      </c>
      <c r="Q35" s="49">
        <v>3300</v>
      </c>
      <c r="R35" s="49">
        <v>3402</v>
      </c>
      <c r="S35" s="49">
        <v>2885</v>
      </c>
      <c r="T35" s="49">
        <v>2259</v>
      </c>
      <c r="U35" s="49">
        <v>2257</v>
      </c>
    </row>
    <row r="36" spans="2:21" ht="12" customHeight="1">
      <c r="B36" s="44" t="s">
        <v>25</v>
      </c>
      <c r="C36" s="44" t="s">
        <v>77</v>
      </c>
      <c r="D36" s="49">
        <v>570</v>
      </c>
      <c r="E36" s="49">
        <v>507</v>
      </c>
      <c r="F36" s="49">
        <v>561</v>
      </c>
      <c r="G36" s="49">
        <v>480</v>
      </c>
      <c r="H36" s="49">
        <v>319</v>
      </c>
      <c r="I36" s="49">
        <v>313</v>
      </c>
      <c r="J36" s="49">
        <v>1119</v>
      </c>
      <c r="K36" s="49">
        <v>1018</v>
      </c>
      <c r="L36" s="49">
        <v>1137</v>
      </c>
      <c r="M36" s="49">
        <v>966</v>
      </c>
      <c r="N36" s="49">
        <v>682</v>
      </c>
      <c r="O36" s="49">
        <v>541</v>
      </c>
      <c r="P36" s="49">
        <v>1689</v>
      </c>
      <c r="Q36" s="49">
        <v>1525</v>
      </c>
      <c r="R36" s="49">
        <v>1698</v>
      </c>
      <c r="S36" s="49">
        <v>1446</v>
      </c>
      <c r="T36" s="49">
        <v>1001</v>
      </c>
      <c r="U36" s="49">
        <v>854</v>
      </c>
    </row>
    <row r="37" spans="2:21" ht="12" customHeight="1">
      <c r="B37" s="44" t="s">
        <v>26</v>
      </c>
      <c r="C37" s="44" t="s">
        <v>77</v>
      </c>
      <c r="D37" s="49">
        <v>372</v>
      </c>
      <c r="E37" s="49">
        <v>328</v>
      </c>
      <c r="F37" s="49">
        <v>306</v>
      </c>
      <c r="G37" s="49">
        <v>235</v>
      </c>
      <c r="H37" s="49">
        <v>162</v>
      </c>
      <c r="I37" s="49">
        <v>169</v>
      </c>
      <c r="J37" s="49">
        <v>792</v>
      </c>
      <c r="K37" s="49">
        <v>763</v>
      </c>
      <c r="L37" s="49">
        <v>745</v>
      </c>
      <c r="M37" s="49">
        <v>600</v>
      </c>
      <c r="N37" s="49">
        <v>458</v>
      </c>
      <c r="O37" s="49">
        <v>453</v>
      </c>
      <c r="P37" s="49">
        <v>1164</v>
      </c>
      <c r="Q37" s="49">
        <v>1091</v>
      </c>
      <c r="R37" s="49">
        <v>1051</v>
      </c>
      <c r="S37" s="49">
        <v>835</v>
      </c>
      <c r="T37" s="49">
        <v>620</v>
      </c>
      <c r="U37" s="49">
        <v>622</v>
      </c>
    </row>
    <row r="38" spans="2:21" ht="12" customHeight="1">
      <c r="B38" s="44" t="s">
        <v>27</v>
      </c>
      <c r="C38" s="44" t="s">
        <v>77</v>
      </c>
      <c r="D38" s="49">
        <v>474</v>
      </c>
      <c r="E38" s="49">
        <v>239</v>
      </c>
      <c r="F38" s="49">
        <v>124</v>
      </c>
      <c r="G38" s="49">
        <v>80</v>
      </c>
      <c r="H38" s="49">
        <v>61</v>
      </c>
      <c r="I38" s="49">
        <v>102</v>
      </c>
      <c r="J38" s="49">
        <v>688</v>
      </c>
      <c r="K38" s="49">
        <v>353</v>
      </c>
      <c r="L38" s="49">
        <v>207</v>
      </c>
      <c r="M38" s="49">
        <v>134</v>
      </c>
      <c r="N38" s="49">
        <v>86</v>
      </c>
      <c r="O38" s="49">
        <v>104</v>
      </c>
      <c r="P38" s="49">
        <v>1162</v>
      </c>
      <c r="Q38" s="49">
        <v>592</v>
      </c>
      <c r="R38" s="49">
        <v>331</v>
      </c>
      <c r="S38" s="49">
        <v>214</v>
      </c>
      <c r="T38" s="49">
        <v>147</v>
      </c>
      <c r="U38" s="49">
        <v>206</v>
      </c>
    </row>
    <row r="39" spans="2:21" ht="12" customHeight="1">
      <c r="B39" s="44" t="s">
        <v>28</v>
      </c>
      <c r="C39" s="44" t="s">
        <v>77</v>
      </c>
      <c r="D39" s="49">
        <v>681</v>
      </c>
      <c r="E39" s="49">
        <v>435</v>
      </c>
      <c r="F39" s="49">
        <v>470</v>
      </c>
      <c r="G39" s="49">
        <v>391</v>
      </c>
      <c r="H39" s="49">
        <v>245</v>
      </c>
      <c r="I39" s="49">
        <v>139</v>
      </c>
      <c r="J39" s="49">
        <v>1098</v>
      </c>
      <c r="K39" s="49">
        <v>832</v>
      </c>
      <c r="L39" s="49">
        <v>662</v>
      </c>
      <c r="M39" s="49">
        <v>442</v>
      </c>
      <c r="N39" s="49">
        <v>235</v>
      </c>
      <c r="O39" s="49">
        <v>142</v>
      </c>
      <c r="P39" s="49">
        <v>1779</v>
      </c>
      <c r="Q39" s="49">
        <v>1267</v>
      </c>
      <c r="R39" s="49">
        <v>1132</v>
      </c>
      <c r="S39" s="49">
        <v>833</v>
      </c>
      <c r="T39" s="49">
        <v>480</v>
      </c>
      <c r="U39" s="49">
        <v>281</v>
      </c>
    </row>
    <row r="40" spans="2:21" ht="12" customHeight="1">
      <c r="B40" s="44" t="s">
        <v>29</v>
      </c>
      <c r="C40" s="44" t="s">
        <v>77</v>
      </c>
      <c r="D40" s="49">
        <v>643</v>
      </c>
      <c r="E40" s="49">
        <v>692</v>
      </c>
      <c r="F40" s="49">
        <v>777</v>
      </c>
      <c r="G40" s="49">
        <v>595</v>
      </c>
      <c r="H40" s="49">
        <v>458</v>
      </c>
      <c r="I40" s="49">
        <v>406</v>
      </c>
      <c r="J40" s="49">
        <v>1687</v>
      </c>
      <c r="K40" s="49">
        <v>1938</v>
      </c>
      <c r="L40" s="49">
        <v>1943</v>
      </c>
      <c r="M40" s="49">
        <v>1480</v>
      </c>
      <c r="N40" s="49">
        <v>925</v>
      </c>
      <c r="O40" s="49">
        <v>772</v>
      </c>
      <c r="P40" s="49">
        <v>2330</v>
      </c>
      <c r="Q40" s="49">
        <v>2630</v>
      </c>
      <c r="R40" s="49">
        <v>2720</v>
      </c>
      <c r="S40" s="49">
        <v>2075</v>
      </c>
      <c r="T40" s="49">
        <v>1383</v>
      </c>
      <c r="U40" s="49">
        <v>1178</v>
      </c>
    </row>
    <row r="41" spans="2:21" ht="12" customHeight="1">
      <c r="B41" s="44" t="s">
        <v>30</v>
      </c>
      <c r="C41" s="44" t="s">
        <v>77</v>
      </c>
      <c r="D41" s="49">
        <v>776</v>
      </c>
      <c r="E41" s="49">
        <v>810</v>
      </c>
      <c r="F41" s="49">
        <v>1077</v>
      </c>
      <c r="G41" s="49">
        <v>964</v>
      </c>
      <c r="H41" s="49">
        <v>689</v>
      </c>
      <c r="I41" s="49">
        <v>598</v>
      </c>
      <c r="J41" s="49">
        <v>983</v>
      </c>
      <c r="K41" s="49">
        <v>1027</v>
      </c>
      <c r="L41" s="49">
        <v>1018</v>
      </c>
      <c r="M41" s="49">
        <v>776</v>
      </c>
      <c r="N41" s="49">
        <v>476</v>
      </c>
      <c r="O41" s="49">
        <v>273</v>
      </c>
      <c r="P41" s="49">
        <v>1759</v>
      </c>
      <c r="Q41" s="49">
        <v>1837</v>
      </c>
      <c r="R41" s="49">
        <v>2095</v>
      </c>
      <c r="S41" s="49">
        <v>1740</v>
      </c>
      <c r="T41" s="49">
        <v>1165</v>
      </c>
      <c r="U41" s="49">
        <v>871</v>
      </c>
    </row>
    <row r="42" spans="2:21" ht="12" customHeight="1">
      <c r="B42" s="44" t="s">
        <v>31</v>
      </c>
      <c r="C42" s="44" t="s">
        <v>77</v>
      </c>
      <c r="D42" s="49">
        <v>1049</v>
      </c>
      <c r="E42" s="49">
        <v>1994</v>
      </c>
      <c r="F42" s="49">
        <v>2900</v>
      </c>
      <c r="G42" s="49">
        <v>3232</v>
      </c>
      <c r="H42" s="49">
        <v>2642</v>
      </c>
      <c r="I42" s="49">
        <v>2139</v>
      </c>
      <c r="J42" s="49">
        <v>1645</v>
      </c>
      <c r="K42" s="49">
        <v>1760</v>
      </c>
      <c r="L42" s="49">
        <v>1996</v>
      </c>
      <c r="M42" s="49">
        <v>1755</v>
      </c>
      <c r="N42" s="49">
        <v>1160</v>
      </c>
      <c r="O42" s="49">
        <v>989</v>
      </c>
      <c r="P42" s="49">
        <v>2694</v>
      </c>
      <c r="Q42" s="49">
        <v>3754</v>
      </c>
      <c r="R42" s="49">
        <v>4896</v>
      </c>
      <c r="S42" s="49">
        <v>4987</v>
      </c>
      <c r="T42" s="49">
        <v>3802</v>
      </c>
      <c r="U42" s="49">
        <v>3128</v>
      </c>
    </row>
    <row r="43" spans="2:21" ht="12" customHeight="1">
      <c r="B43" s="44" t="s">
        <v>32</v>
      </c>
      <c r="C43" s="44" t="s">
        <v>77</v>
      </c>
      <c r="D43" s="49">
        <v>3613</v>
      </c>
      <c r="E43" s="49">
        <v>4511</v>
      </c>
      <c r="F43" s="49">
        <v>6181</v>
      </c>
      <c r="G43" s="49">
        <v>6822</v>
      </c>
      <c r="H43" s="49">
        <v>6449</v>
      </c>
      <c r="I43" s="49">
        <v>9431</v>
      </c>
      <c r="J43" s="49">
        <v>4824</v>
      </c>
      <c r="K43" s="49">
        <v>5917</v>
      </c>
      <c r="L43" s="49">
        <v>7430</v>
      </c>
      <c r="M43" s="49">
        <v>7677</v>
      </c>
      <c r="N43" s="49">
        <v>6824</v>
      </c>
      <c r="O43" s="49">
        <v>8969</v>
      </c>
      <c r="P43" s="49">
        <v>8437</v>
      </c>
      <c r="Q43" s="49">
        <v>10428</v>
      </c>
      <c r="R43" s="49">
        <v>13611</v>
      </c>
      <c r="S43" s="49">
        <v>14499</v>
      </c>
      <c r="T43" s="49">
        <v>13273</v>
      </c>
      <c r="U43" s="49">
        <v>18400</v>
      </c>
    </row>
    <row r="44" spans="2:21" ht="12" customHeight="1">
      <c r="B44" s="44" t="s">
        <v>79</v>
      </c>
      <c r="C44" s="44" t="s">
        <v>77</v>
      </c>
      <c r="D44" s="49">
        <v>54355</v>
      </c>
      <c r="E44" s="49">
        <v>59273</v>
      </c>
      <c r="F44" s="49">
        <v>73035</v>
      </c>
      <c r="G44" s="49">
        <v>71711</v>
      </c>
      <c r="H44" s="49">
        <v>57596</v>
      </c>
      <c r="I44" s="49">
        <v>69853</v>
      </c>
      <c r="J44" s="49">
        <v>79668</v>
      </c>
      <c r="K44" s="49">
        <v>83171</v>
      </c>
      <c r="L44" s="49">
        <v>92810</v>
      </c>
      <c r="M44" s="49">
        <v>79908</v>
      </c>
      <c r="N44" s="49">
        <v>57649</v>
      </c>
      <c r="O44" s="49">
        <v>60112</v>
      </c>
      <c r="P44" s="49">
        <v>134023</v>
      </c>
      <c r="Q44" s="49">
        <v>142444</v>
      </c>
      <c r="R44" s="49">
        <v>165845</v>
      </c>
      <c r="S44" s="49">
        <v>151619</v>
      </c>
      <c r="T44" s="49">
        <v>115245</v>
      </c>
      <c r="U44" s="49">
        <v>129965</v>
      </c>
    </row>
    <row r="46" spans="3:17" ht="14.25" customHeight="1">
      <c r="C46" s="44" t="s">
        <v>74</v>
      </c>
      <c r="J46" s="44" t="s">
        <v>74</v>
      </c>
      <c r="Q46" s="44" t="s">
        <v>74</v>
      </c>
    </row>
    <row r="47" spans="3:23" ht="14.25" customHeight="1">
      <c r="C47" s="44" t="s">
        <v>33</v>
      </c>
      <c r="D47" s="44" t="s">
        <v>34</v>
      </c>
      <c r="E47" s="44" t="s">
        <v>35</v>
      </c>
      <c r="F47" s="44" t="s">
        <v>36</v>
      </c>
      <c r="G47" s="44" t="s">
        <v>37</v>
      </c>
      <c r="H47" s="44" t="s">
        <v>48</v>
      </c>
      <c r="I47" s="44" t="s">
        <v>67</v>
      </c>
      <c r="J47" s="44" t="s">
        <v>33</v>
      </c>
      <c r="K47" s="44" t="s">
        <v>34</v>
      </c>
      <c r="L47" s="44" t="s">
        <v>35</v>
      </c>
      <c r="M47" s="44" t="s">
        <v>36</v>
      </c>
      <c r="N47" s="44" t="s">
        <v>37</v>
      </c>
      <c r="O47" s="44" t="s">
        <v>48</v>
      </c>
      <c r="P47" s="44" t="s">
        <v>67</v>
      </c>
      <c r="Q47" s="44" t="s">
        <v>33</v>
      </c>
      <c r="R47" s="44" t="s">
        <v>34</v>
      </c>
      <c r="S47" s="44" t="s">
        <v>35</v>
      </c>
      <c r="T47" s="44" t="s">
        <v>36</v>
      </c>
      <c r="U47" s="44" t="s">
        <v>37</v>
      </c>
      <c r="V47" s="44" t="s">
        <v>48</v>
      </c>
      <c r="W47" s="44" t="s">
        <v>67</v>
      </c>
    </row>
    <row r="48" spans="2:23" ht="14.25" customHeight="1">
      <c r="B48" s="44" t="s">
        <v>0</v>
      </c>
      <c r="C48" s="72">
        <f aca="true" t="shared" si="0" ref="C48:G56">D10/$I48*100</f>
        <v>14.7821451073523</v>
      </c>
      <c r="D48" s="72">
        <f t="shared" si="0"/>
        <v>14.636746958755392</v>
      </c>
      <c r="E48" s="72">
        <f t="shared" si="0"/>
        <v>16.619008384626568</v>
      </c>
      <c r="F48" s="72">
        <f t="shared" si="0"/>
        <v>17.21029418892066</v>
      </c>
      <c r="G48" s="72">
        <f t="shared" si="0"/>
        <v>15.543062085009451</v>
      </c>
      <c r="H48" s="72">
        <f aca="true" t="shared" si="1" ref="H48:H82">SUM(D10:H10)/SUM(D10:I10)*100</f>
        <v>78.79125672466436</v>
      </c>
      <c r="I48" s="73">
        <f aca="true" t="shared" si="2" ref="I48:I82">SUM(D10:I10)</f>
        <v>20633</v>
      </c>
      <c r="J48" s="74">
        <f aca="true" t="shared" si="3" ref="J48:N56">J10/$P48*100</f>
        <v>19.166126992937986</v>
      </c>
      <c r="K48" s="74">
        <f t="shared" si="3"/>
        <v>16.33823665463965</v>
      </c>
      <c r="L48" s="74">
        <f t="shared" si="3"/>
        <v>16.902581182348044</v>
      </c>
      <c r="M48" s="74">
        <f t="shared" si="3"/>
        <v>15.844820674129585</v>
      </c>
      <c r="N48" s="74">
        <f t="shared" si="3"/>
        <v>14.040768495389644</v>
      </c>
      <c r="O48" s="74">
        <f aca="true" t="shared" si="4" ref="O48:O82">SUM(J10:N10)/SUM(J10:O10)*100</f>
        <v>82.2925339994449</v>
      </c>
      <c r="P48" s="73">
        <f aca="true" t="shared" si="5" ref="P48:P82">SUM(J10:O10)</f>
        <v>32427</v>
      </c>
      <c r="Q48" s="74">
        <f aca="true" t="shared" si="6" ref="Q48:U57">P10/$W48*100</f>
        <v>17.461364493026764</v>
      </c>
      <c r="R48" s="74">
        <f t="shared" si="6"/>
        <v>15.676592536750848</v>
      </c>
      <c r="S48" s="74">
        <f t="shared" si="6"/>
        <v>16.79231059178289</v>
      </c>
      <c r="T48" s="74">
        <f t="shared" si="6"/>
        <v>16.375800980022614</v>
      </c>
      <c r="U48" s="74">
        <f t="shared" si="6"/>
        <v>14.624952883528081</v>
      </c>
      <c r="V48" s="74">
        <f aca="true" t="shared" si="7" ref="V48:V82">SUM(P10:T10)/SUM(P10:U10)*100</f>
        <v>80.9310214851112</v>
      </c>
      <c r="W48" s="73">
        <f aca="true" t="shared" si="8" ref="W48:W82">SUM(P48,I48)</f>
        <v>53060</v>
      </c>
    </row>
    <row r="49" spans="2:23" ht="14.25" customHeight="1">
      <c r="B49" s="44" t="s">
        <v>1</v>
      </c>
      <c r="C49" s="72">
        <f t="shared" si="0"/>
        <v>18.883710483463418</v>
      </c>
      <c r="D49" s="72">
        <f t="shared" si="0"/>
        <v>16.71065191756977</v>
      </c>
      <c r="E49" s="72">
        <f t="shared" si="0"/>
        <v>16.974563422988375</v>
      </c>
      <c r="F49" s="72">
        <f t="shared" si="0"/>
        <v>16.27267112134314</v>
      </c>
      <c r="G49" s="72">
        <f t="shared" si="0"/>
        <v>14.071536863383683</v>
      </c>
      <c r="H49" s="72">
        <f t="shared" si="1"/>
        <v>82.91313380874838</v>
      </c>
      <c r="I49" s="73">
        <f t="shared" si="2"/>
        <v>17809</v>
      </c>
      <c r="J49" s="74">
        <f t="shared" si="3"/>
        <v>22.12176009644364</v>
      </c>
      <c r="K49" s="74">
        <f t="shared" si="3"/>
        <v>18.31333223738287</v>
      </c>
      <c r="L49" s="74">
        <f t="shared" si="3"/>
        <v>17.6886404734506</v>
      </c>
      <c r="M49" s="74">
        <f t="shared" si="3"/>
        <v>15.644692859882733</v>
      </c>
      <c r="N49" s="74">
        <f t="shared" si="3"/>
        <v>12.745903885144392</v>
      </c>
      <c r="O49" s="74">
        <f t="shared" si="4"/>
        <v>86.51432955230423</v>
      </c>
      <c r="P49" s="73">
        <f t="shared" si="5"/>
        <v>18249</v>
      </c>
      <c r="Q49" s="74">
        <f t="shared" si="6"/>
        <v>20.522491541405515</v>
      </c>
      <c r="R49" s="74">
        <f t="shared" si="6"/>
        <v>17.521770480891895</v>
      </c>
      <c r="S49" s="74">
        <f t="shared" si="6"/>
        <v>17.335958733152143</v>
      </c>
      <c r="T49" s="74">
        <f t="shared" si="6"/>
        <v>15.954850518608907</v>
      </c>
      <c r="U49" s="74">
        <f t="shared" si="6"/>
        <v>13.40063231460425</v>
      </c>
      <c r="V49" s="74">
        <f t="shared" si="7"/>
        <v>84.73570358866272</v>
      </c>
      <c r="W49" s="73">
        <f t="shared" si="8"/>
        <v>36058</v>
      </c>
    </row>
    <row r="50" spans="2:23" ht="14.25" customHeight="1">
      <c r="B50" s="44" t="s">
        <v>2</v>
      </c>
      <c r="C50" s="72">
        <f t="shared" si="0"/>
        <v>19.39252336448598</v>
      </c>
      <c r="D50" s="72">
        <f t="shared" si="0"/>
        <v>16.202209005947324</v>
      </c>
      <c r="E50" s="72">
        <f t="shared" si="0"/>
        <v>16.652506372132542</v>
      </c>
      <c r="F50" s="72">
        <f t="shared" si="0"/>
        <v>15.450297366185218</v>
      </c>
      <c r="G50" s="72">
        <f t="shared" si="0"/>
        <v>13.360237892948174</v>
      </c>
      <c r="H50" s="72">
        <f t="shared" si="1"/>
        <v>81.05777400169923</v>
      </c>
      <c r="I50" s="73">
        <f t="shared" si="2"/>
        <v>23540</v>
      </c>
      <c r="J50" s="74">
        <f t="shared" si="3"/>
        <v>25.87503240860773</v>
      </c>
      <c r="K50" s="74">
        <f t="shared" si="3"/>
        <v>19.082188229193676</v>
      </c>
      <c r="L50" s="74">
        <f t="shared" si="3"/>
        <v>17.837697692507128</v>
      </c>
      <c r="M50" s="74">
        <f t="shared" si="3"/>
        <v>14.29867772880477</v>
      </c>
      <c r="N50" s="74">
        <f t="shared" si="3"/>
        <v>10.798548094373865</v>
      </c>
      <c r="O50" s="74">
        <f t="shared" si="4"/>
        <v>87.89214415348717</v>
      </c>
      <c r="P50" s="73">
        <f t="shared" si="5"/>
        <v>7714</v>
      </c>
      <c r="Q50" s="74">
        <f t="shared" si="6"/>
        <v>20.992512958341333</v>
      </c>
      <c r="R50" s="74">
        <f t="shared" si="6"/>
        <v>16.913035131503168</v>
      </c>
      <c r="S50" s="74">
        <f t="shared" si="6"/>
        <v>16.945031036027387</v>
      </c>
      <c r="T50" s="74">
        <f t="shared" si="6"/>
        <v>15.166058744480706</v>
      </c>
      <c r="U50" s="74">
        <f t="shared" si="6"/>
        <v>12.727970819735074</v>
      </c>
      <c r="V50" s="74">
        <f t="shared" si="7"/>
        <v>82.74460869008767</v>
      </c>
      <c r="W50" s="73">
        <f t="shared" si="8"/>
        <v>31254</v>
      </c>
    </row>
    <row r="51" spans="2:23" ht="14.25" customHeight="1">
      <c r="B51" s="44" t="s">
        <v>3</v>
      </c>
      <c r="C51" s="72">
        <f t="shared" si="0"/>
        <v>15.052356020942408</v>
      </c>
      <c r="D51" s="72">
        <f t="shared" si="0"/>
        <v>15.0149588631264</v>
      </c>
      <c r="E51" s="72">
        <f t="shared" si="0"/>
        <v>18.362004487658936</v>
      </c>
      <c r="F51" s="72">
        <f t="shared" si="0"/>
        <v>18.586387434554975</v>
      </c>
      <c r="G51" s="72">
        <f t="shared" si="0"/>
        <v>15.18324607329843</v>
      </c>
      <c r="H51" s="72">
        <f t="shared" si="1"/>
        <v>82.19895287958116</v>
      </c>
      <c r="I51" s="73">
        <f t="shared" si="2"/>
        <v>5348</v>
      </c>
      <c r="J51" s="74">
        <f t="shared" si="3"/>
        <v>12.422600619195046</v>
      </c>
      <c r="K51" s="74">
        <f t="shared" si="3"/>
        <v>16.09907120743034</v>
      </c>
      <c r="L51" s="74">
        <f t="shared" si="3"/>
        <v>19.543343653250776</v>
      </c>
      <c r="M51" s="74">
        <f t="shared" si="3"/>
        <v>20.588235294117645</v>
      </c>
      <c r="N51" s="74">
        <f t="shared" si="3"/>
        <v>15.247678018575852</v>
      </c>
      <c r="O51" s="74">
        <f t="shared" si="4"/>
        <v>83.90092879256966</v>
      </c>
      <c r="P51" s="73">
        <f t="shared" si="5"/>
        <v>2584</v>
      </c>
      <c r="Q51" s="74">
        <f t="shared" si="6"/>
        <v>14.195663136661624</v>
      </c>
      <c r="R51" s="74">
        <f t="shared" si="6"/>
        <v>15.368129097327282</v>
      </c>
      <c r="S51" s="74">
        <f t="shared" si="6"/>
        <v>18.746848209783156</v>
      </c>
      <c r="T51" s="74">
        <f t="shared" si="6"/>
        <v>19.23852748361069</v>
      </c>
      <c r="U51" s="74">
        <f t="shared" si="6"/>
        <v>15.204236006051437</v>
      </c>
      <c r="V51" s="74">
        <f t="shared" si="7"/>
        <v>82.75340393343419</v>
      </c>
      <c r="W51" s="73">
        <f t="shared" si="8"/>
        <v>7932</v>
      </c>
    </row>
    <row r="52" spans="2:23" ht="14.25" customHeight="1">
      <c r="B52" s="44" t="s">
        <v>4</v>
      </c>
      <c r="C52" s="72">
        <f t="shared" si="0"/>
        <v>19.791273002122153</v>
      </c>
      <c r="D52" s="72">
        <f t="shared" si="0"/>
        <v>12.759091834064945</v>
      </c>
      <c r="E52" s="72">
        <f t="shared" si="0"/>
        <v>13.474228902002967</v>
      </c>
      <c r="F52" s="72">
        <f t="shared" si="0"/>
        <v>13.703886740893632</v>
      </c>
      <c r="G52" s="72">
        <f t="shared" si="0"/>
        <v>13.491671269513649</v>
      </c>
      <c r="H52" s="72">
        <f t="shared" si="1"/>
        <v>73.22015174859735</v>
      </c>
      <c r="I52" s="73">
        <f t="shared" si="2"/>
        <v>34399</v>
      </c>
      <c r="J52" s="74">
        <f t="shared" si="3"/>
        <v>22.878164141192958</v>
      </c>
      <c r="K52" s="74">
        <f t="shared" si="3"/>
        <v>14.548480336340544</v>
      </c>
      <c r="L52" s="74">
        <f t="shared" si="3"/>
        <v>14.986423754050977</v>
      </c>
      <c r="M52" s="74">
        <f t="shared" si="3"/>
        <v>13.865288604712273</v>
      </c>
      <c r="N52" s="74">
        <f t="shared" si="3"/>
        <v>12.674082508539897</v>
      </c>
      <c r="O52" s="74">
        <f t="shared" si="4"/>
        <v>78.95243934483665</v>
      </c>
      <c r="P52" s="73">
        <f t="shared" si="5"/>
        <v>22834</v>
      </c>
      <c r="Q52" s="74">
        <f t="shared" si="6"/>
        <v>21.02283647545996</v>
      </c>
      <c r="R52" s="74">
        <f t="shared" si="6"/>
        <v>13.472996348260619</v>
      </c>
      <c r="S52" s="74">
        <f t="shared" si="6"/>
        <v>14.077542676427935</v>
      </c>
      <c r="T52" s="74">
        <f t="shared" si="6"/>
        <v>13.768280537452169</v>
      </c>
      <c r="U52" s="74">
        <f t="shared" si="6"/>
        <v>13.16548145300788</v>
      </c>
      <c r="V52" s="74">
        <f t="shared" si="7"/>
        <v>75.50713749060857</v>
      </c>
      <c r="W52" s="73">
        <f t="shared" si="8"/>
        <v>57233</v>
      </c>
    </row>
    <row r="53" spans="2:23" ht="14.25" customHeight="1">
      <c r="B53" s="44" t="s">
        <v>5</v>
      </c>
      <c r="C53" s="72">
        <f t="shared" si="0"/>
        <v>42.05862304021814</v>
      </c>
      <c r="D53" s="72">
        <f t="shared" si="0"/>
        <v>17.109747784594408</v>
      </c>
      <c r="E53" s="72">
        <f t="shared" si="0"/>
        <v>15.678254942058622</v>
      </c>
      <c r="F53" s="72">
        <f t="shared" si="0"/>
        <v>10.702113156100886</v>
      </c>
      <c r="G53" s="72">
        <f t="shared" si="0"/>
        <v>6.8847989093387865</v>
      </c>
      <c r="H53" s="72">
        <f t="shared" si="1"/>
        <v>92.43353783231085</v>
      </c>
      <c r="I53" s="73">
        <f t="shared" si="2"/>
        <v>1467</v>
      </c>
      <c r="J53" s="74">
        <f t="shared" si="3"/>
        <v>50.12106537530266</v>
      </c>
      <c r="K53" s="74">
        <f t="shared" si="3"/>
        <v>19.249394673123486</v>
      </c>
      <c r="L53" s="74">
        <f t="shared" si="3"/>
        <v>14.527845036319611</v>
      </c>
      <c r="M53" s="74">
        <f t="shared" si="3"/>
        <v>7.506053268765134</v>
      </c>
      <c r="N53" s="74">
        <f t="shared" si="3"/>
        <v>2.9055690072639226</v>
      </c>
      <c r="O53" s="74">
        <f t="shared" si="4"/>
        <v>94.30992736077482</v>
      </c>
      <c r="P53" s="73">
        <f t="shared" si="5"/>
        <v>826</v>
      </c>
      <c r="Q53" s="74">
        <f t="shared" si="6"/>
        <v>44.96293065852595</v>
      </c>
      <c r="R53" s="74">
        <f t="shared" si="6"/>
        <v>17.880505887483647</v>
      </c>
      <c r="S53" s="74">
        <f t="shared" si="6"/>
        <v>15.263846489315307</v>
      </c>
      <c r="T53" s="74">
        <f t="shared" si="6"/>
        <v>9.550806803314435</v>
      </c>
      <c r="U53" s="74">
        <f t="shared" si="6"/>
        <v>5.451373746184038</v>
      </c>
      <c r="V53" s="74">
        <f t="shared" si="7"/>
        <v>93.10946358482337</v>
      </c>
      <c r="W53" s="73">
        <f t="shared" si="8"/>
        <v>2293</v>
      </c>
    </row>
    <row r="54" spans="2:23" ht="14.25" customHeight="1">
      <c r="B54" s="44" t="s">
        <v>6</v>
      </c>
      <c r="C54" s="72">
        <f t="shared" si="0"/>
        <v>11.21805509459011</v>
      </c>
      <c r="D54" s="72">
        <f t="shared" si="0"/>
        <v>16.030534351145036</v>
      </c>
      <c r="E54" s="72">
        <f t="shared" si="0"/>
        <v>20.959176900099568</v>
      </c>
      <c r="F54" s="72">
        <f t="shared" si="0"/>
        <v>20.43644208430136</v>
      </c>
      <c r="G54" s="72">
        <f t="shared" si="0"/>
        <v>16.262860935944243</v>
      </c>
      <c r="H54" s="72">
        <f t="shared" si="1"/>
        <v>84.90706936608032</v>
      </c>
      <c r="I54" s="73">
        <f t="shared" si="2"/>
        <v>12052</v>
      </c>
      <c r="J54" s="74">
        <f t="shared" si="3"/>
        <v>16.330150068212824</v>
      </c>
      <c r="K54" s="74">
        <f t="shared" si="3"/>
        <v>20.136425648021827</v>
      </c>
      <c r="L54" s="74">
        <f t="shared" si="3"/>
        <v>23.601637107776263</v>
      </c>
      <c r="M54" s="74">
        <f t="shared" si="3"/>
        <v>18.51296043656207</v>
      </c>
      <c r="N54" s="74">
        <f t="shared" si="3"/>
        <v>12.046384720327422</v>
      </c>
      <c r="O54" s="74">
        <f t="shared" si="4"/>
        <v>90.6275579809004</v>
      </c>
      <c r="P54" s="73">
        <f t="shared" si="5"/>
        <v>7330</v>
      </c>
      <c r="Q54" s="74">
        <f t="shared" si="6"/>
        <v>13.15137756681457</v>
      </c>
      <c r="R54" s="74">
        <f t="shared" si="6"/>
        <v>17.583324734289548</v>
      </c>
      <c r="S54" s="74">
        <f t="shared" si="6"/>
        <v>21.958518212774738</v>
      </c>
      <c r="T54" s="74">
        <f t="shared" si="6"/>
        <v>19.70900835827056</v>
      </c>
      <c r="U54" s="74">
        <f t="shared" si="6"/>
        <v>14.668248890723351</v>
      </c>
      <c r="V54" s="74">
        <f t="shared" si="7"/>
        <v>87.07047776287277</v>
      </c>
      <c r="W54" s="73">
        <f t="shared" si="8"/>
        <v>19382</v>
      </c>
    </row>
    <row r="55" spans="2:23" ht="14.25" customHeight="1">
      <c r="B55" s="44" t="s">
        <v>7</v>
      </c>
      <c r="C55" s="72">
        <f t="shared" si="0"/>
        <v>10.947990332109928</v>
      </c>
      <c r="D55" s="72">
        <f t="shared" si="0"/>
        <v>13.74988810312416</v>
      </c>
      <c r="E55" s="72">
        <f t="shared" si="0"/>
        <v>17.500671381255035</v>
      </c>
      <c r="F55" s="72">
        <f t="shared" si="0"/>
        <v>18.63754363978158</v>
      </c>
      <c r="G55" s="72">
        <f t="shared" si="0"/>
        <v>15.441768865813266</v>
      </c>
      <c r="H55" s="72">
        <f t="shared" si="1"/>
        <v>76.27786232208396</v>
      </c>
      <c r="I55" s="73">
        <f t="shared" si="2"/>
        <v>11171</v>
      </c>
      <c r="J55" s="74">
        <f t="shared" si="3"/>
        <v>10.175054704595187</v>
      </c>
      <c r="K55" s="74">
        <f t="shared" si="3"/>
        <v>13.347921225382933</v>
      </c>
      <c r="L55" s="74">
        <f t="shared" si="3"/>
        <v>16.356673960612692</v>
      </c>
      <c r="M55" s="74">
        <f t="shared" si="3"/>
        <v>18.49015317286652</v>
      </c>
      <c r="N55" s="74">
        <f t="shared" si="3"/>
        <v>16.90371991247265</v>
      </c>
      <c r="O55" s="74">
        <f t="shared" si="4"/>
        <v>75.27352297592998</v>
      </c>
      <c r="P55" s="73">
        <f t="shared" si="5"/>
        <v>1828</v>
      </c>
      <c r="Q55" s="74">
        <f t="shared" si="6"/>
        <v>10.839295330410032</v>
      </c>
      <c r="R55" s="74">
        <f t="shared" si="6"/>
        <v>13.693361027771367</v>
      </c>
      <c r="S55" s="74">
        <f t="shared" si="6"/>
        <v>17.339795368874526</v>
      </c>
      <c r="T55" s="74">
        <f t="shared" si="6"/>
        <v>18.616816678206018</v>
      </c>
      <c r="U55" s="74">
        <f t="shared" si="6"/>
        <v>15.647357489037619</v>
      </c>
      <c r="V55" s="74">
        <f t="shared" si="7"/>
        <v>76.13662589429956</v>
      </c>
      <c r="W55" s="73">
        <f t="shared" si="8"/>
        <v>12999</v>
      </c>
    </row>
    <row r="56" spans="2:23" ht="14.25" customHeight="1">
      <c r="B56" s="44" t="s">
        <v>8</v>
      </c>
      <c r="C56" s="72">
        <f t="shared" si="0"/>
        <v>4.413353807655121</v>
      </c>
      <c r="D56" s="72">
        <f t="shared" si="0"/>
        <v>10.430529488710686</v>
      </c>
      <c r="E56" s="72">
        <f t="shared" si="0"/>
        <v>18.108400159244724</v>
      </c>
      <c r="F56" s="72">
        <f t="shared" si="0"/>
        <v>21.42410282659387</v>
      </c>
      <c r="G56" s="72">
        <f t="shared" si="0"/>
        <v>19.382357959392596</v>
      </c>
      <c r="H56" s="72">
        <f t="shared" si="1"/>
        <v>73.758744241597</v>
      </c>
      <c r="I56" s="73">
        <f t="shared" si="2"/>
        <v>17583</v>
      </c>
      <c r="J56" s="74">
        <f t="shared" si="3"/>
        <v>5.253536033868951</v>
      </c>
      <c r="K56" s="74">
        <f t="shared" si="3"/>
        <v>11.671317232752815</v>
      </c>
      <c r="L56" s="74">
        <f t="shared" si="3"/>
        <v>19.330318483594727</v>
      </c>
      <c r="M56" s="74">
        <f t="shared" si="3"/>
        <v>21.504859039738285</v>
      </c>
      <c r="N56" s="74">
        <f t="shared" si="3"/>
        <v>18.589435196767052</v>
      </c>
      <c r="O56" s="74">
        <f t="shared" si="4"/>
        <v>76.34946598672184</v>
      </c>
      <c r="P56" s="73">
        <f t="shared" si="5"/>
        <v>10393</v>
      </c>
      <c r="Q56" s="74">
        <f t="shared" si="6"/>
        <v>4.7254789819845575</v>
      </c>
      <c r="R56" s="74">
        <f t="shared" si="6"/>
        <v>10.89147841006577</v>
      </c>
      <c r="S56" s="74">
        <f t="shared" si="6"/>
        <v>18.562339147841005</v>
      </c>
      <c r="T56" s="74">
        <f t="shared" si="6"/>
        <v>21.454103517300542</v>
      </c>
      <c r="U56" s="74">
        <f t="shared" si="6"/>
        <v>19.087789533886188</v>
      </c>
      <c r="V56" s="74">
        <f t="shared" si="7"/>
        <v>74.72118959107806</v>
      </c>
      <c r="W56" s="73">
        <f t="shared" si="8"/>
        <v>27976</v>
      </c>
    </row>
    <row r="57" spans="2:23" ht="14.25" customHeight="1">
      <c r="B57" s="44" t="s">
        <v>9</v>
      </c>
      <c r="C57" s="72" t="s">
        <v>66</v>
      </c>
      <c r="D57" s="72" t="s">
        <v>66</v>
      </c>
      <c r="E57" s="72">
        <f aca="true" t="shared" si="9" ref="E57:G82">F19/$I57*100</f>
        <v>19.54022988505747</v>
      </c>
      <c r="F57" s="72">
        <f t="shared" si="9"/>
        <v>22.988505747126435</v>
      </c>
      <c r="G57" s="72">
        <f t="shared" si="9"/>
        <v>27.586206896551722</v>
      </c>
      <c r="H57" s="72">
        <f t="shared" si="1"/>
        <v>85.0574712643678</v>
      </c>
      <c r="I57" s="73">
        <f t="shared" si="2"/>
        <v>87</v>
      </c>
      <c r="J57" s="74" t="s">
        <v>66</v>
      </c>
      <c r="K57" s="74" t="s">
        <v>66</v>
      </c>
      <c r="L57" s="74">
        <f aca="true" t="shared" si="10" ref="L57:N82">L19/$P57*100</f>
        <v>18.246110325318245</v>
      </c>
      <c r="M57" s="74">
        <f t="shared" si="10"/>
        <v>22.772277227722775</v>
      </c>
      <c r="N57" s="74">
        <f t="shared" si="10"/>
        <v>14.285714285714285</v>
      </c>
      <c r="O57" s="74">
        <f t="shared" si="4"/>
        <v>89.3917963224894</v>
      </c>
      <c r="P57" s="73">
        <f t="shared" si="5"/>
        <v>707</v>
      </c>
      <c r="Q57" s="74">
        <f t="shared" si="6"/>
        <v>17.506297229219143</v>
      </c>
      <c r="R57" s="74">
        <f t="shared" si="6"/>
        <v>14.483627204030228</v>
      </c>
      <c r="S57" s="74">
        <f t="shared" si="6"/>
        <v>18.387909319899247</v>
      </c>
      <c r="T57" s="74">
        <f t="shared" si="6"/>
        <v>22.79596977329975</v>
      </c>
      <c r="U57" s="74">
        <f t="shared" si="6"/>
        <v>15.74307304785894</v>
      </c>
      <c r="V57" s="74">
        <f t="shared" si="7"/>
        <v>88.9168765743073</v>
      </c>
      <c r="W57" s="73">
        <f t="shared" si="8"/>
        <v>794</v>
      </c>
    </row>
    <row r="58" spans="2:23" ht="14.25" customHeight="1">
      <c r="B58" s="44" t="s">
        <v>10</v>
      </c>
      <c r="C58" s="72">
        <f aca="true" t="shared" si="11" ref="C58:D66">D20/$I58*100</f>
        <v>9.271735643246712</v>
      </c>
      <c r="D58" s="72">
        <f t="shared" si="11"/>
        <v>12.319538017324351</v>
      </c>
      <c r="E58" s="72">
        <f t="shared" si="9"/>
        <v>14.693615656079565</v>
      </c>
      <c r="F58" s="72">
        <f t="shared" si="9"/>
        <v>16.74687199230029</v>
      </c>
      <c r="G58" s="72">
        <f t="shared" si="9"/>
        <v>14.982354828360602</v>
      </c>
      <c r="H58" s="72">
        <f t="shared" si="1"/>
        <v>68.01411613731152</v>
      </c>
      <c r="I58" s="73">
        <f t="shared" si="2"/>
        <v>3117</v>
      </c>
      <c r="J58" s="74">
        <f aca="true" t="shared" si="12" ref="J58:K66">J20/$P58*100</f>
        <v>10.619918699186993</v>
      </c>
      <c r="K58" s="74">
        <f t="shared" si="12"/>
        <v>12.754065040650406</v>
      </c>
      <c r="L58" s="74">
        <f t="shared" si="10"/>
        <v>14.888211382113822</v>
      </c>
      <c r="M58" s="74">
        <f t="shared" si="10"/>
        <v>16.158536585365855</v>
      </c>
      <c r="N58" s="74">
        <f t="shared" si="10"/>
        <v>16.463414634146343</v>
      </c>
      <c r="O58" s="74">
        <f t="shared" si="4"/>
        <v>70.88414634146342</v>
      </c>
      <c r="P58" s="73">
        <f t="shared" si="5"/>
        <v>1968</v>
      </c>
      <c r="Q58" s="74">
        <f aca="true" t="shared" si="13" ref="Q58:U67">P20/$W58*100</f>
        <v>9.793510324483776</v>
      </c>
      <c r="R58" s="74">
        <f t="shared" si="13"/>
        <v>12.48770894788594</v>
      </c>
      <c r="S58" s="74">
        <f t="shared" si="13"/>
        <v>14.768928220255653</v>
      </c>
      <c r="T58" s="74">
        <f t="shared" si="13"/>
        <v>16.519174041297934</v>
      </c>
      <c r="U58" s="74">
        <f t="shared" si="13"/>
        <v>15.555555555555555</v>
      </c>
      <c r="V58" s="74">
        <f t="shared" si="7"/>
        <v>69.12487708947886</v>
      </c>
      <c r="W58" s="73">
        <f t="shared" si="8"/>
        <v>5085</v>
      </c>
    </row>
    <row r="59" spans="2:23" ht="14.25" customHeight="1">
      <c r="B59" s="44" t="s">
        <v>11</v>
      </c>
      <c r="C59" s="72">
        <f t="shared" si="11"/>
        <v>9.6843115025726</v>
      </c>
      <c r="D59" s="72">
        <f t="shared" si="11"/>
        <v>15.684137089038108</v>
      </c>
      <c r="E59" s="72">
        <f t="shared" si="9"/>
        <v>22.294410046219586</v>
      </c>
      <c r="F59" s="72">
        <f t="shared" si="9"/>
        <v>21.605476584982995</v>
      </c>
      <c r="G59" s="72">
        <f t="shared" si="9"/>
        <v>15.81058690154356</v>
      </c>
      <c r="H59" s="72">
        <f t="shared" si="1"/>
        <v>85.07892212435685</v>
      </c>
      <c r="I59" s="73">
        <f t="shared" si="2"/>
        <v>22934</v>
      </c>
      <c r="J59" s="74">
        <f t="shared" si="12"/>
        <v>12.108296314083324</v>
      </c>
      <c r="K59" s="74">
        <f t="shared" si="12"/>
        <v>16.670668747748827</v>
      </c>
      <c r="L59" s="74">
        <f t="shared" si="10"/>
        <v>22.30759995197503</v>
      </c>
      <c r="M59" s="74">
        <f t="shared" si="10"/>
        <v>19.96037939728659</v>
      </c>
      <c r="N59" s="74">
        <f t="shared" si="10"/>
        <v>15.253932044663223</v>
      </c>
      <c r="O59" s="74">
        <f t="shared" si="4"/>
        <v>86.30087645575699</v>
      </c>
      <c r="P59" s="73">
        <f t="shared" si="5"/>
        <v>16658</v>
      </c>
      <c r="Q59" s="74">
        <f t="shared" si="13"/>
        <v>10.704182663164277</v>
      </c>
      <c r="R59" s="74">
        <f t="shared" si="13"/>
        <v>16.09921196201253</v>
      </c>
      <c r="S59" s="74">
        <f t="shared" si="13"/>
        <v>22.299959587795513</v>
      </c>
      <c r="T59" s="74">
        <f t="shared" si="13"/>
        <v>20.913315821378056</v>
      </c>
      <c r="U59" s="74">
        <f t="shared" si="13"/>
        <v>15.576379066478077</v>
      </c>
      <c r="V59" s="74">
        <f t="shared" si="7"/>
        <v>85.59304910082845</v>
      </c>
      <c r="W59" s="73">
        <f t="shared" si="8"/>
        <v>39592</v>
      </c>
    </row>
    <row r="60" spans="2:23" ht="14.25" customHeight="1">
      <c r="B60" s="44" t="s">
        <v>12</v>
      </c>
      <c r="C60" s="72">
        <f t="shared" si="11"/>
        <v>24.618758098275688</v>
      </c>
      <c r="D60" s="72">
        <f t="shared" si="11"/>
        <v>17.960729592345263</v>
      </c>
      <c r="E60" s="72">
        <f t="shared" si="9"/>
        <v>16.914183195455</v>
      </c>
      <c r="F60" s="72">
        <f t="shared" si="9"/>
        <v>15.020432572510714</v>
      </c>
      <c r="G60" s="72">
        <f t="shared" si="9"/>
        <v>11.721319645170936</v>
      </c>
      <c r="H60" s="72">
        <f t="shared" si="1"/>
        <v>86.2354231037576</v>
      </c>
      <c r="I60" s="73">
        <f t="shared" si="2"/>
        <v>10033</v>
      </c>
      <c r="J60" s="74">
        <f t="shared" si="12"/>
        <v>27.19701950471181</v>
      </c>
      <c r="K60" s="74">
        <f t="shared" si="12"/>
        <v>18.693841770764845</v>
      </c>
      <c r="L60" s="74">
        <f t="shared" si="10"/>
        <v>16.414639491562568</v>
      </c>
      <c r="M60" s="74">
        <f t="shared" si="10"/>
        <v>14.266929651545034</v>
      </c>
      <c r="N60" s="74">
        <f t="shared" si="10"/>
        <v>10.322156476002629</v>
      </c>
      <c r="O60" s="74">
        <f t="shared" si="4"/>
        <v>86.8945868945869</v>
      </c>
      <c r="P60" s="73">
        <f t="shared" si="5"/>
        <v>4563</v>
      </c>
      <c r="Q60" s="74">
        <f t="shared" si="13"/>
        <v>25.424773910660452</v>
      </c>
      <c r="R60" s="74">
        <f t="shared" si="13"/>
        <v>18.18991504521787</v>
      </c>
      <c r="S60" s="74">
        <f t="shared" si="13"/>
        <v>16.75801589476569</v>
      </c>
      <c r="T60" s="74">
        <f t="shared" si="13"/>
        <v>14.7848725678268</v>
      </c>
      <c r="U60" s="74">
        <f t="shared" si="13"/>
        <v>11.283913400931763</v>
      </c>
      <c r="V60" s="74">
        <f t="shared" si="7"/>
        <v>86.44149081940257</v>
      </c>
      <c r="W60" s="73">
        <f t="shared" si="8"/>
        <v>14596</v>
      </c>
    </row>
    <row r="61" spans="2:23" ht="14.25" customHeight="1">
      <c r="B61" s="44" t="s">
        <v>13</v>
      </c>
      <c r="C61" s="72">
        <f t="shared" si="11"/>
        <v>15.37995928025092</v>
      </c>
      <c r="D61" s="72">
        <f t="shared" si="11"/>
        <v>17.955208276013867</v>
      </c>
      <c r="E61" s="72">
        <f t="shared" si="9"/>
        <v>20.222307819292357</v>
      </c>
      <c r="F61" s="72">
        <f t="shared" si="9"/>
        <v>18.98420734056017</v>
      </c>
      <c r="G61" s="72">
        <f t="shared" si="9"/>
        <v>14.703131018543994</v>
      </c>
      <c r="H61" s="72">
        <f t="shared" si="1"/>
        <v>87.2448137346613</v>
      </c>
      <c r="I61" s="73">
        <f t="shared" si="2"/>
        <v>18173</v>
      </c>
      <c r="J61" s="74">
        <f t="shared" si="12"/>
        <v>23.52087801185821</v>
      </c>
      <c r="K61" s="74">
        <f t="shared" si="12"/>
        <v>19.61650056768008</v>
      </c>
      <c r="L61" s="74">
        <f t="shared" si="10"/>
        <v>19.944493503216854</v>
      </c>
      <c r="M61" s="74">
        <f t="shared" si="10"/>
        <v>15.970732938059795</v>
      </c>
      <c r="N61" s="74">
        <f t="shared" si="10"/>
        <v>11.271603380850259</v>
      </c>
      <c r="O61" s="74">
        <f t="shared" si="4"/>
        <v>90.3242084016652</v>
      </c>
      <c r="P61" s="73">
        <f t="shared" si="5"/>
        <v>15854</v>
      </c>
      <c r="Q61" s="74">
        <f t="shared" si="13"/>
        <v>19.173009668792428</v>
      </c>
      <c r="R61" s="74">
        <f t="shared" si="13"/>
        <v>18.729244423546007</v>
      </c>
      <c r="S61" s="74">
        <f t="shared" si="13"/>
        <v>20.092867428806535</v>
      </c>
      <c r="T61" s="74">
        <f t="shared" si="13"/>
        <v>17.580156934199312</v>
      </c>
      <c r="U61" s="74">
        <f t="shared" si="13"/>
        <v>13.104299526846328</v>
      </c>
      <c r="V61" s="74">
        <f t="shared" si="7"/>
        <v>88.67957798219062</v>
      </c>
      <c r="W61" s="73">
        <f t="shared" si="8"/>
        <v>34027</v>
      </c>
    </row>
    <row r="62" spans="2:23" ht="14.25" customHeight="1">
      <c r="B62" s="44" t="s">
        <v>14</v>
      </c>
      <c r="C62" s="72">
        <f t="shared" si="11"/>
        <v>20.678841542150895</v>
      </c>
      <c r="D62" s="72">
        <f t="shared" si="11"/>
        <v>18.483674598782514</v>
      </c>
      <c r="E62" s="72">
        <f t="shared" si="9"/>
        <v>19.885629957572405</v>
      </c>
      <c r="F62" s="72">
        <f t="shared" si="9"/>
        <v>17.26618705035971</v>
      </c>
      <c r="G62" s="72">
        <f t="shared" si="9"/>
        <v>12.470023980815348</v>
      </c>
      <c r="H62" s="72">
        <f t="shared" si="1"/>
        <v>88.78435712968087</v>
      </c>
      <c r="I62" s="73">
        <f t="shared" si="2"/>
        <v>5421</v>
      </c>
      <c r="J62" s="74">
        <f t="shared" si="12"/>
        <v>23.465703971119133</v>
      </c>
      <c r="K62" s="74">
        <f t="shared" si="12"/>
        <v>19.085439229843562</v>
      </c>
      <c r="L62" s="74">
        <f t="shared" si="10"/>
        <v>19.350180505415164</v>
      </c>
      <c r="M62" s="74">
        <f t="shared" si="10"/>
        <v>15.306859205776174</v>
      </c>
      <c r="N62" s="74">
        <f t="shared" si="10"/>
        <v>10.878459687123947</v>
      </c>
      <c r="O62" s="74">
        <f t="shared" si="4"/>
        <v>88.08664259927798</v>
      </c>
      <c r="P62" s="73">
        <f t="shared" si="5"/>
        <v>4155</v>
      </c>
      <c r="Q62" s="74">
        <f t="shared" si="13"/>
        <v>21.888053467000834</v>
      </c>
      <c r="R62" s="74">
        <f t="shared" si="13"/>
        <v>18.744778613199667</v>
      </c>
      <c r="S62" s="74">
        <f t="shared" si="13"/>
        <v>19.65329991645781</v>
      </c>
      <c r="T62" s="74">
        <f t="shared" si="13"/>
        <v>16.416040100250626</v>
      </c>
      <c r="U62" s="74">
        <f t="shared" si="13"/>
        <v>11.779448621553884</v>
      </c>
      <c r="V62" s="74">
        <f t="shared" si="7"/>
        <v>88.48162071846282</v>
      </c>
      <c r="W62" s="73">
        <f t="shared" si="8"/>
        <v>9576</v>
      </c>
    </row>
    <row r="63" spans="2:23" ht="14.25" customHeight="1">
      <c r="B63" s="44" t="s">
        <v>15</v>
      </c>
      <c r="C63" s="72">
        <f t="shared" si="11"/>
        <v>16.251999779334696</v>
      </c>
      <c r="D63" s="72">
        <f t="shared" si="11"/>
        <v>20.378440999613836</v>
      </c>
      <c r="E63" s="72">
        <f t="shared" si="9"/>
        <v>23.14227395597727</v>
      </c>
      <c r="F63" s="72">
        <f t="shared" si="9"/>
        <v>19.413030286313234</v>
      </c>
      <c r="G63" s="72">
        <f t="shared" si="9"/>
        <v>12.081425497876097</v>
      </c>
      <c r="H63" s="72">
        <f t="shared" si="1"/>
        <v>91.26717051911514</v>
      </c>
      <c r="I63" s="73">
        <f t="shared" si="2"/>
        <v>18127</v>
      </c>
      <c r="J63" s="74">
        <f t="shared" si="12"/>
        <v>18.47061061441887</v>
      </c>
      <c r="K63" s="74">
        <f t="shared" si="12"/>
        <v>21.233593304165872</v>
      </c>
      <c r="L63" s="74">
        <f t="shared" si="10"/>
        <v>22.774396043370743</v>
      </c>
      <c r="M63" s="74">
        <f t="shared" si="10"/>
        <v>17.795320525014265</v>
      </c>
      <c r="N63" s="74">
        <f t="shared" si="10"/>
        <v>11.156553167205631</v>
      </c>
      <c r="O63" s="74">
        <f t="shared" si="4"/>
        <v>91.43047365417539</v>
      </c>
      <c r="P63" s="73">
        <f t="shared" si="5"/>
        <v>21028</v>
      </c>
      <c r="Q63" s="74">
        <f t="shared" si="13"/>
        <v>17.443493806665817</v>
      </c>
      <c r="R63" s="74">
        <f t="shared" si="13"/>
        <v>20.837696335078533</v>
      </c>
      <c r="S63" s="74">
        <f t="shared" si="13"/>
        <v>22.944706933980335</v>
      </c>
      <c r="T63" s="74">
        <f t="shared" si="13"/>
        <v>18.54424722257694</v>
      </c>
      <c r="U63" s="74">
        <f t="shared" si="13"/>
        <v>11.584727365598264</v>
      </c>
      <c r="V63" s="74">
        <f t="shared" si="7"/>
        <v>91.35487166389989</v>
      </c>
      <c r="W63" s="73">
        <f t="shared" si="8"/>
        <v>39155</v>
      </c>
    </row>
    <row r="64" spans="2:23" ht="14.25" customHeight="1">
      <c r="B64" s="44" t="s">
        <v>16</v>
      </c>
      <c r="C64" s="72">
        <f t="shared" si="11"/>
        <v>9.727164887307236</v>
      </c>
      <c r="D64" s="72">
        <f t="shared" si="11"/>
        <v>13.330367734282325</v>
      </c>
      <c r="E64" s="72">
        <f t="shared" si="9"/>
        <v>15.673190984578886</v>
      </c>
      <c r="F64" s="72">
        <f t="shared" si="9"/>
        <v>17.67497034400949</v>
      </c>
      <c r="G64" s="72">
        <f t="shared" si="9"/>
        <v>17.5711743772242</v>
      </c>
      <c r="H64" s="72">
        <f t="shared" si="1"/>
        <v>73.97686832740213</v>
      </c>
      <c r="I64" s="73">
        <f t="shared" si="2"/>
        <v>6744</v>
      </c>
      <c r="J64" s="74">
        <f t="shared" si="12"/>
        <v>14.378945116080025</v>
      </c>
      <c r="K64" s="74">
        <f t="shared" si="12"/>
        <v>15.406012624371456</v>
      </c>
      <c r="L64" s="74">
        <f t="shared" si="10"/>
        <v>17.898791055953783</v>
      </c>
      <c r="M64" s="74">
        <f t="shared" si="10"/>
        <v>16.989408366320742</v>
      </c>
      <c r="N64" s="74">
        <f t="shared" si="10"/>
        <v>13.86541136193431</v>
      </c>
      <c r="O64" s="74">
        <f t="shared" si="4"/>
        <v>78.53856852466032</v>
      </c>
      <c r="P64" s="73">
        <f t="shared" si="5"/>
        <v>9347</v>
      </c>
      <c r="Q64" s="74">
        <f t="shared" si="13"/>
        <v>12.429308308992605</v>
      </c>
      <c r="R64" s="74">
        <f t="shared" si="13"/>
        <v>14.536076067366851</v>
      </c>
      <c r="S64" s="74">
        <f t="shared" si="13"/>
        <v>16.966005841774905</v>
      </c>
      <c r="T64" s="74">
        <f t="shared" si="13"/>
        <v>17.276738549499722</v>
      </c>
      <c r="U64" s="74">
        <f t="shared" si="13"/>
        <v>15.418556957305327</v>
      </c>
      <c r="V64" s="74">
        <f t="shared" si="7"/>
        <v>76.6266857249394</v>
      </c>
      <c r="W64" s="73">
        <f t="shared" si="8"/>
        <v>16091</v>
      </c>
    </row>
    <row r="65" spans="2:23" ht="14.25" customHeight="1">
      <c r="B65" s="44" t="s">
        <v>17</v>
      </c>
      <c r="C65" s="72">
        <f t="shared" si="11"/>
        <v>8.136114453803984</v>
      </c>
      <c r="D65" s="72">
        <f t="shared" si="11"/>
        <v>11.605829656371172</v>
      </c>
      <c r="E65" s="72">
        <f t="shared" si="9"/>
        <v>17.662789142933548</v>
      </c>
      <c r="F65" s="72">
        <f t="shared" si="9"/>
        <v>19.929134911084372</v>
      </c>
      <c r="G65" s="72">
        <f t="shared" si="9"/>
        <v>17.642732985693275</v>
      </c>
      <c r="H65" s="72">
        <f t="shared" si="1"/>
        <v>74.97660114988635</v>
      </c>
      <c r="I65" s="73">
        <f t="shared" si="2"/>
        <v>14958</v>
      </c>
      <c r="J65" s="74">
        <f t="shared" si="12"/>
        <v>15.617218071860547</v>
      </c>
      <c r="K65" s="74">
        <f t="shared" si="12"/>
        <v>17.002083650963055</v>
      </c>
      <c r="L65" s="74">
        <f t="shared" si="10"/>
        <v>19.093357727295828</v>
      </c>
      <c r="M65" s="74">
        <f t="shared" si="10"/>
        <v>17.479798749809422</v>
      </c>
      <c r="N65" s="74">
        <f t="shared" si="10"/>
        <v>13.899476546221475</v>
      </c>
      <c r="O65" s="74">
        <f t="shared" si="4"/>
        <v>83.09193474615033</v>
      </c>
      <c r="P65" s="73">
        <f t="shared" si="5"/>
        <v>39354</v>
      </c>
      <c r="Q65" s="74">
        <f t="shared" si="13"/>
        <v>13.556856679923404</v>
      </c>
      <c r="R65" s="74">
        <f t="shared" si="13"/>
        <v>15.515908086610693</v>
      </c>
      <c r="S65" s="74">
        <f t="shared" si="13"/>
        <v>18.699366622477537</v>
      </c>
      <c r="T65" s="74">
        <f t="shared" si="13"/>
        <v>18.15436735896303</v>
      </c>
      <c r="U65" s="74">
        <f t="shared" si="13"/>
        <v>14.930402121078215</v>
      </c>
      <c r="V65" s="74">
        <f t="shared" si="7"/>
        <v>80.85690086905288</v>
      </c>
      <c r="W65" s="73">
        <f t="shared" si="8"/>
        <v>54312</v>
      </c>
    </row>
    <row r="66" spans="2:23" ht="14.25" customHeight="1">
      <c r="B66" s="44" t="s">
        <v>18</v>
      </c>
      <c r="C66" s="72">
        <f t="shared" si="11"/>
        <v>10.409511228533685</v>
      </c>
      <c r="D66" s="72">
        <f t="shared" si="11"/>
        <v>13.10435931307794</v>
      </c>
      <c r="E66" s="72">
        <f t="shared" si="9"/>
        <v>17.899603698811095</v>
      </c>
      <c r="F66" s="72">
        <f t="shared" si="9"/>
        <v>19.339498018494055</v>
      </c>
      <c r="G66" s="72">
        <f t="shared" si="9"/>
        <v>17.1334214002642</v>
      </c>
      <c r="H66" s="72">
        <f t="shared" si="1"/>
        <v>77.88639365918098</v>
      </c>
      <c r="I66" s="73">
        <f t="shared" si="2"/>
        <v>7570</v>
      </c>
      <c r="J66" s="74">
        <f t="shared" si="12"/>
        <v>16.599880245037077</v>
      </c>
      <c r="K66" s="74">
        <f t="shared" si="12"/>
        <v>17.415135184929298</v>
      </c>
      <c r="L66" s="74">
        <f t="shared" si="10"/>
        <v>18.718621896734376</v>
      </c>
      <c r="M66" s="74">
        <f t="shared" si="10"/>
        <v>17.507254387177007</v>
      </c>
      <c r="N66" s="74">
        <f t="shared" si="10"/>
        <v>14.430473032103542</v>
      </c>
      <c r="O66" s="74">
        <f t="shared" si="4"/>
        <v>84.67136474598131</v>
      </c>
      <c r="P66" s="73">
        <f t="shared" si="5"/>
        <v>21711</v>
      </c>
      <c r="Q66" s="74">
        <f t="shared" si="13"/>
        <v>14.999487722413852</v>
      </c>
      <c r="R66" s="74">
        <f t="shared" si="13"/>
        <v>16.300672791229808</v>
      </c>
      <c r="S66" s="74">
        <f t="shared" si="13"/>
        <v>18.506881595573923</v>
      </c>
      <c r="T66" s="74">
        <f t="shared" si="13"/>
        <v>17.980943273795294</v>
      </c>
      <c r="U66" s="74">
        <f t="shared" si="13"/>
        <v>15.129264710904684</v>
      </c>
      <c r="V66" s="74">
        <f t="shared" si="7"/>
        <v>82.91725009391756</v>
      </c>
      <c r="W66" s="73">
        <f t="shared" si="8"/>
        <v>29281</v>
      </c>
    </row>
    <row r="67" spans="2:23" ht="14.25" customHeight="1">
      <c r="B67" s="44" t="s">
        <v>19</v>
      </c>
      <c r="C67" s="72" t="s">
        <v>66</v>
      </c>
      <c r="D67" s="72" t="s">
        <v>66</v>
      </c>
      <c r="E67" s="72">
        <f t="shared" si="9"/>
        <v>17.12357654997891</v>
      </c>
      <c r="F67" s="72">
        <f t="shared" si="9"/>
        <v>19.27456769295656</v>
      </c>
      <c r="G67" s="72">
        <f t="shared" si="9"/>
        <v>14.888232813159005</v>
      </c>
      <c r="H67" s="72">
        <f t="shared" si="1"/>
        <v>76.71868409953606</v>
      </c>
      <c r="I67" s="73">
        <f t="shared" si="2"/>
        <v>2371</v>
      </c>
      <c r="J67" s="74" t="s">
        <v>66</v>
      </c>
      <c r="K67" s="74" t="s">
        <v>66</v>
      </c>
      <c r="L67" s="74">
        <f t="shared" si="10"/>
        <v>16.8291802094619</v>
      </c>
      <c r="M67" s="74">
        <f t="shared" si="10"/>
        <v>17.22643553629469</v>
      </c>
      <c r="N67" s="74">
        <f t="shared" si="10"/>
        <v>16.10689779703864</v>
      </c>
      <c r="O67" s="74">
        <f t="shared" si="4"/>
        <v>80.8234019501625</v>
      </c>
      <c r="P67" s="73">
        <f t="shared" si="5"/>
        <v>2769</v>
      </c>
      <c r="Q67" s="74">
        <f t="shared" si="13"/>
        <v>13.96887159533074</v>
      </c>
      <c r="R67" s="74">
        <f t="shared" si="13"/>
        <v>14.280155642023345</v>
      </c>
      <c r="S67" s="74">
        <f t="shared" si="13"/>
        <v>16.964980544747082</v>
      </c>
      <c r="T67" s="74">
        <f t="shared" si="13"/>
        <v>18.171206225680933</v>
      </c>
      <c r="U67" s="74">
        <f t="shared" si="13"/>
        <v>15.544747081712062</v>
      </c>
      <c r="V67" s="74">
        <f t="shared" si="7"/>
        <v>78.92996108949416</v>
      </c>
      <c r="W67" s="73">
        <f t="shared" si="8"/>
        <v>5140</v>
      </c>
    </row>
    <row r="68" spans="2:23" ht="14.25" customHeight="1">
      <c r="B68" s="44" t="s">
        <v>20</v>
      </c>
      <c r="C68" s="72">
        <f aca="true" t="shared" si="14" ref="C68:D82">D30/$I68*100</f>
        <v>15.44327931363203</v>
      </c>
      <c r="D68" s="72">
        <f t="shared" si="14"/>
        <v>15.093740069907849</v>
      </c>
      <c r="E68" s="72">
        <f t="shared" si="9"/>
        <v>19.783921194788686</v>
      </c>
      <c r="F68" s="72">
        <f t="shared" si="9"/>
        <v>18.95773752780426</v>
      </c>
      <c r="G68" s="72">
        <f t="shared" si="9"/>
        <v>13.835398792500794</v>
      </c>
      <c r="H68" s="72">
        <f t="shared" si="1"/>
        <v>83.11407689863361</v>
      </c>
      <c r="I68" s="73">
        <f t="shared" si="2"/>
        <v>15735</v>
      </c>
      <c r="J68" s="74">
        <f aca="true" t="shared" si="15" ref="J68:K82">J30/$P68*100</f>
        <v>24.2997221246287</v>
      </c>
      <c r="K68" s="74">
        <f t="shared" si="15"/>
        <v>20.923696061835255</v>
      </c>
      <c r="L68" s="74">
        <f t="shared" si="10"/>
        <v>21.466670925293048</v>
      </c>
      <c r="M68" s="74">
        <f t="shared" si="10"/>
        <v>15.7909866172666</v>
      </c>
      <c r="N68" s="74">
        <f t="shared" si="10"/>
        <v>9.02935258232457</v>
      </c>
      <c r="O68" s="74">
        <f t="shared" si="4"/>
        <v>91.51042831134818</v>
      </c>
      <c r="P68" s="73">
        <f t="shared" si="5"/>
        <v>31309</v>
      </c>
      <c r="Q68" s="74">
        <f aca="true" t="shared" si="16" ref="Q68:U77">P30/$W68*100</f>
        <v>21.33747130346059</v>
      </c>
      <c r="R68" s="74">
        <f t="shared" si="16"/>
        <v>18.973726723918034</v>
      </c>
      <c r="S68" s="74">
        <f t="shared" si="16"/>
        <v>20.903834707933</v>
      </c>
      <c r="T68" s="74">
        <f t="shared" si="16"/>
        <v>16.85018280758439</v>
      </c>
      <c r="U68" s="74">
        <f t="shared" si="16"/>
        <v>10.636850607941502</v>
      </c>
      <c r="V68" s="74">
        <f t="shared" si="7"/>
        <v>88.70206615083751</v>
      </c>
      <c r="W68" s="73">
        <f t="shared" si="8"/>
        <v>47044</v>
      </c>
    </row>
    <row r="69" spans="2:23" ht="14.25" customHeight="1">
      <c r="B69" s="44" t="s">
        <v>21</v>
      </c>
      <c r="C69" s="72">
        <f t="shared" si="14"/>
        <v>9.450945094509452</v>
      </c>
      <c r="D69" s="72">
        <f t="shared" si="14"/>
        <v>18.384338433843382</v>
      </c>
      <c r="E69" s="72">
        <f t="shared" si="9"/>
        <v>27.160216021602164</v>
      </c>
      <c r="F69" s="72">
        <f t="shared" si="9"/>
        <v>22.322232223222322</v>
      </c>
      <c r="G69" s="72">
        <f t="shared" si="9"/>
        <v>13.20882088208821</v>
      </c>
      <c r="H69" s="72">
        <f t="shared" si="1"/>
        <v>90.52655265526552</v>
      </c>
      <c r="I69" s="73">
        <f t="shared" si="2"/>
        <v>4444</v>
      </c>
      <c r="J69" s="74">
        <f t="shared" si="15"/>
        <v>15.735634228784914</v>
      </c>
      <c r="K69" s="74">
        <f t="shared" si="15"/>
        <v>23.705746308486034</v>
      </c>
      <c r="L69" s="74">
        <f t="shared" si="10"/>
        <v>26.85465219711795</v>
      </c>
      <c r="M69" s="74">
        <f t="shared" si="10"/>
        <v>18.528731542430172</v>
      </c>
      <c r="N69" s="74">
        <f t="shared" si="10"/>
        <v>9.91816402775307</v>
      </c>
      <c r="O69" s="74">
        <f t="shared" si="4"/>
        <v>94.74292830457213</v>
      </c>
      <c r="P69" s="73">
        <f t="shared" si="5"/>
        <v>11242</v>
      </c>
      <c r="Q69" s="74">
        <f t="shared" si="16"/>
        <v>13.955119214586256</v>
      </c>
      <c r="R69" s="74">
        <f t="shared" si="16"/>
        <v>22.198138467423178</v>
      </c>
      <c r="S69" s="74">
        <f t="shared" si="16"/>
        <v>26.941221471375748</v>
      </c>
      <c r="T69" s="74">
        <f t="shared" si="16"/>
        <v>19.60346806069106</v>
      </c>
      <c r="U69" s="74">
        <f t="shared" si="16"/>
        <v>10.850439882697946</v>
      </c>
      <c r="V69" s="74">
        <f t="shared" si="7"/>
        <v>93.54838709677419</v>
      </c>
      <c r="W69" s="73">
        <f t="shared" si="8"/>
        <v>15686</v>
      </c>
    </row>
    <row r="70" spans="2:23" ht="14.25" customHeight="1">
      <c r="B70" s="44" t="s">
        <v>22</v>
      </c>
      <c r="C70" s="72">
        <f t="shared" si="14"/>
        <v>13.734732355111074</v>
      </c>
      <c r="D70" s="72">
        <f t="shared" si="14"/>
        <v>17.755553733912617</v>
      </c>
      <c r="E70" s="72">
        <f t="shared" si="9"/>
        <v>22.9240101647676</v>
      </c>
      <c r="F70" s="72">
        <f t="shared" si="9"/>
        <v>22.247725223378968</v>
      </c>
      <c r="G70" s="72">
        <f t="shared" si="9"/>
        <v>14.349536847282565</v>
      </c>
      <c r="H70" s="72">
        <f t="shared" si="1"/>
        <v>91.01155832445282</v>
      </c>
      <c r="I70" s="73">
        <f t="shared" si="2"/>
        <v>24398</v>
      </c>
      <c r="J70" s="74">
        <f t="shared" si="15"/>
        <v>14.923227123457886</v>
      </c>
      <c r="K70" s="74">
        <f t="shared" si="15"/>
        <v>19.836691222153192</v>
      </c>
      <c r="L70" s="74">
        <f t="shared" si="10"/>
        <v>24.75725570249401</v>
      </c>
      <c r="M70" s="74">
        <f t="shared" si="10"/>
        <v>21.507056004260228</v>
      </c>
      <c r="N70" s="74">
        <f t="shared" si="10"/>
        <v>12.24105795686518</v>
      </c>
      <c r="O70" s="74">
        <f t="shared" si="4"/>
        <v>93.2652880092305</v>
      </c>
      <c r="P70" s="73">
        <f t="shared" si="5"/>
        <v>56335</v>
      </c>
      <c r="Q70" s="74">
        <f t="shared" si="16"/>
        <v>14.564056829301524</v>
      </c>
      <c r="R70" s="74">
        <f t="shared" si="16"/>
        <v>19.207758908996322</v>
      </c>
      <c r="S70" s="74">
        <f t="shared" si="16"/>
        <v>24.203237833351913</v>
      </c>
      <c r="T70" s="74">
        <f t="shared" si="16"/>
        <v>21.73089071383449</v>
      </c>
      <c r="U70" s="74">
        <f t="shared" si="16"/>
        <v>12.878253006824966</v>
      </c>
      <c r="V70" s="74">
        <f t="shared" si="7"/>
        <v>92.58419729230921</v>
      </c>
      <c r="W70" s="73">
        <f t="shared" si="8"/>
        <v>80733</v>
      </c>
    </row>
    <row r="71" spans="2:23" ht="14.25" customHeight="1">
      <c r="B71" s="48" t="s">
        <v>53</v>
      </c>
      <c r="C71" s="72">
        <f t="shared" si="14"/>
        <v>8.332541567695962</v>
      </c>
      <c r="D71" s="72">
        <f t="shared" si="14"/>
        <v>18.536817102137768</v>
      </c>
      <c r="E71" s="72">
        <f t="shared" si="9"/>
        <v>27.144893111638957</v>
      </c>
      <c r="F71" s="72">
        <f t="shared" si="9"/>
        <v>23.43942992874109</v>
      </c>
      <c r="G71" s="72">
        <f t="shared" si="9"/>
        <v>13.501187648456057</v>
      </c>
      <c r="H71" s="72">
        <f t="shared" si="1"/>
        <v>90.95486935866984</v>
      </c>
      <c r="I71" s="73">
        <f t="shared" si="2"/>
        <v>10525</v>
      </c>
      <c r="J71" s="74">
        <f t="shared" si="15"/>
        <v>12.33804047168438</v>
      </c>
      <c r="K71" s="74">
        <f t="shared" si="15"/>
        <v>24.166545348667928</v>
      </c>
      <c r="L71" s="74">
        <f t="shared" si="10"/>
        <v>27.682340952103658</v>
      </c>
      <c r="M71" s="74">
        <f t="shared" si="10"/>
        <v>19.791818314165088</v>
      </c>
      <c r="N71" s="74">
        <f t="shared" si="10"/>
        <v>9.659339059542873</v>
      </c>
      <c r="O71" s="74">
        <f t="shared" si="4"/>
        <v>93.63808414616392</v>
      </c>
      <c r="P71" s="73">
        <f t="shared" si="5"/>
        <v>13738</v>
      </c>
      <c r="Q71" s="74">
        <f t="shared" si="16"/>
        <v>10.600502823228783</v>
      </c>
      <c r="R71" s="74">
        <f t="shared" si="16"/>
        <v>21.724436384618556</v>
      </c>
      <c r="S71" s="74">
        <f t="shared" si="16"/>
        <v>27.44920248938713</v>
      </c>
      <c r="T71" s="74">
        <f t="shared" si="16"/>
        <v>21.37410872521947</v>
      </c>
      <c r="U71" s="74">
        <f t="shared" si="16"/>
        <v>11.325887153278655</v>
      </c>
      <c r="V71" s="74">
        <f t="shared" si="7"/>
        <v>92.4741375757326</v>
      </c>
      <c r="W71" s="73">
        <f t="shared" si="8"/>
        <v>24263</v>
      </c>
    </row>
    <row r="72" spans="2:23" ht="14.25" customHeight="1">
      <c r="B72" s="44" t="s">
        <v>23</v>
      </c>
      <c r="C72" s="72">
        <f t="shared" si="14"/>
        <v>9.839357429718875</v>
      </c>
      <c r="D72" s="72">
        <f t="shared" si="14"/>
        <v>23.070058009817046</v>
      </c>
      <c r="E72" s="72">
        <f t="shared" si="9"/>
        <v>28.402498884426596</v>
      </c>
      <c r="F72" s="72">
        <f t="shared" si="9"/>
        <v>19.99107541276216</v>
      </c>
      <c r="G72" s="72">
        <f t="shared" si="9"/>
        <v>9.415439535921463</v>
      </c>
      <c r="H72" s="72">
        <f t="shared" si="1"/>
        <v>90.71842927264613</v>
      </c>
      <c r="I72" s="73">
        <f t="shared" si="2"/>
        <v>4482</v>
      </c>
      <c r="J72" s="74">
        <f t="shared" si="15"/>
        <v>12.935323383084576</v>
      </c>
      <c r="K72" s="74">
        <f t="shared" si="15"/>
        <v>25.870646766169152</v>
      </c>
      <c r="L72" s="74">
        <f t="shared" si="10"/>
        <v>30.523060373806643</v>
      </c>
      <c r="M72" s="74">
        <f t="shared" si="10"/>
        <v>17.681860965443054</v>
      </c>
      <c r="N72" s="74">
        <f t="shared" si="10"/>
        <v>6.951727847250236</v>
      </c>
      <c r="O72" s="74">
        <f t="shared" si="4"/>
        <v>93.96261933575366</v>
      </c>
      <c r="P72" s="73">
        <f t="shared" si="5"/>
        <v>7437</v>
      </c>
      <c r="Q72" s="74">
        <f t="shared" si="16"/>
        <v>11.771121738400872</v>
      </c>
      <c r="R72" s="74">
        <f t="shared" si="16"/>
        <v>24.817518248175183</v>
      </c>
      <c r="S72" s="74">
        <f t="shared" si="16"/>
        <v>29.725648124842692</v>
      </c>
      <c r="T72" s="74">
        <f t="shared" si="16"/>
        <v>18.550213944122827</v>
      </c>
      <c r="U72" s="74">
        <f t="shared" si="16"/>
        <v>7.878177699471432</v>
      </c>
      <c r="V72" s="74">
        <f t="shared" si="7"/>
        <v>92.742679755013</v>
      </c>
      <c r="W72" s="73">
        <f t="shared" si="8"/>
        <v>11919</v>
      </c>
    </row>
    <row r="73" spans="2:23" ht="14.25" customHeight="1">
      <c r="B73" s="44" t="s">
        <v>24</v>
      </c>
      <c r="C73" s="72">
        <f t="shared" si="14"/>
        <v>23.8390092879257</v>
      </c>
      <c r="D73" s="72">
        <f t="shared" si="14"/>
        <v>18.1205609178656</v>
      </c>
      <c r="E73" s="72">
        <f t="shared" si="9"/>
        <v>18.557639774175925</v>
      </c>
      <c r="F73" s="72">
        <f t="shared" si="9"/>
        <v>16.02622473137862</v>
      </c>
      <c r="G73" s="72">
        <f t="shared" si="9"/>
        <v>11.892187215443453</v>
      </c>
      <c r="H73" s="72">
        <f t="shared" si="1"/>
        <v>88.43562192678928</v>
      </c>
      <c r="I73" s="73">
        <f t="shared" si="2"/>
        <v>5491</v>
      </c>
      <c r="J73" s="74">
        <f t="shared" si="15"/>
        <v>20.358031628803083</v>
      </c>
      <c r="K73" s="74">
        <f t="shared" si="15"/>
        <v>18.503652564822993</v>
      </c>
      <c r="L73" s="74">
        <f t="shared" si="10"/>
        <v>19.129806534478604</v>
      </c>
      <c r="M73" s="74">
        <f t="shared" si="10"/>
        <v>16.095368066147547</v>
      </c>
      <c r="N73" s="74">
        <f t="shared" si="10"/>
        <v>12.892349682909208</v>
      </c>
      <c r="O73" s="74">
        <f t="shared" si="4"/>
        <v>86.97920847716144</v>
      </c>
      <c r="P73" s="73">
        <f t="shared" si="5"/>
        <v>12457</v>
      </c>
      <c r="Q73" s="74">
        <f t="shared" si="16"/>
        <v>21.422999777133942</v>
      </c>
      <c r="R73" s="74">
        <f t="shared" si="16"/>
        <v>18.386449743704034</v>
      </c>
      <c r="S73" s="74">
        <f t="shared" si="16"/>
        <v>18.954758190327613</v>
      </c>
      <c r="T73" s="74">
        <f t="shared" si="16"/>
        <v>16.074214397147315</v>
      </c>
      <c r="U73" s="74">
        <f t="shared" si="16"/>
        <v>12.586360597281034</v>
      </c>
      <c r="V73" s="74">
        <f t="shared" si="7"/>
        <v>87.42478270559394</v>
      </c>
      <c r="W73" s="73">
        <f t="shared" si="8"/>
        <v>17948</v>
      </c>
    </row>
    <row r="74" spans="2:23" ht="14.25" customHeight="1">
      <c r="B74" s="44" t="s">
        <v>25</v>
      </c>
      <c r="C74" s="72">
        <f t="shared" si="14"/>
        <v>20.727272727272727</v>
      </c>
      <c r="D74" s="72">
        <f t="shared" si="14"/>
        <v>18.436363636363637</v>
      </c>
      <c r="E74" s="72">
        <f t="shared" si="9"/>
        <v>20.4</v>
      </c>
      <c r="F74" s="72">
        <f t="shared" si="9"/>
        <v>17.454545454545457</v>
      </c>
      <c r="G74" s="72">
        <f t="shared" si="9"/>
        <v>11.600000000000001</v>
      </c>
      <c r="H74" s="72">
        <f t="shared" si="1"/>
        <v>88.61818181818182</v>
      </c>
      <c r="I74" s="73">
        <f t="shared" si="2"/>
        <v>2750</v>
      </c>
      <c r="J74" s="74">
        <f t="shared" si="15"/>
        <v>20.483250961010434</v>
      </c>
      <c r="K74" s="74">
        <f t="shared" si="15"/>
        <v>18.634449935932636</v>
      </c>
      <c r="L74" s="74">
        <f t="shared" si="10"/>
        <v>20.812740252608457</v>
      </c>
      <c r="M74" s="74">
        <f t="shared" si="10"/>
        <v>17.682591982427237</v>
      </c>
      <c r="N74" s="74">
        <f t="shared" si="10"/>
        <v>12.483983159436207</v>
      </c>
      <c r="O74" s="74">
        <f t="shared" si="4"/>
        <v>90.09701629141497</v>
      </c>
      <c r="P74" s="73">
        <f t="shared" si="5"/>
        <v>5463</v>
      </c>
      <c r="Q74" s="74">
        <f t="shared" si="16"/>
        <v>20.564957993425057</v>
      </c>
      <c r="R74" s="74">
        <f t="shared" si="16"/>
        <v>18.568123706319252</v>
      </c>
      <c r="S74" s="74">
        <f t="shared" si="16"/>
        <v>20.6745403628394</v>
      </c>
      <c r="T74" s="74">
        <f t="shared" si="16"/>
        <v>17.606234019237792</v>
      </c>
      <c r="U74" s="74">
        <f t="shared" si="16"/>
        <v>12.187994642639717</v>
      </c>
      <c r="V74" s="74">
        <f t="shared" si="7"/>
        <v>89.60185072446122</v>
      </c>
      <c r="W74" s="73">
        <f t="shared" si="8"/>
        <v>8213</v>
      </c>
    </row>
    <row r="75" spans="2:23" ht="14.25" customHeight="1">
      <c r="B75" s="44" t="s">
        <v>26</v>
      </c>
      <c r="C75" s="72">
        <f t="shared" si="14"/>
        <v>23.66412213740458</v>
      </c>
      <c r="D75" s="72">
        <f t="shared" si="14"/>
        <v>20.865139949109416</v>
      </c>
      <c r="E75" s="72">
        <f t="shared" si="9"/>
        <v>19.46564885496183</v>
      </c>
      <c r="F75" s="72">
        <f t="shared" si="9"/>
        <v>14.949109414758269</v>
      </c>
      <c r="G75" s="72">
        <f t="shared" si="9"/>
        <v>10.305343511450381</v>
      </c>
      <c r="H75" s="72">
        <f t="shared" si="1"/>
        <v>89.24936386768448</v>
      </c>
      <c r="I75" s="73">
        <f t="shared" si="2"/>
        <v>1572</v>
      </c>
      <c r="J75" s="74">
        <f t="shared" si="15"/>
        <v>20.781946995539226</v>
      </c>
      <c r="K75" s="74">
        <f t="shared" si="15"/>
        <v>20.02099186565206</v>
      </c>
      <c r="L75" s="74">
        <f t="shared" si="10"/>
        <v>19.548674888480715</v>
      </c>
      <c r="M75" s="74">
        <f t="shared" si="10"/>
        <v>15.74389923904487</v>
      </c>
      <c r="N75" s="74">
        <f t="shared" si="10"/>
        <v>12.017843085804252</v>
      </c>
      <c r="O75" s="74">
        <f t="shared" si="4"/>
        <v>88.11335607452112</v>
      </c>
      <c r="P75" s="73">
        <f t="shared" si="5"/>
        <v>3811</v>
      </c>
      <c r="Q75" s="74">
        <f t="shared" si="16"/>
        <v>21.623629946126695</v>
      </c>
      <c r="R75" s="74">
        <f t="shared" si="16"/>
        <v>20.267508824075794</v>
      </c>
      <c r="S75" s="74">
        <f t="shared" si="16"/>
        <v>19.52442875719859</v>
      </c>
      <c r="T75" s="74">
        <f t="shared" si="16"/>
        <v>15.511796396061674</v>
      </c>
      <c r="U75" s="74">
        <f t="shared" si="16"/>
        <v>11.517741036596693</v>
      </c>
      <c r="V75" s="74">
        <f t="shared" si="7"/>
        <v>88.44510496005945</v>
      </c>
      <c r="W75" s="73">
        <f t="shared" si="8"/>
        <v>5383</v>
      </c>
    </row>
    <row r="76" spans="2:23" ht="14.25" customHeight="1">
      <c r="B76" s="44" t="s">
        <v>27</v>
      </c>
      <c r="C76" s="72">
        <f t="shared" si="14"/>
        <v>43.888888888888886</v>
      </c>
      <c r="D76" s="72">
        <f t="shared" si="14"/>
        <v>22.12962962962963</v>
      </c>
      <c r="E76" s="72">
        <f t="shared" si="9"/>
        <v>11.481481481481481</v>
      </c>
      <c r="F76" s="72">
        <f t="shared" si="9"/>
        <v>7.4074074074074066</v>
      </c>
      <c r="G76" s="72">
        <f t="shared" si="9"/>
        <v>5.648148148148148</v>
      </c>
      <c r="H76" s="72">
        <f t="shared" si="1"/>
        <v>90.55555555555556</v>
      </c>
      <c r="I76" s="73">
        <f t="shared" si="2"/>
        <v>1080</v>
      </c>
      <c r="J76" s="74">
        <f t="shared" si="15"/>
        <v>43.765903307888046</v>
      </c>
      <c r="K76" s="74">
        <f t="shared" si="15"/>
        <v>22.455470737913487</v>
      </c>
      <c r="L76" s="74">
        <f t="shared" si="10"/>
        <v>13.16793893129771</v>
      </c>
      <c r="M76" s="74">
        <f t="shared" si="10"/>
        <v>8.524173027989821</v>
      </c>
      <c r="N76" s="74">
        <f t="shared" si="10"/>
        <v>5.470737913486006</v>
      </c>
      <c r="O76" s="74">
        <f t="shared" si="4"/>
        <v>93.38422391857506</v>
      </c>
      <c r="P76" s="73">
        <f t="shared" si="5"/>
        <v>1572</v>
      </c>
      <c r="Q76" s="74">
        <f t="shared" si="16"/>
        <v>43.81598793363499</v>
      </c>
      <c r="R76" s="74">
        <f t="shared" si="16"/>
        <v>22.322775263951737</v>
      </c>
      <c r="S76" s="74">
        <f t="shared" si="16"/>
        <v>12.481146304675717</v>
      </c>
      <c r="T76" s="74">
        <f t="shared" si="16"/>
        <v>8.069381598793363</v>
      </c>
      <c r="U76" s="74">
        <f t="shared" si="16"/>
        <v>5.542986425339366</v>
      </c>
      <c r="V76" s="74">
        <f t="shared" si="7"/>
        <v>92.23227752639518</v>
      </c>
      <c r="W76" s="73">
        <f t="shared" si="8"/>
        <v>2652</v>
      </c>
    </row>
    <row r="77" spans="2:23" ht="14.25" customHeight="1">
      <c r="B77" s="44" t="s">
        <v>28</v>
      </c>
      <c r="C77" s="72">
        <f t="shared" si="14"/>
        <v>28.843710292249046</v>
      </c>
      <c r="D77" s="72">
        <f t="shared" si="14"/>
        <v>18.424396442185515</v>
      </c>
      <c r="E77" s="72">
        <f t="shared" si="9"/>
        <v>19.906819144430326</v>
      </c>
      <c r="F77" s="72">
        <f t="shared" si="9"/>
        <v>16.560779330792037</v>
      </c>
      <c r="G77" s="72">
        <f t="shared" si="9"/>
        <v>10.376958915713681</v>
      </c>
      <c r="H77" s="72">
        <f t="shared" si="1"/>
        <v>94.1126641253706</v>
      </c>
      <c r="I77" s="73">
        <f t="shared" si="2"/>
        <v>2361</v>
      </c>
      <c r="J77" s="74">
        <f t="shared" si="15"/>
        <v>32.189973614775724</v>
      </c>
      <c r="K77" s="74">
        <f t="shared" si="15"/>
        <v>24.391673995895633</v>
      </c>
      <c r="L77" s="74">
        <f t="shared" si="10"/>
        <v>19.407798299618882</v>
      </c>
      <c r="M77" s="74">
        <f t="shared" si="10"/>
        <v>12.958076810319556</v>
      </c>
      <c r="N77" s="74">
        <f t="shared" si="10"/>
        <v>6.8894752272060975</v>
      </c>
      <c r="O77" s="74">
        <f t="shared" si="4"/>
        <v>95.83699794781589</v>
      </c>
      <c r="P77" s="73">
        <f t="shared" si="5"/>
        <v>3411</v>
      </c>
      <c r="Q77" s="74">
        <f t="shared" si="16"/>
        <v>30.821205821205822</v>
      </c>
      <c r="R77" s="74">
        <f t="shared" si="16"/>
        <v>21.95079695079695</v>
      </c>
      <c r="S77" s="74">
        <f t="shared" si="16"/>
        <v>19.61191961191961</v>
      </c>
      <c r="T77" s="74">
        <f t="shared" si="16"/>
        <v>14.431739431739432</v>
      </c>
      <c r="U77" s="74">
        <f t="shared" si="16"/>
        <v>8.316008316008316</v>
      </c>
      <c r="V77" s="74">
        <f t="shared" si="7"/>
        <v>95.13167013167013</v>
      </c>
      <c r="W77" s="73">
        <f t="shared" si="8"/>
        <v>5772</v>
      </c>
    </row>
    <row r="78" spans="2:23" ht="14.25" customHeight="1">
      <c r="B78" s="44" t="s">
        <v>29</v>
      </c>
      <c r="C78" s="72">
        <f t="shared" si="14"/>
        <v>18.006160739288717</v>
      </c>
      <c r="D78" s="72">
        <f t="shared" si="14"/>
        <v>19.378325399047885</v>
      </c>
      <c r="E78" s="72">
        <f t="shared" si="9"/>
        <v>21.758611033323998</v>
      </c>
      <c r="F78" s="72">
        <f t="shared" si="9"/>
        <v>16.661999439932792</v>
      </c>
      <c r="G78" s="72">
        <f t="shared" si="9"/>
        <v>12.825539064687764</v>
      </c>
      <c r="H78" s="72">
        <f t="shared" si="1"/>
        <v>88.63063567628116</v>
      </c>
      <c r="I78" s="73">
        <f t="shared" si="2"/>
        <v>3571</v>
      </c>
      <c r="J78" s="74">
        <f t="shared" si="15"/>
        <v>19.291023441966836</v>
      </c>
      <c r="K78" s="74">
        <f t="shared" si="15"/>
        <v>22.16123499142367</v>
      </c>
      <c r="L78" s="74">
        <f t="shared" si="10"/>
        <v>22.21841052029731</v>
      </c>
      <c r="M78" s="74">
        <f t="shared" si="10"/>
        <v>16.923956546598056</v>
      </c>
      <c r="N78" s="74">
        <f t="shared" si="10"/>
        <v>10.577472841623784</v>
      </c>
      <c r="O78" s="74">
        <f t="shared" si="4"/>
        <v>91.17209834190966</v>
      </c>
      <c r="P78" s="73">
        <f t="shared" si="5"/>
        <v>8745</v>
      </c>
      <c r="Q78" s="74">
        <f aca="true" t="shared" si="17" ref="Q78:U82">P40/$W78*100</f>
        <v>18.91848002598246</v>
      </c>
      <c r="R78" s="74">
        <f t="shared" si="17"/>
        <v>21.35433582331926</v>
      </c>
      <c r="S78" s="74">
        <f t="shared" si="17"/>
        <v>22.0850925625203</v>
      </c>
      <c r="T78" s="74">
        <f t="shared" si="17"/>
        <v>16.848002598246183</v>
      </c>
      <c r="U78" s="74">
        <f t="shared" si="17"/>
        <v>11.229295225722637</v>
      </c>
      <c r="V78" s="74">
        <f t="shared" si="7"/>
        <v>90.43520623579084</v>
      </c>
      <c r="W78" s="73">
        <f t="shared" si="8"/>
        <v>12316</v>
      </c>
    </row>
    <row r="79" spans="2:23" ht="14.25" customHeight="1">
      <c r="B79" s="44" t="s">
        <v>30</v>
      </c>
      <c r="C79" s="72">
        <f t="shared" si="14"/>
        <v>15.791615791615794</v>
      </c>
      <c r="D79" s="72">
        <f t="shared" si="14"/>
        <v>16.483516483516482</v>
      </c>
      <c r="E79" s="72">
        <f t="shared" si="9"/>
        <v>21.916971916971917</v>
      </c>
      <c r="F79" s="72">
        <f t="shared" si="9"/>
        <v>19.617419617419618</v>
      </c>
      <c r="G79" s="72">
        <f t="shared" si="9"/>
        <v>14.02116402116402</v>
      </c>
      <c r="H79" s="72">
        <f t="shared" si="1"/>
        <v>87.83068783068782</v>
      </c>
      <c r="I79" s="73">
        <f t="shared" si="2"/>
        <v>4914</v>
      </c>
      <c r="J79" s="74">
        <f t="shared" si="15"/>
        <v>21.590160333845816</v>
      </c>
      <c r="K79" s="74">
        <f t="shared" si="15"/>
        <v>22.556556116846036</v>
      </c>
      <c r="L79" s="74">
        <f t="shared" si="10"/>
        <v>22.358884252141443</v>
      </c>
      <c r="M79" s="74">
        <f t="shared" si="10"/>
        <v>17.043707445640237</v>
      </c>
      <c r="N79" s="74">
        <f t="shared" si="10"/>
        <v>10.454645288820558</v>
      </c>
      <c r="O79" s="74">
        <f t="shared" si="4"/>
        <v>94.0039534372941</v>
      </c>
      <c r="P79" s="73">
        <f t="shared" si="5"/>
        <v>4553</v>
      </c>
      <c r="Q79" s="74">
        <f t="shared" si="17"/>
        <v>18.580331678462024</v>
      </c>
      <c r="R79" s="74">
        <f t="shared" si="17"/>
        <v>19.4042463293546</v>
      </c>
      <c r="S79" s="74">
        <f t="shared" si="17"/>
        <v>22.12950248230696</v>
      </c>
      <c r="T79" s="74">
        <f t="shared" si="17"/>
        <v>18.37963451991127</v>
      </c>
      <c r="U79" s="74">
        <f t="shared" si="17"/>
        <v>12.30590472166473</v>
      </c>
      <c r="V79" s="74">
        <f t="shared" si="7"/>
        <v>90.7996197316996</v>
      </c>
      <c r="W79" s="73">
        <f t="shared" si="8"/>
        <v>9467</v>
      </c>
    </row>
    <row r="80" spans="2:23" ht="14.25" customHeight="1">
      <c r="B80" s="44" t="s">
        <v>31</v>
      </c>
      <c r="C80" s="72">
        <f t="shared" si="14"/>
        <v>7.516480366867297</v>
      </c>
      <c r="D80" s="72">
        <f t="shared" si="14"/>
        <v>14.287761536256808</v>
      </c>
      <c r="E80" s="72">
        <f t="shared" si="9"/>
        <v>20.779593006592147</v>
      </c>
      <c r="F80" s="72">
        <f t="shared" si="9"/>
        <v>23.158498137002006</v>
      </c>
      <c r="G80" s="72">
        <f t="shared" si="9"/>
        <v>18.930925766695328</v>
      </c>
      <c r="H80" s="72">
        <f t="shared" si="1"/>
        <v>84.67325881341358</v>
      </c>
      <c r="I80" s="73">
        <f t="shared" si="2"/>
        <v>13956</v>
      </c>
      <c r="J80" s="74">
        <f t="shared" si="15"/>
        <v>17.67866738312735</v>
      </c>
      <c r="K80" s="74">
        <f t="shared" si="15"/>
        <v>18.91456206340677</v>
      </c>
      <c r="L80" s="74">
        <f t="shared" si="10"/>
        <v>21.450832885545406</v>
      </c>
      <c r="M80" s="74">
        <f t="shared" si="10"/>
        <v>18.860827512090275</v>
      </c>
      <c r="N80" s="74">
        <f t="shared" si="10"/>
        <v>12.46641590542719</v>
      </c>
      <c r="O80" s="74">
        <f t="shared" si="4"/>
        <v>89.37130574959698</v>
      </c>
      <c r="P80" s="73">
        <f t="shared" si="5"/>
        <v>9305</v>
      </c>
      <c r="Q80" s="74">
        <f t="shared" si="17"/>
        <v>11.581617299342247</v>
      </c>
      <c r="R80" s="74">
        <f t="shared" si="17"/>
        <v>16.138601091956495</v>
      </c>
      <c r="S80" s="74">
        <f t="shared" si="17"/>
        <v>21.048106272301276</v>
      </c>
      <c r="T80" s="74">
        <f t="shared" si="17"/>
        <v>21.439319031855895</v>
      </c>
      <c r="U80" s="74">
        <f t="shared" si="17"/>
        <v>16.344955075018273</v>
      </c>
      <c r="V80" s="74">
        <f t="shared" si="7"/>
        <v>86.55259877047419</v>
      </c>
      <c r="W80" s="73">
        <f t="shared" si="8"/>
        <v>23261</v>
      </c>
    </row>
    <row r="81" spans="2:23" ht="14.25" customHeight="1">
      <c r="B81" s="44" t="s">
        <v>32</v>
      </c>
      <c r="C81" s="72">
        <f t="shared" si="14"/>
        <v>9.763017807441836</v>
      </c>
      <c r="D81" s="72">
        <f t="shared" si="14"/>
        <v>12.189585754046533</v>
      </c>
      <c r="E81" s="72">
        <f t="shared" si="9"/>
        <v>16.702245521117625</v>
      </c>
      <c r="F81" s="72">
        <f t="shared" si="9"/>
        <v>18.434350258059286</v>
      </c>
      <c r="G81" s="72">
        <f t="shared" si="9"/>
        <v>17.42643283703083</v>
      </c>
      <c r="H81" s="72">
        <f t="shared" si="1"/>
        <v>74.5156321776961</v>
      </c>
      <c r="I81" s="73">
        <f t="shared" si="2"/>
        <v>37007</v>
      </c>
      <c r="J81" s="74">
        <f t="shared" si="15"/>
        <v>11.584736197497659</v>
      </c>
      <c r="K81" s="74">
        <f t="shared" si="15"/>
        <v>14.209553084700174</v>
      </c>
      <c r="L81" s="74">
        <f t="shared" si="10"/>
        <v>17.8429912826301</v>
      </c>
      <c r="M81" s="74">
        <f t="shared" si="10"/>
        <v>18.43615667251027</v>
      </c>
      <c r="N81" s="74">
        <f t="shared" si="10"/>
        <v>16.387694820009123</v>
      </c>
      <c r="O81" s="74">
        <f t="shared" si="4"/>
        <v>78.46113205734733</v>
      </c>
      <c r="P81" s="73">
        <f t="shared" si="5"/>
        <v>41641</v>
      </c>
      <c r="Q81" s="74">
        <f t="shared" si="17"/>
        <v>10.727545519275761</v>
      </c>
      <c r="R81" s="74">
        <f t="shared" si="17"/>
        <v>13.259078425389076</v>
      </c>
      <c r="S81" s="74">
        <f t="shared" si="17"/>
        <v>17.30622520598108</v>
      </c>
      <c r="T81" s="74">
        <f t="shared" si="17"/>
        <v>18.435306682941714</v>
      </c>
      <c r="U81" s="74">
        <f t="shared" si="17"/>
        <v>16.87646221137219</v>
      </c>
      <c r="V81" s="74">
        <f t="shared" si="7"/>
        <v>76.60461804495982</v>
      </c>
      <c r="W81" s="73">
        <f t="shared" si="8"/>
        <v>78648</v>
      </c>
    </row>
    <row r="82" spans="2:23" ht="14.25" customHeight="1">
      <c r="B82" s="44" t="s">
        <v>47</v>
      </c>
      <c r="C82" s="72">
        <f t="shared" si="14"/>
        <v>14.08806628946434</v>
      </c>
      <c r="D82" s="72">
        <f t="shared" si="14"/>
        <v>15.362744056212305</v>
      </c>
      <c r="E82" s="72">
        <f t="shared" si="9"/>
        <v>18.929664638966575</v>
      </c>
      <c r="F82" s="72">
        <f t="shared" si="9"/>
        <v>18.58650210070421</v>
      </c>
      <c r="G82" s="72">
        <f t="shared" si="9"/>
        <v>14.928088786827121</v>
      </c>
      <c r="H82" s="72">
        <f t="shared" si="1"/>
        <v>81.89506587217454</v>
      </c>
      <c r="I82" s="73">
        <f t="shared" si="2"/>
        <v>385823</v>
      </c>
      <c r="J82" s="74">
        <f t="shared" si="15"/>
        <v>17.57441795825447</v>
      </c>
      <c r="K82" s="74">
        <f t="shared" si="15"/>
        <v>18.347164683511355</v>
      </c>
      <c r="L82" s="74">
        <f t="shared" si="10"/>
        <v>20.473486603223346</v>
      </c>
      <c r="M82" s="74">
        <f t="shared" si="10"/>
        <v>17.627360925443067</v>
      </c>
      <c r="N82" s="74">
        <f t="shared" si="10"/>
        <v>12.717121314397398</v>
      </c>
      <c r="O82" s="74">
        <f t="shared" si="4"/>
        <v>86.73955148482963</v>
      </c>
      <c r="P82" s="73">
        <f t="shared" si="5"/>
        <v>453318</v>
      </c>
      <c r="Q82" s="74">
        <f t="shared" si="17"/>
        <v>15.971451758405323</v>
      </c>
      <c r="R82" s="74">
        <f t="shared" si="17"/>
        <v>16.974977983437824</v>
      </c>
      <c r="S82" s="74">
        <f t="shared" si="17"/>
        <v>19.763663079267964</v>
      </c>
      <c r="T82" s="74">
        <f t="shared" si="17"/>
        <v>18.068357999430372</v>
      </c>
      <c r="U82" s="74">
        <f t="shared" si="17"/>
        <v>13.733687187254585</v>
      </c>
      <c r="V82" s="74">
        <f t="shared" si="7"/>
        <v>84.51213800779607</v>
      </c>
      <c r="W82" s="73">
        <f t="shared" si="8"/>
        <v>839141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W82"/>
  <sheetViews>
    <sheetView defaultGridColor="0" colorId="22" workbookViewId="0" topLeftCell="A49">
      <selection activeCell="I82" sqref="I82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4" t="s">
        <v>82</v>
      </c>
    </row>
    <row r="2" ht="12" customHeight="1">
      <c r="A2" s="44" t="s">
        <v>83</v>
      </c>
    </row>
    <row r="5" ht="12" customHeight="1">
      <c r="D5" s="44" t="s">
        <v>71</v>
      </c>
    </row>
    <row r="6" spans="4:16" ht="12" customHeight="1">
      <c r="D6" s="44" t="s">
        <v>72</v>
      </c>
      <c r="J6" s="44" t="s">
        <v>73</v>
      </c>
      <c r="P6" s="44" t="s">
        <v>62</v>
      </c>
    </row>
    <row r="7" spans="4:16" ht="12" customHeight="1">
      <c r="D7" s="44" t="s">
        <v>74</v>
      </c>
      <c r="J7" s="44" t="s">
        <v>74</v>
      </c>
      <c r="P7" s="44" t="s">
        <v>74</v>
      </c>
    </row>
    <row r="8" spans="4:21" ht="12" customHeight="1">
      <c r="D8" s="44" t="s">
        <v>33</v>
      </c>
      <c r="E8" s="44" t="s">
        <v>34</v>
      </c>
      <c r="F8" s="44" t="s">
        <v>35</v>
      </c>
      <c r="G8" s="44" t="s">
        <v>36</v>
      </c>
      <c r="H8" s="44" t="s">
        <v>37</v>
      </c>
      <c r="I8" s="44" t="s">
        <v>38</v>
      </c>
      <c r="J8" s="44" t="s">
        <v>33</v>
      </c>
      <c r="K8" s="44" t="s">
        <v>34</v>
      </c>
      <c r="L8" s="44" t="s">
        <v>35</v>
      </c>
      <c r="M8" s="44" t="s">
        <v>36</v>
      </c>
      <c r="N8" s="44" t="s">
        <v>37</v>
      </c>
      <c r="O8" s="44" t="s">
        <v>38</v>
      </c>
      <c r="P8" s="44" t="s">
        <v>33</v>
      </c>
      <c r="Q8" s="44" t="s">
        <v>34</v>
      </c>
      <c r="R8" s="44" t="s">
        <v>35</v>
      </c>
      <c r="S8" s="44" t="s">
        <v>36</v>
      </c>
      <c r="T8" s="44" t="s">
        <v>37</v>
      </c>
      <c r="U8" s="44" t="s">
        <v>38</v>
      </c>
    </row>
    <row r="10" spans="1:21" ht="12" customHeight="1">
      <c r="A10" s="44" t="s">
        <v>76</v>
      </c>
      <c r="B10" s="44" t="s">
        <v>0</v>
      </c>
      <c r="C10" s="44" t="s">
        <v>77</v>
      </c>
      <c r="D10" s="50">
        <v>2987</v>
      </c>
      <c r="E10" s="50">
        <v>3048</v>
      </c>
      <c r="F10" s="50">
        <v>3465</v>
      </c>
      <c r="G10" s="50">
        <v>3740</v>
      </c>
      <c r="H10" s="50">
        <v>3788</v>
      </c>
      <c r="I10" s="50">
        <v>4993</v>
      </c>
      <c r="J10" s="50">
        <v>5539</v>
      </c>
      <c r="K10" s="50">
        <v>5167</v>
      </c>
      <c r="L10" s="50">
        <v>5511</v>
      </c>
      <c r="M10" s="50">
        <v>5536</v>
      </c>
      <c r="N10" s="50">
        <v>5297</v>
      </c>
      <c r="O10" s="50">
        <v>6364</v>
      </c>
      <c r="P10" s="50">
        <v>8526</v>
      </c>
      <c r="Q10" s="50">
        <v>8215</v>
      </c>
      <c r="R10" s="50">
        <v>8976</v>
      </c>
      <c r="S10" s="50">
        <v>9276</v>
      </c>
      <c r="T10" s="50">
        <v>9085</v>
      </c>
      <c r="U10" s="50">
        <v>11357</v>
      </c>
    </row>
    <row r="11" spans="2:21" ht="12" customHeight="1">
      <c r="B11" s="44" t="s">
        <v>1</v>
      </c>
      <c r="C11" s="44" t="s">
        <v>77</v>
      </c>
      <c r="D11" s="50">
        <v>3458</v>
      </c>
      <c r="E11" s="50">
        <v>3077</v>
      </c>
      <c r="F11" s="50">
        <v>3191</v>
      </c>
      <c r="G11" s="50">
        <v>3126</v>
      </c>
      <c r="H11" s="50">
        <v>2698</v>
      </c>
      <c r="I11" s="50">
        <v>3276</v>
      </c>
      <c r="J11" s="50">
        <v>3903</v>
      </c>
      <c r="K11" s="50">
        <v>3434</v>
      </c>
      <c r="L11" s="50">
        <v>3337</v>
      </c>
      <c r="M11" s="50">
        <v>3119</v>
      </c>
      <c r="N11" s="50">
        <v>2526</v>
      </c>
      <c r="O11" s="50">
        <v>2767</v>
      </c>
      <c r="P11" s="50">
        <v>7361</v>
      </c>
      <c r="Q11" s="50">
        <v>6511</v>
      </c>
      <c r="R11" s="50">
        <v>6528</v>
      </c>
      <c r="S11" s="50">
        <v>6245</v>
      </c>
      <c r="T11" s="50">
        <v>5224</v>
      </c>
      <c r="U11" s="50">
        <v>6043</v>
      </c>
    </row>
    <row r="12" spans="2:21" ht="12" customHeight="1">
      <c r="B12" s="44" t="s">
        <v>2</v>
      </c>
      <c r="C12" s="44" t="s">
        <v>77</v>
      </c>
      <c r="D12" s="50">
        <v>4295</v>
      </c>
      <c r="E12" s="50">
        <v>3574</v>
      </c>
      <c r="F12" s="50">
        <v>3744</v>
      </c>
      <c r="G12" s="50">
        <v>3570</v>
      </c>
      <c r="H12" s="50">
        <v>3397</v>
      </c>
      <c r="I12" s="50">
        <v>4527</v>
      </c>
      <c r="J12" s="50">
        <v>1828</v>
      </c>
      <c r="K12" s="50">
        <v>1342</v>
      </c>
      <c r="L12" s="50">
        <v>1275</v>
      </c>
      <c r="M12" s="50">
        <v>1068</v>
      </c>
      <c r="N12" s="50">
        <v>899</v>
      </c>
      <c r="O12" s="50">
        <v>879</v>
      </c>
      <c r="P12" s="50">
        <v>6123</v>
      </c>
      <c r="Q12" s="50">
        <v>4916</v>
      </c>
      <c r="R12" s="50">
        <v>5019</v>
      </c>
      <c r="S12" s="50">
        <v>4638</v>
      </c>
      <c r="T12" s="50">
        <v>4296</v>
      </c>
      <c r="U12" s="50">
        <v>5406</v>
      </c>
    </row>
    <row r="13" spans="2:21" ht="12" customHeight="1">
      <c r="B13" s="44" t="s">
        <v>3</v>
      </c>
      <c r="C13" s="44" t="s">
        <v>77</v>
      </c>
      <c r="D13" s="50">
        <v>757</v>
      </c>
      <c r="E13" s="50">
        <v>755</v>
      </c>
      <c r="F13" s="50">
        <v>969</v>
      </c>
      <c r="G13" s="50">
        <v>971</v>
      </c>
      <c r="H13" s="50">
        <v>797</v>
      </c>
      <c r="I13" s="50">
        <v>896</v>
      </c>
      <c r="J13" s="50">
        <v>279</v>
      </c>
      <c r="K13" s="50">
        <v>386</v>
      </c>
      <c r="L13" s="50">
        <v>479</v>
      </c>
      <c r="M13" s="50">
        <v>437</v>
      </c>
      <c r="N13" s="50">
        <v>329</v>
      </c>
      <c r="O13" s="50">
        <v>425</v>
      </c>
      <c r="P13" s="50">
        <v>1036</v>
      </c>
      <c r="Q13" s="50">
        <v>1141</v>
      </c>
      <c r="R13" s="50">
        <v>1448</v>
      </c>
      <c r="S13" s="50">
        <v>1408</v>
      </c>
      <c r="T13" s="50">
        <v>1126</v>
      </c>
      <c r="U13" s="50">
        <v>1321</v>
      </c>
    </row>
    <row r="14" spans="2:21" ht="12" customHeight="1">
      <c r="B14" s="44" t="s">
        <v>4</v>
      </c>
      <c r="C14" s="44" t="s">
        <v>77</v>
      </c>
      <c r="D14" s="50">
        <v>6835</v>
      </c>
      <c r="E14" s="50">
        <v>4477</v>
      </c>
      <c r="F14" s="50">
        <v>4722</v>
      </c>
      <c r="G14" s="50">
        <v>4525</v>
      </c>
      <c r="H14" s="50">
        <v>4626</v>
      </c>
      <c r="I14" s="50">
        <v>9014</v>
      </c>
      <c r="J14" s="50">
        <v>5073</v>
      </c>
      <c r="K14" s="50">
        <v>3582</v>
      </c>
      <c r="L14" s="50">
        <v>3584</v>
      </c>
      <c r="M14" s="50">
        <v>3183</v>
      </c>
      <c r="N14" s="50">
        <v>2784</v>
      </c>
      <c r="O14" s="50">
        <v>4594</v>
      </c>
      <c r="P14" s="50">
        <v>11908</v>
      </c>
      <c r="Q14" s="50">
        <v>8059</v>
      </c>
      <c r="R14" s="50">
        <v>8306</v>
      </c>
      <c r="S14" s="50">
        <v>7708</v>
      </c>
      <c r="T14" s="50">
        <v>7410</v>
      </c>
      <c r="U14" s="50">
        <v>13608</v>
      </c>
    </row>
    <row r="15" spans="2:21" ht="12" customHeight="1">
      <c r="B15" s="44" t="s">
        <v>5</v>
      </c>
      <c r="C15" s="44" t="s">
        <v>77</v>
      </c>
      <c r="D15" s="50">
        <v>525</v>
      </c>
      <c r="E15" s="50">
        <v>287</v>
      </c>
      <c r="F15" s="50">
        <v>256</v>
      </c>
      <c r="G15" s="50">
        <v>199</v>
      </c>
      <c r="H15" s="50">
        <v>107</v>
      </c>
      <c r="I15" s="50">
        <v>111</v>
      </c>
      <c r="J15" s="50">
        <v>372</v>
      </c>
      <c r="K15" s="50">
        <v>152</v>
      </c>
      <c r="L15" s="50">
        <v>103</v>
      </c>
      <c r="M15" s="50">
        <v>64</v>
      </c>
      <c r="N15" s="50">
        <v>34</v>
      </c>
      <c r="O15" s="50">
        <v>44</v>
      </c>
      <c r="P15" s="50">
        <v>897</v>
      </c>
      <c r="Q15" s="50">
        <v>439</v>
      </c>
      <c r="R15" s="50">
        <v>359</v>
      </c>
      <c r="S15" s="50">
        <v>263</v>
      </c>
      <c r="T15" s="50">
        <v>141</v>
      </c>
      <c r="U15" s="50">
        <v>155</v>
      </c>
    </row>
    <row r="16" spans="2:21" ht="12" customHeight="1">
      <c r="B16" s="44" t="s">
        <v>6</v>
      </c>
      <c r="C16" s="44" t="s">
        <v>77</v>
      </c>
      <c r="D16" s="50">
        <v>1191</v>
      </c>
      <c r="E16" s="50">
        <v>1799</v>
      </c>
      <c r="F16" s="50">
        <v>2421</v>
      </c>
      <c r="G16" s="50">
        <v>2430</v>
      </c>
      <c r="H16" s="50">
        <v>1987</v>
      </c>
      <c r="I16" s="50">
        <v>1942</v>
      </c>
      <c r="J16" s="50">
        <v>1168</v>
      </c>
      <c r="K16" s="50">
        <v>1403</v>
      </c>
      <c r="L16" s="50">
        <v>1602</v>
      </c>
      <c r="M16" s="50">
        <v>1403</v>
      </c>
      <c r="N16" s="50">
        <v>917</v>
      </c>
      <c r="O16" s="50">
        <v>707</v>
      </c>
      <c r="P16" s="50">
        <v>2359</v>
      </c>
      <c r="Q16" s="50">
        <v>3202</v>
      </c>
      <c r="R16" s="50">
        <v>4023</v>
      </c>
      <c r="S16" s="50">
        <v>3833</v>
      </c>
      <c r="T16" s="50">
        <v>2904</v>
      </c>
      <c r="U16" s="50">
        <v>2649</v>
      </c>
    </row>
    <row r="17" spans="2:21" ht="12" customHeight="1">
      <c r="B17" s="44" t="s">
        <v>7</v>
      </c>
      <c r="C17" s="44" t="s">
        <v>77</v>
      </c>
      <c r="D17" s="50">
        <v>1132</v>
      </c>
      <c r="E17" s="50">
        <v>1330</v>
      </c>
      <c r="F17" s="50">
        <v>1690</v>
      </c>
      <c r="G17" s="50">
        <v>1909</v>
      </c>
      <c r="H17" s="50">
        <v>1749</v>
      </c>
      <c r="I17" s="50">
        <v>2458</v>
      </c>
      <c r="J17" s="50">
        <v>153</v>
      </c>
      <c r="K17" s="50">
        <v>162</v>
      </c>
      <c r="L17" s="50">
        <v>217</v>
      </c>
      <c r="M17" s="50">
        <v>235</v>
      </c>
      <c r="N17" s="50">
        <v>273</v>
      </c>
      <c r="O17" s="50">
        <v>362</v>
      </c>
      <c r="P17" s="50">
        <v>1285</v>
      </c>
      <c r="Q17" s="50">
        <v>1492</v>
      </c>
      <c r="R17" s="50">
        <v>1907</v>
      </c>
      <c r="S17" s="50">
        <v>2144</v>
      </c>
      <c r="T17" s="50">
        <v>2022</v>
      </c>
      <c r="U17" s="50">
        <v>2820</v>
      </c>
    </row>
    <row r="18" spans="2:21" ht="12" customHeight="1">
      <c r="B18" s="44" t="s">
        <v>8</v>
      </c>
      <c r="C18" s="44" t="s">
        <v>77</v>
      </c>
      <c r="D18" s="50">
        <v>607</v>
      </c>
      <c r="E18" s="50">
        <v>1405</v>
      </c>
      <c r="F18" s="50">
        <v>2786</v>
      </c>
      <c r="G18" s="50">
        <v>3625</v>
      </c>
      <c r="H18" s="50">
        <v>3702</v>
      </c>
      <c r="I18" s="50">
        <v>4331</v>
      </c>
      <c r="J18" s="50">
        <v>432</v>
      </c>
      <c r="K18" s="50">
        <v>963</v>
      </c>
      <c r="L18" s="50">
        <v>1747</v>
      </c>
      <c r="M18" s="50">
        <v>2235</v>
      </c>
      <c r="N18" s="50">
        <v>2059</v>
      </c>
      <c r="O18" s="50">
        <v>2157</v>
      </c>
      <c r="P18" s="50">
        <v>1039</v>
      </c>
      <c r="Q18" s="50">
        <v>2368</v>
      </c>
      <c r="R18" s="50">
        <v>4533</v>
      </c>
      <c r="S18" s="50">
        <v>5860</v>
      </c>
      <c r="T18" s="50">
        <v>5761</v>
      </c>
      <c r="U18" s="50">
        <v>6488</v>
      </c>
    </row>
    <row r="19" spans="2:21" ht="12" customHeight="1">
      <c r="B19" s="44" t="s">
        <v>9</v>
      </c>
      <c r="C19" s="44" t="s">
        <v>77</v>
      </c>
      <c r="D19" s="50">
        <v>1</v>
      </c>
      <c r="E19" s="50">
        <v>8</v>
      </c>
      <c r="F19" s="50">
        <v>13</v>
      </c>
      <c r="G19" s="50">
        <v>14</v>
      </c>
      <c r="H19" s="50">
        <v>20</v>
      </c>
      <c r="I19" s="50">
        <v>27</v>
      </c>
      <c r="J19" s="50">
        <v>109</v>
      </c>
      <c r="K19" s="50">
        <v>121</v>
      </c>
      <c r="L19" s="50">
        <v>136</v>
      </c>
      <c r="M19" s="50">
        <v>118</v>
      </c>
      <c r="N19" s="50">
        <v>79</v>
      </c>
      <c r="O19" s="50">
        <v>53</v>
      </c>
      <c r="P19" s="50">
        <v>110</v>
      </c>
      <c r="Q19" s="50">
        <v>129</v>
      </c>
      <c r="R19" s="50">
        <v>149</v>
      </c>
      <c r="S19" s="50">
        <v>132</v>
      </c>
      <c r="T19" s="50">
        <v>99</v>
      </c>
      <c r="U19" s="50">
        <v>80</v>
      </c>
    </row>
    <row r="20" spans="2:21" ht="12" customHeight="1">
      <c r="B20" s="44" t="s">
        <v>10</v>
      </c>
      <c r="C20" s="44" t="s">
        <v>77</v>
      </c>
      <c r="D20" s="50">
        <v>235</v>
      </c>
      <c r="E20" s="50">
        <v>393</v>
      </c>
      <c r="F20" s="50">
        <v>571</v>
      </c>
      <c r="G20" s="50">
        <v>636</v>
      </c>
      <c r="H20" s="50">
        <v>620</v>
      </c>
      <c r="I20" s="50">
        <v>1339</v>
      </c>
      <c r="J20" s="50">
        <v>210</v>
      </c>
      <c r="K20" s="50">
        <v>260</v>
      </c>
      <c r="L20" s="50">
        <v>365</v>
      </c>
      <c r="M20" s="50">
        <v>378</v>
      </c>
      <c r="N20" s="50">
        <v>403</v>
      </c>
      <c r="O20" s="50">
        <v>748</v>
      </c>
      <c r="P20" s="50">
        <v>445</v>
      </c>
      <c r="Q20" s="50">
        <v>653</v>
      </c>
      <c r="R20" s="50">
        <v>936</v>
      </c>
      <c r="S20" s="50">
        <v>1014</v>
      </c>
      <c r="T20" s="50">
        <v>1023</v>
      </c>
      <c r="U20" s="50">
        <v>2087</v>
      </c>
    </row>
    <row r="21" spans="2:21" ht="12" customHeight="1">
      <c r="B21" s="44" t="s">
        <v>11</v>
      </c>
      <c r="C21" s="44" t="s">
        <v>77</v>
      </c>
      <c r="D21" s="50">
        <v>2338</v>
      </c>
      <c r="E21" s="50">
        <v>3550</v>
      </c>
      <c r="F21" s="50">
        <v>4799</v>
      </c>
      <c r="G21" s="50">
        <v>5078</v>
      </c>
      <c r="H21" s="50">
        <v>4040</v>
      </c>
      <c r="I21" s="50">
        <v>3517</v>
      </c>
      <c r="J21" s="50">
        <v>2148</v>
      </c>
      <c r="K21" s="50">
        <v>2670</v>
      </c>
      <c r="L21" s="50">
        <v>3439</v>
      </c>
      <c r="M21" s="50">
        <v>3512</v>
      </c>
      <c r="N21" s="50">
        <v>2822</v>
      </c>
      <c r="O21" s="50">
        <v>2471</v>
      </c>
      <c r="P21" s="50">
        <v>4486</v>
      </c>
      <c r="Q21" s="50">
        <v>6220</v>
      </c>
      <c r="R21" s="50">
        <v>8238</v>
      </c>
      <c r="S21" s="50">
        <v>8590</v>
      </c>
      <c r="T21" s="50">
        <v>6862</v>
      </c>
      <c r="U21" s="50">
        <v>5988</v>
      </c>
    </row>
    <row r="22" spans="2:21" ht="12" customHeight="1">
      <c r="B22" s="44" t="s">
        <v>12</v>
      </c>
      <c r="C22" s="44" t="s">
        <v>77</v>
      </c>
      <c r="D22" s="50">
        <v>2410</v>
      </c>
      <c r="E22" s="50">
        <v>1886</v>
      </c>
      <c r="F22" s="50">
        <v>1809</v>
      </c>
      <c r="G22" s="50">
        <v>1574</v>
      </c>
      <c r="H22" s="50">
        <v>1342</v>
      </c>
      <c r="I22" s="50">
        <v>1638</v>
      </c>
      <c r="J22" s="50">
        <v>1068</v>
      </c>
      <c r="K22" s="50">
        <v>900</v>
      </c>
      <c r="L22" s="50">
        <v>844</v>
      </c>
      <c r="M22" s="50">
        <v>662</v>
      </c>
      <c r="N22" s="50">
        <v>543</v>
      </c>
      <c r="O22" s="50">
        <v>654</v>
      </c>
      <c r="P22" s="50">
        <v>3478</v>
      </c>
      <c r="Q22" s="50">
        <v>2786</v>
      </c>
      <c r="R22" s="50">
        <v>2653</v>
      </c>
      <c r="S22" s="50">
        <v>2236</v>
      </c>
      <c r="T22" s="50">
        <v>1885</v>
      </c>
      <c r="U22" s="50">
        <v>2292</v>
      </c>
    </row>
    <row r="23" spans="2:21" ht="12" customHeight="1">
      <c r="B23" s="44" t="s">
        <v>13</v>
      </c>
      <c r="C23" s="44" t="s">
        <v>77</v>
      </c>
      <c r="D23" s="50">
        <v>2886</v>
      </c>
      <c r="E23" s="50">
        <v>3092</v>
      </c>
      <c r="F23" s="50">
        <v>3596</v>
      </c>
      <c r="G23" s="50">
        <v>3441</v>
      </c>
      <c r="H23" s="50">
        <v>2660</v>
      </c>
      <c r="I23" s="50">
        <v>2233</v>
      </c>
      <c r="J23" s="50">
        <v>3601</v>
      </c>
      <c r="K23" s="50">
        <v>2945</v>
      </c>
      <c r="L23" s="50">
        <v>2883</v>
      </c>
      <c r="M23" s="50">
        <v>2435</v>
      </c>
      <c r="N23" s="50">
        <v>1689</v>
      </c>
      <c r="O23" s="50">
        <v>1377</v>
      </c>
      <c r="P23" s="50">
        <v>6487</v>
      </c>
      <c r="Q23" s="50">
        <v>6037</v>
      </c>
      <c r="R23" s="50">
        <v>6479</v>
      </c>
      <c r="S23" s="50">
        <v>5876</v>
      </c>
      <c r="T23" s="50">
        <v>4349</v>
      </c>
      <c r="U23" s="50">
        <v>3610</v>
      </c>
    </row>
    <row r="24" spans="2:21" ht="12" customHeight="1">
      <c r="B24" s="44" t="s">
        <v>14</v>
      </c>
      <c r="C24" s="44" t="s">
        <v>77</v>
      </c>
      <c r="D24" s="50">
        <v>1070</v>
      </c>
      <c r="E24" s="50">
        <v>1064</v>
      </c>
      <c r="F24" s="50">
        <v>1104</v>
      </c>
      <c r="G24" s="50">
        <v>957</v>
      </c>
      <c r="H24" s="50">
        <v>708</v>
      </c>
      <c r="I24" s="50">
        <v>676</v>
      </c>
      <c r="J24" s="50">
        <v>945</v>
      </c>
      <c r="K24" s="50">
        <v>824</v>
      </c>
      <c r="L24" s="50">
        <v>779</v>
      </c>
      <c r="M24" s="50">
        <v>637</v>
      </c>
      <c r="N24" s="50">
        <v>475</v>
      </c>
      <c r="O24" s="50">
        <v>528</v>
      </c>
      <c r="P24" s="50">
        <v>2015</v>
      </c>
      <c r="Q24" s="50">
        <v>1888</v>
      </c>
      <c r="R24" s="50">
        <v>1883</v>
      </c>
      <c r="S24" s="50">
        <v>1594</v>
      </c>
      <c r="T24" s="50">
        <v>1183</v>
      </c>
      <c r="U24" s="50">
        <v>1204</v>
      </c>
    </row>
    <row r="25" spans="2:21" ht="12" customHeight="1">
      <c r="B25" s="44" t="s">
        <v>15</v>
      </c>
      <c r="C25" s="44" t="s">
        <v>77</v>
      </c>
      <c r="D25" s="50">
        <v>2865</v>
      </c>
      <c r="E25" s="50">
        <v>3906</v>
      </c>
      <c r="F25" s="50">
        <v>4601</v>
      </c>
      <c r="G25" s="50">
        <v>3955</v>
      </c>
      <c r="H25" s="50">
        <v>2467</v>
      </c>
      <c r="I25" s="50">
        <v>1713</v>
      </c>
      <c r="J25" s="50">
        <v>3980</v>
      </c>
      <c r="K25" s="50">
        <v>4775</v>
      </c>
      <c r="L25" s="50">
        <v>4905</v>
      </c>
      <c r="M25" s="50">
        <v>3794</v>
      </c>
      <c r="N25" s="50">
        <v>2385</v>
      </c>
      <c r="O25" s="50">
        <v>1801</v>
      </c>
      <c r="P25" s="50">
        <v>6845</v>
      </c>
      <c r="Q25" s="50">
        <v>8681</v>
      </c>
      <c r="R25" s="50">
        <v>9506</v>
      </c>
      <c r="S25" s="50">
        <v>7749</v>
      </c>
      <c r="T25" s="50">
        <v>4852</v>
      </c>
      <c r="U25" s="50">
        <v>3514</v>
      </c>
    </row>
    <row r="26" spans="2:21" ht="12" customHeight="1">
      <c r="B26" s="44" t="s">
        <v>16</v>
      </c>
      <c r="C26" s="44" t="s">
        <v>77</v>
      </c>
      <c r="D26" s="50">
        <v>758</v>
      </c>
      <c r="E26" s="50">
        <v>1060</v>
      </c>
      <c r="F26" s="50">
        <v>1483</v>
      </c>
      <c r="G26" s="50">
        <v>1478</v>
      </c>
      <c r="H26" s="50">
        <v>1268</v>
      </c>
      <c r="I26" s="50">
        <v>1857</v>
      </c>
      <c r="J26" s="50">
        <v>1469</v>
      </c>
      <c r="K26" s="50">
        <v>1754</v>
      </c>
      <c r="L26" s="50">
        <v>2074</v>
      </c>
      <c r="M26" s="50">
        <v>1963</v>
      </c>
      <c r="N26" s="50">
        <v>1593</v>
      </c>
      <c r="O26" s="50">
        <v>2193</v>
      </c>
      <c r="P26" s="50">
        <v>2227</v>
      </c>
      <c r="Q26" s="50">
        <v>2814</v>
      </c>
      <c r="R26" s="50">
        <v>3557</v>
      </c>
      <c r="S26" s="50">
        <v>3441</v>
      </c>
      <c r="T26" s="50">
        <v>2861</v>
      </c>
      <c r="U26" s="50">
        <v>4050</v>
      </c>
    </row>
    <row r="27" spans="2:21" ht="12" customHeight="1">
      <c r="B27" s="44" t="s">
        <v>17</v>
      </c>
      <c r="C27" s="44" t="s">
        <v>77</v>
      </c>
      <c r="D27" s="50">
        <v>1375</v>
      </c>
      <c r="E27" s="50">
        <v>2208</v>
      </c>
      <c r="F27" s="50">
        <v>3201</v>
      </c>
      <c r="G27" s="50">
        <v>3427</v>
      </c>
      <c r="H27" s="50">
        <v>3280</v>
      </c>
      <c r="I27" s="50">
        <v>4746</v>
      </c>
      <c r="J27" s="50">
        <v>6741</v>
      </c>
      <c r="K27" s="50">
        <v>7549</v>
      </c>
      <c r="L27" s="50">
        <v>8403</v>
      </c>
      <c r="M27" s="50">
        <v>7662</v>
      </c>
      <c r="N27" s="50">
        <v>6353</v>
      </c>
      <c r="O27" s="50">
        <v>7273</v>
      </c>
      <c r="P27" s="50">
        <v>8116</v>
      </c>
      <c r="Q27" s="50">
        <v>9757</v>
      </c>
      <c r="R27" s="50">
        <v>11604</v>
      </c>
      <c r="S27" s="50">
        <v>11089</v>
      </c>
      <c r="T27" s="50">
        <v>9633</v>
      </c>
      <c r="U27" s="50">
        <v>12019</v>
      </c>
    </row>
    <row r="28" spans="2:21" ht="12" customHeight="1">
      <c r="B28" s="44" t="s">
        <v>18</v>
      </c>
      <c r="C28" s="44" t="s">
        <v>77</v>
      </c>
      <c r="D28" s="50">
        <v>902</v>
      </c>
      <c r="E28" s="50">
        <v>1246</v>
      </c>
      <c r="F28" s="50">
        <v>1503</v>
      </c>
      <c r="G28" s="50">
        <v>1530</v>
      </c>
      <c r="H28" s="50">
        <v>1338</v>
      </c>
      <c r="I28" s="50">
        <v>1677</v>
      </c>
      <c r="J28" s="50">
        <v>4060</v>
      </c>
      <c r="K28" s="50">
        <v>4204</v>
      </c>
      <c r="L28" s="50">
        <v>4375</v>
      </c>
      <c r="M28" s="50">
        <v>4033</v>
      </c>
      <c r="N28" s="50">
        <v>3293</v>
      </c>
      <c r="O28" s="50">
        <v>3395</v>
      </c>
      <c r="P28" s="50">
        <v>4962</v>
      </c>
      <c r="Q28" s="50">
        <v>5450</v>
      </c>
      <c r="R28" s="50">
        <v>5878</v>
      </c>
      <c r="S28" s="50">
        <v>5563</v>
      </c>
      <c r="T28" s="50">
        <v>4631</v>
      </c>
      <c r="U28" s="50">
        <v>5072</v>
      </c>
    </row>
    <row r="29" spans="2:21" ht="12" customHeight="1">
      <c r="B29" s="44" t="s">
        <v>19</v>
      </c>
      <c r="C29" s="44" t="s">
        <v>77</v>
      </c>
      <c r="D29" s="50">
        <v>321</v>
      </c>
      <c r="E29" s="50">
        <v>364</v>
      </c>
      <c r="F29" s="50">
        <v>524</v>
      </c>
      <c r="G29" s="50">
        <v>505</v>
      </c>
      <c r="H29" s="50">
        <v>378</v>
      </c>
      <c r="I29" s="50">
        <v>678</v>
      </c>
      <c r="J29" s="50">
        <v>452</v>
      </c>
      <c r="K29" s="50">
        <v>493</v>
      </c>
      <c r="L29" s="50">
        <v>631</v>
      </c>
      <c r="M29" s="50">
        <v>573</v>
      </c>
      <c r="N29" s="50">
        <v>468</v>
      </c>
      <c r="O29" s="50">
        <v>644</v>
      </c>
      <c r="P29" s="50">
        <v>773</v>
      </c>
      <c r="Q29" s="50">
        <v>857</v>
      </c>
      <c r="R29" s="50">
        <v>1155</v>
      </c>
      <c r="S29" s="50">
        <v>1078</v>
      </c>
      <c r="T29" s="50">
        <v>846</v>
      </c>
      <c r="U29" s="50">
        <v>1322</v>
      </c>
    </row>
    <row r="30" spans="2:21" ht="12" customHeight="1">
      <c r="B30" s="44" t="s">
        <v>20</v>
      </c>
      <c r="C30" s="44" t="s">
        <v>77</v>
      </c>
      <c r="D30" s="50">
        <v>2334</v>
      </c>
      <c r="E30" s="50">
        <v>2501</v>
      </c>
      <c r="F30" s="50">
        <v>3194</v>
      </c>
      <c r="G30" s="50">
        <v>3058</v>
      </c>
      <c r="H30" s="50">
        <v>2382</v>
      </c>
      <c r="I30" s="50">
        <v>3015</v>
      </c>
      <c r="J30" s="50">
        <v>7002</v>
      </c>
      <c r="K30" s="50">
        <v>6475</v>
      </c>
      <c r="L30" s="50">
        <v>6767</v>
      </c>
      <c r="M30" s="50">
        <v>5205</v>
      </c>
      <c r="N30" s="50">
        <v>3149</v>
      </c>
      <c r="O30" s="50">
        <v>3052</v>
      </c>
      <c r="P30" s="50">
        <v>9336</v>
      </c>
      <c r="Q30" s="50">
        <v>8976</v>
      </c>
      <c r="R30" s="50">
        <v>9961</v>
      </c>
      <c r="S30" s="50">
        <v>8263</v>
      </c>
      <c r="T30" s="50">
        <v>5531</v>
      </c>
      <c r="U30" s="50">
        <v>6067</v>
      </c>
    </row>
    <row r="31" spans="2:21" ht="12" customHeight="1">
      <c r="B31" s="44" t="s">
        <v>21</v>
      </c>
      <c r="C31" s="44" t="s">
        <v>77</v>
      </c>
      <c r="D31" s="50">
        <v>467</v>
      </c>
      <c r="E31" s="50">
        <v>852</v>
      </c>
      <c r="F31" s="50">
        <v>1238</v>
      </c>
      <c r="G31" s="50">
        <v>1054</v>
      </c>
      <c r="H31" s="50">
        <v>666</v>
      </c>
      <c r="I31" s="50">
        <v>416</v>
      </c>
      <c r="J31" s="50">
        <v>1530</v>
      </c>
      <c r="K31" s="50">
        <v>2781</v>
      </c>
      <c r="L31" s="50">
        <v>3223</v>
      </c>
      <c r="M31" s="50">
        <v>2197</v>
      </c>
      <c r="N31" s="50">
        <v>1071</v>
      </c>
      <c r="O31" s="50">
        <v>512</v>
      </c>
      <c r="P31" s="50">
        <v>1997</v>
      </c>
      <c r="Q31" s="50">
        <v>3633</v>
      </c>
      <c r="R31" s="50">
        <v>4461</v>
      </c>
      <c r="S31" s="50">
        <v>3251</v>
      </c>
      <c r="T31" s="50">
        <v>1737</v>
      </c>
      <c r="U31" s="50">
        <v>928</v>
      </c>
    </row>
    <row r="32" spans="2:21" ht="12" customHeight="1">
      <c r="B32" s="44" t="s">
        <v>22</v>
      </c>
      <c r="C32" s="44" t="s">
        <v>77</v>
      </c>
      <c r="D32" s="50">
        <v>3335</v>
      </c>
      <c r="E32" s="50">
        <v>4262</v>
      </c>
      <c r="F32" s="50">
        <v>5805</v>
      </c>
      <c r="G32" s="50">
        <v>5860</v>
      </c>
      <c r="H32" s="50">
        <v>3756</v>
      </c>
      <c r="I32" s="50">
        <v>2084</v>
      </c>
      <c r="J32" s="50">
        <v>7988</v>
      </c>
      <c r="K32" s="50">
        <v>10899</v>
      </c>
      <c r="L32" s="50">
        <v>14390</v>
      </c>
      <c r="M32" s="50">
        <v>13139</v>
      </c>
      <c r="N32" s="50">
        <v>7474</v>
      </c>
      <c r="O32" s="50">
        <v>3473</v>
      </c>
      <c r="P32" s="50">
        <v>11323</v>
      </c>
      <c r="Q32" s="50">
        <v>15161</v>
      </c>
      <c r="R32" s="50">
        <v>20195</v>
      </c>
      <c r="S32" s="50">
        <v>18999</v>
      </c>
      <c r="T32" s="50">
        <v>11230</v>
      </c>
      <c r="U32" s="50">
        <v>5557</v>
      </c>
    </row>
    <row r="33" spans="2:21" ht="12" customHeight="1">
      <c r="B33" s="44" t="s">
        <v>78</v>
      </c>
      <c r="C33" s="44" t="s">
        <v>77</v>
      </c>
      <c r="D33" s="50">
        <v>1062</v>
      </c>
      <c r="E33" s="50">
        <v>2277</v>
      </c>
      <c r="F33" s="50">
        <v>3209</v>
      </c>
      <c r="G33" s="50">
        <v>2697</v>
      </c>
      <c r="H33" s="50">
        <v>1529</v>
      </c>
      <c r="I33" s="50">
        <v>1032</v>
      </c>
      <c r="J33" s="50">
        <v>1999</v>
      </c>
      <c r="K33" s="50">
        <v>3597</v>
      </c>
      <c r="L33" s="50">
        <v>4090</v>
      </c>
      <c r="M33" s="50">
        <v>2933</v>
      </c>
      <c r="N33" s="50">
        <v>1440</v>
      </c>
      <c r="O33" s="50">
        <v>900</v>
      </c>
      <c r="P33" s="50">
        <v>3061</v>
      </c>
      <c r="Q33" s="50">
        <v>5874</v>
      </c>
      <c r="R33" s="50">
        <v>7299</v>
      </c>
      <c r="S33" s="50">
        <v>5630</v>
      </c>
      <c r="T33" s="50">
        <v>2969</v>
      </c>
      <c r="U33" s="50">
        <v>1932</v>
      </c>
    </row>
    <row r="34" spans="2:21" ht="12" customHeight="1">
      <c r="B34" s="44" t="s">
        <v>23</v>
      </c>
      <c r="C34" s="44" t="s">
        <v>77</v>
      </c>
      <c r="D34" s="50">
        <v>546</v>
      </c>
      <c r="E34" s="50">
        <v>1188</v>
      </c>
      <c r="F34" s="50">
        <v>1477</v>
      </c>
      <c r="G34" s="50">
        <v>983</v>
      </c>
      <c r="H34" s="50">
        <v>460</v>
      </c>
      <c r="I34" s="50">
        <v>448</v>
      </c>
      <c r="J34" s="50">
        <v>1031</v>
      </c>
      <c r="K34" s="50">
        <v>2118</v>
      </c>
      <c r="L34" s="50">
        <v>2290</v>
      </c>
      <c r="M34" s="50">
        <v>1451</v>
      </c>
      <c r="N34" s="50">
        <v>530</v>
      </c>
      <c r="O34" s="50">
        <v>436</v>
      </c>
      <c r="P34" s="50">
        <v>1577</v>
      </c>
      <c r="Q34" s="50">
        <v>3306</v>
      </c>
      <c r="R34" s="50">
        <v>3767</v>
      </c>
      <c r="S34" s="50">
        <v>2434</v>
      </c>
      <c r="T34" s="50">
        <v>990</v>
      </c>
      <c r="U34" s="50">
        <v>884</v>
      </c>
    </row>
    <row r="35" spans="2:21" ht="12" customHeight="1">
      <c r="B35" s="44" t="s">
        <v>24</v>
      </c>
      <c r="C35" s="44" t="s">
        <v>77</v>
      </c>
      <c r="D35" s="50">
        <v>1150</v>
      </c>
      <c r="E35" s="50">
        <v>955</v>
      </c>
      <c r="F35" s="50">
        <v>972</v>
      </c>
      <c r="G35" s="50">
        <v>811</v>
      </c>
      <c r="H35" s="50">
        <v>648</v>
      </c>
      <c r="I35" s="50">
        <v>593</v>
      </c>
      <c r="J35" s="50">
        <v>2478</v>
      </c>
      <c r="K35" s="50">
        <v>2126</v>
      </c>
      <c r="L35" s="50">
        <v>2250</v>
      </c>
      <c r="M35" s="50">
        <v>1994</v>
      </c>
      <c r="N35" s="50">
        <v>1587</v>
      </c>
      <c r="O35" s="50">
        <v>1371</v>
      </c>
      <c r="P35" s="50">
        <v>3628</v>
      </c>
      <c r="Q35" s="50">
        <v>3081</v>
      </c>
      <c r="R35" s="50">
        <v>3222</v>
      </c>
      <c r="S35" s="50">
        <v>2805</v>
      </c>
      <c r="T35" s="50">
        <v>2235</v>
      </c>
      <c r="U35" s="50">
        <v>1964</v>
      </c>
    </row>
    <row r="36" spans="2:21" ht="12" customHeight="1">
      <c r="B36" s="44" t="s">
        <v>25</v>
      </c>
      <c r="C36" s="44" t="s">
        <v>77</v>
      </c>
      <c r="D36" s="50">
        <v>512</v>
      </c>
      <c r="E36" s="50">
        <v>432</v>
      </c>
      <c r="F36" s="50">
        <v>506</v>
      </c>
      <c r="G36" s="50">
        <v>407</v>
      </c>
      <c r="H36" s="50">
        <v>366</v>
      </c>
      <c r="I36" s="50">
        <v>282</v>
      </c>
      <c r="J36" s="50">
        <v>1020</v>
      </c>
      <c r="K36" s="50">
        <v>920</v>
      </c>
      <c r="L36" s="50">
        <v>1038</v>
      </c>
      <c r="M36" s="50">
        <v>884</v>
      </c>
      <c r="N36" s="50">
        <v>646</v>
      </c>
      <c r="O36" s="50">
        <v>537</v>
      </c>
      <c r="P36" s="50">
        <v>1532</v>
      </c>
      <c r="Q36" s="50">
        <v>1352</v>
      </c>
      <c r="R36" s="50">
        <v>1544</v>
      </c>
      <c r="S36" s="50">
        <v>1291</v>
      </c>
      <c r="T36" s="50">
        <v>1012</v>
      </c>
      <c r="U36" s="50">
        <v>819</v>
      </c>
    </row>
    <row r="37" spans="2:21" ht="12" customHeight="1">
      <c r="B37" s="44" t="s">
        <v>26</v>
      </c>
      <c r="C37" s="44" t="s">
        <v>77</v>
      </c>
      <c r="D37" s="50">
        <v>347</v>
      </c>
      <c r="E37" s="50">
        <v>315</v>
      </c>
      <c r="F37" s="50">
        <v>276</v>
      </c>
      <c r="G37" s="50">
        <v>227</v>
      </c>
      <c r="H37" s="50">
        <v>189</v>
      </c>
      <c r="I37" s="50">
        <v>178</v>
      </c>
      <c r="J37" s="50">
        <v>740</v>
      </c>
      <c r="K37" s="50">
        <v>794</v>
      </c>
      <c r="L37" s="50">
        <v>750</v>
      </c>
      <c r="M37" s="50">
        <v>655</v>
      </c>
      <c r="N37" s="50">
        <v>533</v>
      </c>
      <c r="O37" s="50">
        <v>500</v>
      </c>
      <c r="P37" s="50">
        <v>1087</v>
      </c>
      <c r="Q37" s="50">
        <v>1109</v>
      </c>
      <c r="R37" s="50">
        <v>1026</v>
      </c>
      <c r="S37" s="50">
        <v>882</v>
      </c>
      <c r="T37" s="50">
        <v>722</v>
      </c>
      <c r="U37" s="50">
        <v>678</v>
      </c>
    </row>
    <row r="38" spans="2:21" ht="12" customHeight="1">
      <c r="B38" s="44" t="s">
        <v>27</v>
      </c>
      <c r="C38" s="44" t="s">
        <v>77</v>
      </c>
      <c r="D38" s="50">
        <v>521</v>
      </c>
      <c r="E38" s="50">
        <v>300</v>
      </c>
      <c r="F38" s="50">
        <v>123</v>
      </c>
      <c r="G38" s="50">
        <v>90</v>
      </c>
      <c r="H38" s="50">
        <v>63</v>
      </c>
      <c r="I38" s="50">
        <v>114</v>
      </c>
      <c r="J38" s="50">
        <v>700</v>
      </c>
      <c r="K38" s="50">
        <v>350</v>
      </c>
      <c r="L38" s="50">
        <v>247</v>
      </c>
      <c r="M38" s="50">
        <v>147</v>
      </c>
      <c r="N38" s="50">
        <v>92</v>
      </c>
      <c r="O38" s="50">
        <v>142</v>
      </c>
      <c r="P38" s="50">
        <v>1221</v>
      </c>
      <c r="Q38" s="50">
        <v>650</v>
      </c>
      <c r="R38" s="50">
        <v>370</v>
      </c>
      <c r="S38" s="50">
        <v>237</v>
      </c>
      <c r="T38" s="50">
        <v>155</v>
      </c>
      <c r="U38" s="50">
        <v>256</v>
      </c>
    </row>
    <row r="39" spans="2:21" ht="12" customHeight="1">
      <c r="B39" s="44" t="s">
        <v>28</v>
      </c>
      <c r="C39" s="44" t="s">
        <v>77</v>
      </c>
      <c r="D39" s="50">
        <v>600</v>
      </c>
      <c r="E39" s="50">
        <v>485</v>
      </c>
      <c r="F39" s="50">
        <v>438</v>
      </c>
      <c r="G39" s="50">
        <v>369</v>
      </c>
      <c r="H39" s="50">
        <v>226</v>
      </c>
      <c r="I39" s="50">
        <v>146</v>
      </c>
      <c r="J39" s="50">
        <v>994</v>
      </c>
      <c r="K39" s="50">
        <v>733</v>
      </c>
      <c r="L39" s="50">
        <v>620</v>
      </c>
      <c r="M39" s="50">
        <v>455</v>
      </c>
      <c r="N39" s="50">
        <v>235</v>
      </c>
      <c r="O39" s="50">
        <v>167</v>
      </c>
      <c r="P39" s="50">
        <v>1594</v>
      </c>
      <c r="Q39" s="50">
        <v>1218</v>
      </c>
      <c r="R39" s="50">
        <v>1058</v>
      </c>
      <c r="S39" s="50">
        <v>824</v>
      </c>
      <c r="T39" s="50">
        <v>461</v>
      </c>
      <c r="U39" s="50">
        <v>313</v>
      </c>
    </row>
    <row r="40" spans="2:21" ht="12" customHeight="1">
      <c r="B40" s="44" t="s">
        <v>29</v>
      </c>
      <c r="C40" s="44" t="s">
        <v>77</v>
      </c>
      <c r="D40" s="50">
        <v>743</v>
      </c>
      <c r="E40" s="50">
        <v>807</v>
      </c>
      <c r="F40" s="50">
        <v>875</v>
      </c>
      <c r="G40" s="50">
        <v>723</v>
      </c>
      <c r="H40" s="50">
        <v>509</v>
      </c>
      <c r="I40" s="50">
        <v>515</v>
      </c>
      <c r="J40" s="50">
        <v>1919</v>
      </c>
      <c r="K40" s="50">
        <v>2138</v>
      </c>
      <c r="L40" s="50">
        <v>2228</v>
      </c>
      <c r="M40" s="50">
        <v>1558</v>
      </c>
      <c r="N40" s="50">
        <v>960</v>
      </c>
      <c r="O40" s="50">
        <v>826</v>
      </c>
      <c r="P40" s="50">
        <v>2662</v>
      </c>
      <c r="Q40" s="50">
        <v>2945</v>
      </c>
      <c r="R40" s="50">
        <v>3103</v>
      </c>
      <c r="S40" s="50">
        <v>2281</v>
      </c>
      <c r="T40" s="50">
        <v>1469</v>
      </c>
      <c r="U40" s="50">
        <v>1341</v>
      </c>
    </row>
    <row r="41" spans="2:21" ht="12" customHeight="1">
      <c r="B41" s="44" t="s">
        <v>30</v>
      </c>
      <c r="C41" s="44" t="s">
        <v>77</v>
      </c>
      <c r="D41" s="50">
        <v>782</v>
      </c>
      <c r="E41" s="50">
        <v>906</v>
      </c>
      <c r="F41" s="50">
        <v>1163</v>
      </c>
      <c r="G41" s="50">
        <v>1178</v>
      </c>
      <c r="H41" s="50">
        <v>772</v>
      </c>
      <c r="I41" s="50">
        <v>707</v>
      </c>
      <c r="J41" s="50">
        <v>957</v>
      </c>
      <c r="K41" s="50">
        <v>936</v>
      </c>
      <c r="L41" s="50">
        <v>1024</v>
      </c>
      <c r="M41" s="50">
        <v>872</v>
      </c>
      <c r="N41" s="50">
        <v>507</v>
      </c>
      <c r="O41" s="50">
        <v>368</v>
      </c>
      <c r="P41" s="50">
        <v>1739</v>
      </c>
      <c r="Q41" s="50">
        <v>1842</v>
      </c>
      <c r="R41" s="50">
        <v>2187</v>
      </c>
      <c r="S41" s="50">
        <v>2050</v>
      </c>
      <c r="T41" s="50">
        <v>1279</v>
      </c>
      <c r="U41" s="50">
        <v>1075</v>
      </c>
    </row>
    <row r="42" spans="2:21" ht="12" customHeight="1">
      <c r="B42" s="44" t="s">
        <v>31</v>
      </c>
      <c r="C42" s="44" t="s">
        <v>77</v>
      </c>
      <c r="D42" s="50">
        <v>970</v>
      </c>
      <c r="E42" s="50">
        <v>1858</v>
      </c>
      <c r="F42" s="50">
        <v>2904</v>
      </c>
      <c r="G42" s="50">
        <v>3306</v>
      </c>
      <c r="H42" s="50">
        <v>2940</v>
      </c>
      <c r="I42" s="50">
        <v>2224</v>
      </c>
      <c r="J42" s="50">
        <v>1699</v>
      </c>
      <c r="K42" s="50">
        <v>1806</v>
      </c>
      <c r="L42" s="50">
        <v>2001</v>
      </c>
      <c r="M42" s="50">
        <v>1832</v>
      </c>
      <c r="N42" s="50">
        <v>1440</v>
      </c>
      <c r="O42" s="50">
        <v>1139</v>
      </c>
      <c r="P42" s="50">
        <v>2669</v>
      </c>
      <c r="Q42" s="50">
        <v>3664</v>
      </c>
      <c r="R42" s="50">
        <v>4905</v>
      </c>
      <c r="S42" s="50">
        <v>5138</v>
      </c>
      <c r="T42" s="50">
        <v>4380</v>
      </c>
      <c r="U42" s="50">
        <v>3363</v>
      </c>
    </row>
    <row r="43" spans="2:21" ht="12" customHeight="1">
      <c r="B43" s="44" t="s">
        <v>32</v>
      </c>
      <c r="C43" s="44" t="s">
        <v>77</v>
      </c>
      <c r="D43" s="50">
        <v>4036</v>
      </c>
      <c r="E43" s="50">
        <v>5598</v>
      </c>
      <c r="F43" s="50">
        <v>7557</v>
      </c>
      <c r="G43" s="50">
        <v>8252</v>
      </c>
      <c r="H43" s="50">
        <v>8187</v>
      </c>
      <c r="I43" s="50">
        <v>11196</v>
      </c>
      <c r="J43" s="50">
        <v>5207</v>
      </c>
      <c r="K43" s="50">
        <v>6745</v>
      </c>
      <c r="L43" s="50">
        <v>9127</v>
      </c>
      <c r="M43" s="50">
        <v>9499</v>
      </c>
      <c r="N43" s="50">
        <v>8879</v>
      </c>
      <c r="O43" s="50">
        <v>10563</v>
      </c>
      <c r="P43" s="50">
        <v>9243</v>
      </c>
      <c r="Q43" s="50">
        <v>12343</v>
      </c>
      <c r="R43" s="50">
        <v>16684</v>
      </c>
      <c r="S43" s="50">
        <v>17751</v>
      </c>
      <c r="T43" s="50">
        <v>17066</v>
      </c>
      <c r="U43" s="50">
        <v>21759</v>
      </c>
    </row>
    <row r="44" spans="2:21" ht="12" customHeight="1">
      <c r="B44" s="44" t="s">
        <v>79</v>
      </c>
      <c r="C44" s="44" t="s">
        <v>77</v>
      </c>
      <c r="D44" s="50">
        <v>54353</v>
      </c>
      <c r="E44" s="50">
        <v>61265</v>
      </c>
      <c r="F44" s="50">
        <v>76185</v>
      </c>
      <c r="G44" s="50">
        <v>75705</v>
      </c>
      <c r="H44" s="50">
        <v>63665</v>
      </c>
      <c r="I44" s="50">
        <v>74599</v>
      </c>
      <c r="J44" s="50">
        <v>78794</v>
      </c>
      <c r="K44" s="50">
        <v>85504</v>
      </c>
      <c r="L44" s="50">
        <v>96734</v>
      </c>
      <c r="M44" s="50">
        <v>85868</v>
      </c>
      <c r="N44" s="50">
        <v>63764</v>
      </c>
      <c r="O44" s="50">
        <v>63422</v>
      </c>
      <c r="P44" s="50">
        <v>133147</v>
      </c>
      <c r="Q44" s="50">
        <v>146769</v>
      </c>
      <c r="R44" s="50">
        <v>172919</v>
      </c>
      <c r="S44" s="50">
        <v>161573</v>
      </c>
      <c r="T44" s="50">
        <v>127429</v>
      </c>
      <c r="U44" s="50">
        <v>138021</v>
      </c>
    </row>
    <row r="46" spans="3:17" ht="14.25" customHeight="1">
      <c r="C46" s="44" t="s">
        <v>74</v>
      </c>
      <c r="J46" s="44" t="s">
        <v>74</v>
      </c>
      <c r="Q46" s="44" t="s">
        <v>74</v>
      </c>
    </row>
    <row r="47" spans="3:23" ht="14.25" customHeight="1">
      <c r="C47" s="44" t="s">
        <v>33</v>
      </c>
      <c r="D47" s="44" t="s">
        <v>34</v>
      </c>
      <c r="E47" s="44" t="s">
        <v>35</v>
      </c>
      <c r="F47" s="44" t="s">
        <v>36</v>
      </c>
      <c r="G47" s="44" t="s">
        <v>37</v>
      </c>
      <c r="H47" s="44" t="s">
        <v>48</v>
      </c>
      <c r="I47" s="44" t="s">
        <v>67</v>
      </c>
      <c r="J47" s="44" t="s">
        <v>33</v>
      </c>
      <c r="K47" s="44" t="s">
        <v>34</v>
      </c>
      <c r="L47" s="44" t="s">
        <v>35</v>
      </c>
      <c r="M47" s="44" t="s">
        <v>36</v>
      </c>
      <c r="N47" s="44" t="s">
        <v>37</v>
      </c>
      <c r="O47" s="44" t="s">
        <v>48</v>
      </c>
      <c r="P47" s="44" t="s">
        <v>67</v>
      </c>
      <c r="Q47" s="44" t="s">
        <v>33</v>
      </c>
      <c r="R47" s="44" t="s">
        <v>34</v>
      </c>
      <c r="S47" s="44" t="s">
        <v>35</v>
      </c>
      <c r="T47" s="44" t="s">
        <v>36</v>
      </c>
      <c r="U47" s="44" t="s">
        <v>37</v>
      </c>
      <c r="V47" s="44" t="s">
        <v>48</v>
      </c>
      <c r="W47" s="44" t="s">
        <v>67</v>
      </c>
    </row>
    <row r="48" spans="2:23" ht="14.25" customHeight="1">
      <c r="B48" s="44" t="s">
        <v>0</v>
      </c>
      <c r="C48" s="46">
        <f aca="true" t="shared" si="0" ref="C48:G56">D10/$I48*100</f>
        <v>13.564324962535762</v>
      </c>
      <c r="D48" s="46">
        <f t="shared" si="0"/>
        <v>13.84133327278507</v>
      </c>
      <c r="E48" s="46">
        <f t="shared" si="0"/>
        <v>15.734980246128696</v>
      </c>
      <c r="F48" s="46">
        <f t="shared" si="0"/>
        <v>16.983788202170654</v>
      </c>
      <c r="G48" s="46">
        <f t="shared" si="0"/>
        <v>17.20176195449798</v>
      </c>
      <c r="H48" s="46">
        <f aca="true" t="shared" si="1" ref="H48:H82">SUM(D10:H10)/SUM(D10:I10)*100</f>
        <v>77.32618863811817</v>
      </c>
      <c r="I48" s="47">
        <f aca="true" t="shared" si="2" ref="I48:I82">SUM(D10:I10)</f>
        <v>22021</v>
      </c>
      <c r="J48">
        <f aca="true" t="shared" si="3" ref="J48:N56">J10/$P48*100</f>
        <v>16.57688394086311</v>
      </c>
      <c r="K48">
        <f t="shared" si="3"/>
        <v>15.463578140899022</v>
      </c>
      <c r="L48">
        <f t="shared" si="3"/>
        <v>16.493086730113127</v>
      </c>
      <c r="M48">
        <f t="shared" si="3"/>
        <v>16.567905668282755</v>
      </c>
      <c r="N48">
        <f t="shared" si="3"/>
        <v>15.852636619381096</v>
      </c>
      <c r="O48">
        <f aca="true" t="shared" si="4" ref="O48:O82">SUM(J10:N10)/SUM(J10:O10)*100</f>
        <v>80.95409109953911</v>
      </c>
      <c r="P48" s="47">
        <f aca="true" t="shared" si="5" ref="P48:P82">SUM(J10:O10)</f>
        <v>33414</v>
      </c>
      <c r="Q48">
        <f aca="true" t="shared" si="6" ref="Q48:U57">P10/$W48*100</f>
        <v>15.380174979705963</v>
      </c>
      <c r="R48">
        <f t="shared" si="6"/>
        <v>14.819157571931092</v>
      </c>
      <c r="S48">
        <f t="shared" si="6"/>
        <v>16.191936502209796</v>
      </c>
      <c r="T48">
        <f t="shared" si="6"/>
        <v>16.733110850545685</v>
      </c>
      <c r="U48">
        <f t="shared" si="6"/>
        <v>16.388563182105166</v>
      </c>
      <c r="V48">
        <f aca="true" t="shared" si="7" ref="V48:V82">SUM(P10:T10)/SUM(P10:U10)*100</f>
        <v>79.5129430864977</v>
      </c>
      <c r="W48" s="47">
        <f aca="true" t="shared" si="8" ref="W48:W82">SUM(P48,I48)</f>
        <v>55435</v>
      </c>
    </row>
    <row r="49" spans="2:23" ht="14.25" customHeight="1">
      <c r="B49" s="44" t="s">
        <v>1</v>
      </c>
      <c r="C49" s="46">
        <f t="shared" si="0"/>
        <v>18.36821417188994</v>
      </c>
      <c r="D49" s="46">
        <f t="shared" si="0"/>
        <v>16.344417295230002</v>
      </c>
      <c r="E49" s="46">
        <f t="shared" si="0"/>
        <v>16.949962817380218</v>
      </c>
      <c r="F49" s="46">
        <f t="shared" si="0"/>
        <v>16.60469563369808</v>
      </c>
      <c r="G49" s="46">
        <f t="shared" si="0"/>
        <v>14.33124402422182</v>
      </c>
      <c r="H49" s="46">
        <f t="shared" si="1"/>
        <v>82.59853394242006</v>
      </c>
      <c r="I49" s="47">
        <f t="shared" si="2"/>
        <v>18826</v>
      </c>
      <c r="J49">
        <f t="shared" si="3"/>
        <v>20.449544168500474</v>
      </c>
      <c r="K49">
        <f t="shared" si="3"/>
        <v>17.992245625065493</v>
      </c>
      <c r="L49">
        <f t="shared" si="3"/>
        <v>17.48401970030389</v>
      </c>
      <c r="M49">
        <f t="shared" si="3"/>
        <v>16.341821230221104</v>
      </c>
      <c r="N49">
        <f t="shared" si="3"/>
        <v>13.234831813895001</v>
      </c>
      <c r="O49">
        <f t="shared" si="4"/>
        <v>85.50246253798596</v>
      </c>
      <c r="P49" s="47">
        <f t="shared" si="5"/>
        <v>19086</v>
      </c>
      <c r="Q49">
        <f t="shared" si="6"/>
        <v>19.416016037138636</v>
      </c>
      <c r="R49">
        <f t="shared" si="6"/>
        <v>17.17398185271154</v>
      </c>
      <c r="S49">
        <f t="shared" si="6"/>
        <v>17.218822536400086</v>
      </c>
      <c r="T49">
        <f t="shared" si="6"/>
        <v>16.472357037349653</v>
      </c>
      <c r="U49">
        <f t="shared" si="6"/>
        <v>13.779278328761341</v>
      </c>
      <c r="V49">
        <f t="shared" si="7"/>
        <v>84.06045579236125</v>
      </c>
      <c r="W49" s="47">
        <f t="shared" si="8"/>
        <v>37912</v>
      </c>
    </row>
    <row r="50" spans="2:23" ht="14.25" customHeight="1">
      <c r="B50" s="44" t="s">
        <v>2</v>
      </c>
      <c r="C50" s="46">
        <f t="shared" si="0"/>
        <v>18.587441035184142</v>
      </c>
      <c r="D50" s="46">
        <f t="shared" si="0"/>
        <v>15.467174449301076</v>
      </c>
      <c r="E50" s="46">
        <f t="shared" si="0"/>
        <v>16.202882243476</v>
      </c>
      <c r="F50" s="46">
        <f t="shared" si="0"/>
        <v>15.44986367767343</v>
      </c>
      <c r="G50" s="46">
        <f t="shared" si="0"/>
        <v>14.701172804777773</v>
      </c>
      <c r="H50" s="46">
        <f t="shared" si="1"/>
        <v>80.40853421041243</v>
      </c>
      <c r="I50" s="47">
        <f t="shared" si="2"/>
        <v>23107</v>
      </c>
      <c r="J50">
        <f t="shared" si="3"/>
        <v>25.07200658345906</v>
      </c>
      <c r="K50">
        <f t="shared" si="3"/>
        <v>18.406254286106158</v>
      </c>
      <c r="L50">
        <f t="shared" si="3"/>
        <v>17.4873131257715</v>
      </c>
      <c r="M50">
        <f t="shared" si="3"/>
        <v>14.648196406528596</v>
      </c>
      <c r="N50">
        <f t="shared" si="3"/>
        <v>12.330270196132217</v>
      </c>
      <c r="O50">
        <f t="shared" si="4"/>
        <v>87.94404059799753</v>
      </c>
      <c r="P50" s="47">
        <f t="shared" si="5"/>
        <v>7291</v>
      </c>
      <c r="Q50">
        <f t="shared" si="6"/>
        <v>20.142772550825715</v>
      </c>
      <c r="R50">
        <f t="shared" si="6"/>
        <v>16.17211658661754</v>
      </c>
      <c r="S50">
        <f t="shared" si="6"/>
        <v>16.51095466807027</v>
      </c>
      <c r="T50">
        <f t="shared" si="6"/>
        <v>15.257582735706295</v>
      </c>
      <c r="U50">
        <f t="shared" si="6"/>
        <v>14.132508717678792</v>
      </c>
      <c r="V50">
        <f t="shared" si="7"/>
        <v>82.21593525889861</v>
      </c>
      <c r="W50" s="47">
        <f t="shared" si="8"/>
        <v>30398</v>
      </c>
    </row>
    <row r="51" spans="2:23" ht="14.25" customHeight="1">
      <c r="B51" s="44" t="s">
        <v>3</v>
      </c>
      <c r="C51" s="46">
        <f t="shared" si="0"/>
        <v>14.713313896987366</v>
      </c>
      <c r="D51" s="46">
        <f t="shared" si="0"/>
        <v>14.674441205053451</v>
      </c>
      <c r="E51" s="46">
        <f t="shared" si="0"/>
        <v>18.833819241982507</v>
      </c>
      <c r="F51" s="46">
        <f t="shared" si="0"/>
        <v>18.872691933916425</v>
      </c>
      <c r="G51" s="46">
        <f t="shared" si="0"/>
        <v>15.490767735665695</v>
      </c>
      <c r="H51" s="46">
        <f t="shared" si="1"/>
        <v>82.58503401360544</v>
      </c>
      <c r="I51" s="47">
        <f t="shared" si="2"/>
        <v>5145</v>
      </c>
      <c r="J51">
        <f t="shared" si="3"/>
        <v>11.948608137044967</v>
      </c>
      <c r="K51">
        <f t="shared" si="3"/>
        <v>16.531049250535332</v>
      </c>
      <c r="L51">
        <f t="shared" si="3"/>
        <v>20.51391862955032</v>
      </c>
      <c r="M51">
        <f t="shared" si="3"/>
        <v>18.715203426124198</v>
      </c>
      <c r="N51">
        <f t="shared" si="3"/>
        <v>14.089935760171308</v>
      </c>
      <c r="O51">
        <f t="shared" si="4"/>
        <v>81.79871520342613</v>
      </c>
      <c r="P51" s="47">
        <f t="shared" si="5"/>
        <v>2335</v>
      </c>
      <c r="Q51">
        <f t="shared" si="6"/>
        <v>13.850267379679144</v>
      </c>
      <c r="R51">
        <f t="shared" si="6"/>
        <v>15.254010695187164</v>
      </c>
      <c r="S51">
        <f t="shared" si="6"/>
        <v>19.358288770053473</v>
      </c>
      <c r="T51">
        <f t="shared" si="6"/>
        <v>18.823529411764707</v>
      </c>
      <c r="U51">
        <f t="shared" si="6"/>
        <v>15.053475935828878</v>
      </c>
      <c r="V51">
        <f t="shared" si="7"/>
        <v>82.33957219251337</v>
      </c>
      <c r="W51" s="47">
        <f t="shared" si="8"/>
        <v>7480</v>
      </c>
    </row>
    <row r="52" spans="2:23" ht="14.25" customHeight="1">
      <c r="B52" s="44" t="s">
        <v>4</v>
      </c>
      <c r="C52" s="46">
        <f t="shared" si="0"/>
        <v>19.98596450188602</v>
      </c>
      <c r="D52" s="46">
        <f t="shared" si="0"/>
        <v>13.091026053393373</v>
      </c>
      <c r="E52" s="46">
        <f t="shared" si="0"/>
        <v>13.807421269627767</v>
      </c>
      <c r="F52" s="46">
        <f t="shared" si="0"/>
        <v>13.231381034533173</v>
      </c>
      <c r="G52" s="46">
        <f t="shared" si="0"/>
        <v>13.526711307348169</v>
      </c>
      <c r="H52" s="46">
        <f t="shared" si="1"/>
        <v>73.6425041667885</v>
      </c>
      <c r="I52" s="47">
        <f t="shared" si="2"/>
        <v>34199</v>
      </c>
      <c r="J52">
        <f t="shared" si="3"/>
        <v>22.25</v>
      </c>
      <c r="K52">
        <f t="shared" si="3"/>
        <v>15.710526315789474</v>
      </c>
      <c r="L52">
        <f t="shared" si="3"/>
        <v>15.719298245614036</v>
      </c>
      <c r="M52">
        <f t="shared" si="3"/>
        <v>13.960526315789473</v>
      </c>
      <c r="N52">
        <f t="shared" si="3"/>
        <v>12.210526315789473</v>
      </c>
      <c r="O52">
        <f t="shared" si="4"/>
        <v>79.85087719298247</v>
      </c>
      <c r="P52" s="47">
        <f t="shared" si="5"/>
        <v>22800</v>
      </c>
      <c r="Q52">
        <f t="shared" si="6"/>
        <v>20.891594589378762</v>
      </c>
      <c r="R52">
        <f t="shared" si="6"/>
        <v>14.1388445411323</v>
      </c>
      <c r="S52">
        <f t="shared" si="6"/>
        <v>14.572185476938193</v>
      </c>
      <c r="T52">
        <f t="shared" si="6"/>
        <v>13.523044263934455</v>
      </c>
      <c r="U52">
        <f t="shared" si="6"/>
        <v>13.00022807417674</v>
      </c>
      <c r="V52">
        <f t="shared" si="7"/>
        <v>76.12589694556044</v>
      </c>
      <c r="W52" s="47">
        <f t="shared" si="8"/>
        <v>56999</v>
      </c>
    </row>
    <row r="53" spans="2:23" ht="14.25" customHeight="1">
      <c r="B53" s="44" t="s">
        <v>5</v>
      </c>
      <c r="C53" s="46">
        <f t="shared" si="0"/>
        <v>35.35353535353536</v>
      </c>
      <c r="D53" s="46">
        <f t="shared" si="0"/>
        <v>19.326599326599325</v>
      </c>
      <c r="E53" s="46">
        <f t="shared" si="0"/>
        <v>17.23905723905724</v>
      </c>
      <c r="F53" s="46">
        <f t="shared" si="0"/>
        <v>13.400673400673401</v>
      </c>
      <c r="G53" s="46">
        <f t="shared" si="0"/>
        <v>7.205387205387205</v>
      </c>
      <c r="H53" s="46">
        <f t="shared" si="1"/>
        <v>92.52525252525253</v>
      </c>
      <c r="I53" s="47">
        <f t="shared" si="2"/>
        <v>1485</v>
      </c>
      <c r="J53">
        <f t="shared" si="3"/>
        <v>48.37451235370611</v>
      </c>
      <c r="K53">
        <f t="shared" si="3"/>
        <v>19.765929778933682</v>
      </c>
      <c r="L53">
        <f t="shared" si="3"/>
        <v>13.394018205461638</v>
      </c>
      <c r="M53">
        <f t="shared" si="3"/>
        <v>8.322496749024708</v>
      </c>
      <c r="N53">
        <f t="shared" si="3"/>
        <v>4.421326397919375</v>
      </c>
      <c r="O53">
        <f t="shared" si="4"/>
        <v>94.2782834850455</v>
      </c>
      <c r="P53" s="47">
        <f t="shared" si="5"/>
        <v>769</v>
      </c>
      <c r="Q53">
        <f t="shared" si="6"/>
        <v>39.795918367346935</v>
      </c>
      <c r="R53">
        <f t="shared" si="6"/>
        <v>19.476486246672582</v>
      </c>
      <c r="S53">
        <f t="shared" si="6"/>
        <v>15.92724046140195</v>
      </c>
      <c r="T53">
        <f t="shared" si="6"/>
        <v>11.668145519077196</v>
      </c>
      <c r="U53">
        <f t="shared" si="6"/>
        <v>6.255545696539485</v>
      </c>
      <c r="V53">
        <f t="shared" si="7"/>
        <v>93.12333629103816</v>
      </c>
      <c r="W53" s="47">
        <f t="shared" si="8"/>
        <v>2254</v>
      </c>
    </row>
    <row r="54" spans="2:23" ht="14.25" customHeight="1">
      <c r="B54" s="44" t="s">
        <v>6</v>
      </c>
      <c r="C54" s="46">
        <f t="shared" si="0"/>
        <v>10.11894647408666</v>
      </c>
      <c r="D54" s="46">
        <f t="shared" si="0"/>
        <v>15.284621920135939</v>
      </c>
      <c r="E54" s="46">
        <f t="shared" si="0"/>
        <v>20.569243840271877</v>
      </c>
      <c r="F54" s="46">
        <f t="shared" si="0"/>
        <v>20.64570943075616</v>
      </c>
      <c r="G54" s="46">
        <f t="shared" si="0"/>
        <v>16.881903143585387</v>
      </c>
      <c r="H54" s="46">
        <f t="shared" si="1"/>
        <v>83.50042480883603</v>
      </c>
      <c r="I54" s="47">
        <f t="shared" si="2"/>
        <v>11770</v>
      </c>
      <c r="J54">
        <f t="shared" si="3"/>
        <v>16.22222222222222</v>
      </c>
      <c r="K54">
        <f t="shared" si="3"/>
        <v>19.48611111111111</v>
      </c>
      <c r="L54">
        <f t="shared" si="3"/>
        <v>22.25</v>
      </c>
      <c r="M54">
        <f t="shared" si="3"/>
        <v>19.48611111111111</v>
      </c>
      <c r="N54">
        <f t="shared" si="3"/>
        <v>12.736111111111112</v>
      </c>
      <c r="O54">
        <f t="shared" si="4"/>
        <v>90.18055555555556</v>
      </c>
      <c r="P54" s="47">
        <f t="shared" si="5"/>
        <v>7200</v>
      </c>
      <c r="Q54">
        <f t="shared" si="6"/>
        <v>12.435424354243542</v>
      </c>
      <c r="R54">
        <f t="shared" si="6"/>
        <v>16.879283078545072</v>
      </c>
      <c r="S54">
        <f t="shared" si="6"/>
        <v>21.20716921454929</v>
      </c>
      <c r="T54">
        <f t="shared" si="6"/>
        <v>20.205587770163415</v>
      </c>
      <c r="U54">
        <f t="shared" si="6"/>
        <v>15.308381655245123</v>
      </c>
      <c r="V54">
        <f t="shared" si="7"/>
        <v>86.03584607274645</v>
      </c>
      <c r="W54" s="47">
        <f t="shared" si="8"/>
        <v>18970</v>
      </c>
    </row>
    <row r="55" spans="2:23" ht="14.25" customHeight="1">
      <c r="B55" s="44" t="s">
        <v>7</v>
      </c>
      <c r="C55" s="46">
        <f t="shared" si="0"/>
        <v>11.024542267238022</v>
      </c>
      <c r="D55" s="46">
        <f t="shared" si="0"/>
        <v>12.952863264511102</v>
      </c>
      <c r="E55" s="46">
        <f t="shared" si="0"/>
        <v>16.45890144137125</v>
      </c>
      <c r="F55" s="46">
        <f t="shared" si="0"/>
        <v>18.591741332294507</v>
      </c>
      <c r="G55" s="46">
        <f t="shared" si="0"/>
        <v>17.033502142578886</v>
      </c>
      <c r="H55" s="46">
        <f t="shared" si="1"/>
        <v>76.06155044799377</v>
      </c>
      <c r="I55" s="47">
        <f t="shared" si="2"/>
        <v>10268</v>
      </c>
      <c r="J55">
        <f t="shared" si="3"/>
        <v>10.912981455064195</v>
      </c>
      <c r="K55">
        <f t="shared" si="3"/>
        <v>11.554921540656206</v>
      </c>
      <c r="L55">
        <f t="shared" si="3"/>
        <v>15.477888730385164</v>
      </c>
      <c r="M55">
        <f t="shared" si="3"/>
        <v>16.761768901569187</v>
      </c>
      <c r="N55">
        <f t="shared" si="3"/>
        <v>19.472182596291013</v>
      </c>
      <c r="O55">
        <f t="shared" si="4"/>
        <v>74.17974322396577</v>
      </c>
      <c r="P55" s="47">
        <f t="shared" si="5"/>
        <v>1402</v>
      </c>
      <c r="Q55">
        <f t="shared" si="6"/>
        <v>11.011139674378748</v>
      </c>
      <c r="R55">
        <f t="shared" si="6"/>
        <v>12.784918594687234</v>
      </c>
      <c r="S55">
        <f t="shared" si="6"/>
        <v>16.341045415595545</v>
      </c>
      <c r="T55">
        <f t="shared" si="6"/>
        <v>18.37189374464439</v>
      </c>
      <c r="U55">
        <f t="shared" si="6"/>
        <v>17.326478149100257</v>
      </c>
      <c r="V55">
        <f t="shared" si="7"/>
        <v>75.83547557840618</v>
      </c>
      <c r="W55" s="47">
        <f t="shared" si="8"/>
        <v>11670</v>
      </c>
    </row>
    <row r="56" spans="2:23" ht="14.25" customHeight="1">
      <c r="B56" s="44" t="s">
        <v>8</v>
      </c>
      <c r="C56" s="46">
        <f t="shared" si="0"/>
        <v>3.6886242100145843</v>
      </c>
      <c r="D56" s="46">
        <f t="shared" si="0"/>
        <v>8.537919299951385</v>
      </c>
      <c r="E56" s="46">
        <f t="shared" si="0"/>
        <v>16.929995138551288</v>
      </c>
      <c r="F56" s="46">
        <f t="shared" si="0"/>
        <v>22.02843947496354</v>
      </c>
      <c r="G56" s="46">
        <f t="shared" si="0"/>
        <v>22.496353913466212</v>
      </c>
      <c r="H56" s="46">
        <f t="shared" si="1"/>
        <v>73.68133203694701</v>
      </c>
      <c r="I56" s="47">
        <f t="shared" si="2"/>
        <v>16456</v>
      </c>
      <c r="J56">
        <f t="shared" si="3"/>
        <v>4.503283644323986</v>
      </c>
      <c r="K56">
        <f t="shared" si="3"/>
        <v>10.03856979047222</v>
      </c>
      <c r="L56">
        <f t="shared" si="3"/>
        <v>18.21119566350464</v>
      </c>
      <c r="M56">
        <f t="shared" si="3"/>
        <v>23.298238298759514</v>
      </c>
      <c r="N56">
        <f t="shared" si="3"/>
        <v>21.463567184405296</v>
      </c>
      <c r="O56">
        <f t="shared" si="4"/>
        <v>77.51485458146566</v>
      </c>
      <c r="P56" s="47">
        <f t="shared" si="5"/>
        <v>9593</v>
      </c>
      <c r="Q56">
        <f t="shared" si="6"/>
        <v>3.9886367998771544</v>
      </c>
      <c r="R56">
        <f t="shared" si="6"/>
        <v>9.090560098276326</v>
      </c>
      <c r="S56">
        <f t="shared" si="6"/>
        <v>17.40181964758724</v>
      </c>
      <c r="T56">
        <f t="shared" si="6"/>
        <v>22.49606510806557</v>
      </c>
      <c r="U56">
        <f t="shared" si="6"/>
        <v>22.116012130983915</v>
      </c>
      <c r="V56">
        <f t="shared" si="7"/>
        <v>75.0930937847902</v>
      </c>
      <c r="W56" s="47">
        <f t="shared" si="8"/>
        <v>26049</v>
      </c>
    </row>
    <row r="57" spans="2:23" ht="14.25" customHeight="1">
      <c r="B57" s="44" t="s">
        <v>9</v>
      </c>
      <c r="C57" s="46" t="s">
        <v>66</v>
      </c>
      <c r="D57" s="46" t="s">
        <v>66</v>
      </c>
      <c r="E57" s="46">
        <f aca="true" t="shared" si="9" ref="E57:G82">F19/$I57*100</f>
        <v>15.66265060240964</v>
      </c>
      <c r="F57" s="46">
        <f t="shared" si="9"/>
        <v>16.867469879518072</v>
      </c>
      <c r="G57" s="46">
        <f t="shared" si="9"/>
        <v>24.096385542168676</v>
      </c>
      <c r="H57" s="46">
        <f t="shared" si="1"/>
        <v>67.46987951807229</v>
      </c>
      <c r="I57" s="47">
        <f t="shared" si="2"/>
        <v>83</v>
      </c>
      <c r="J57" t="s">
        <v>66</v>
      </c>
      <c r="K57" t="s">
        <v>66</v>
      </c>
      <c r="L57">
        <f aca="true" t="shared" si="10" ref="L57:N82">L19/$P57*100</f>
        <v>22.07792207792208</v>
      </c>
      <c r="M57">
        <f t="shared" si="10"/>
        <v>19.155844155844157</v>
      </c>
      <c r="N57">
        <f t="shared" si="10"/>
        <v>12.824675324675324</v>
      </c>
      <c r="O57">
        <f t="shared" si="4"/>
        <v>91.3961038961039</v>
      </c>
      <c r="P57" s="47">
        <f t="shared" si="5"/>
        <v>616</v>
      </c>
      <c r="Q57">
        <f t="shared" si="6"/>
        <v>15.736766809728184</v>
      </c>
      <c r="R57">
        <f t="shared" si="6"/>
        <v>18.4549356223176</v>
      </c>
      <c r="S57">
        <f t="shared" si="6"/>
        <v>21.316165951359086</v>
      </c>
      <c r="T57">
        <f t="shared" si="6"/>
        <v>18.88412017167382</v>
      </c>
      <c r="U57">
        <f t="shared" si="6"/>
        <v>14.163090128755366</v>
      </c>
      <c r="V57">
        <f t="shared" si="7"/>
        <v>88.55507868383404</v>
      </c>
      <c r="W57" s="47">
        <f t="shared" si="8"/>
        <v>699</v>
      </c>
    </row>
    <row r="58" spans="2:23" ht="14.25" customHeight="1">
      <c r="B58" s="44" t="s">
        <v>10</v>
      </c>
      <c r="C58" s="46" t="s">
        <v>66</v>
      </c>
      <c r="D58" s="46" t="s">
        <v>66</v>
      </c>
      <c r="E58" s="46">
        <f t="shared" si="9"/>
        <v>15.050079072219294</v>
      </c>
      <c r="F58" s="46">
        <f t="shared" si="9"/>
        <v>16.76331049024776</v>
      </c>
      <c r="G58" s="46">
        <f t="shared" si="9"/>
        <v>16.341591987348444</v>
      </c>
      <c r="H58" s="46">
        <f t="shared" si="1"/>
        <v>64.7074327886136</v>
      </c>
      <c r="I58" s="47">
        <f t="shared" si="2"/>
        <v>3794</v>
      </c>
      <c r="J58" t="s">
        <v>66</v>
      </c>
      <c r="K58" t="s">
        <v>66</v>
      </c>
      <c r="L58">
        <f t="shared" si="10"/>
        <v>15.439932318104907</v>
      </c>
      <c r="M58">
        <f t="shared" si="10"/>
        <v>15.989847715736042</v>
      </c>
      <c r="N58">
        <f t="shared" si="10"/>
        <v>17.047377326565144</v>
      </c>
      <c r="O58">
        <f t="shared" si="4"/>
        <v>68.35871404399323</v>
      </c>
      <c r="P58" s="47">
        <f t="shared" si="5"/>
        <v>2364</v>
      </c>
      <c r="Q58">
        <f aca="true" t="shared" si="11" ref="Q58:U67">P20/$W58*100</f>
        <v>7.226372198765834</v>
      </c>
      <c r="R58">
        <f t="shared" si="11"/>
        <v>10.604092237739525</v>
      </c>
      <c r="S58">
        <f t="shared" si="11"/>
        <v>15.199740175381619</v>
      </c>
      <c r="T58">
        <f t="shared" si="11"/>
        <v>16.466385189996753</v>
      </c>
      <c r="U58">
        <f t="shared" si="11"/>
        <v>16.61253653783696</v>
      </c>
      <c r="V58">
        <f t="shared" si="7"/>
        <v>66.10912633972069</v>
      </c>
      <c r="W58" s="47">
        <f t="shared" si="8"/>
        <v>6158</v>
      </c>
    </row>
    <row r="59" spans="2:23" ht="14.25" customHeight="1">
      <c r="B59" s="44" t="s">
        <v>11</v>
      </c>
      <c r="C59" s="46">
        <f aca="true" t="shared" si="12" ref="C59:D82">D21/$I59*100</f>
        <v>10.024869222193637</v>
      </c>
      <c r="D59" s="46">
        <f t="shared" si="12"/>
        <v>15.221679101277763</v>
      </c>
      <c r="E59" s="46">
        <f t="shared" si="9"/>
        <v>20.577137466769575</v>
      </c>
      <c r="F59" s="46">
        <f t="shared" si="9"/>
        <v>21.773432810222108</v>
      </c>
      <c r="G59" s="46">
        <f t="shared" si="9"/>
        <v>17.32269959694709</v>
      </c>
      <c r="H59" s="46">
        <f t="shared" si="1"/>
        <v>84.91981819741017</v>
      </c>
      <c r="I59" s="47">
        <f t="shared" si="2"/>
        <v>23322</v>
      </c>
      <c r="J59">
        <f aca="true" t="shared" si="13" ref="J59:K82">J21/$P59*100</f>
        <v>12.589379908568748</v>
      </c>
      <c r="K59">
        <f t="shared" si="13"/>
        <v>15.648810221544954</v>
      </c>
      <c r="L59">
        <f t="shared" si="10"/>
        <v>20.155902004454344</v>
      </c>
      <c r="M59">
        <f t="shared" si="10"/>
        <v>20.583753370062126</v>
      </c>
      <c r="N59">
        <f t="shared" si="10"/>
        <v>16.539678818426914</v>
      </c>
      <c r="O59">
        <f t="shared" si="4"/>
        <v>85.51752432305707</v>
      </c>
      <c r="P59" s="47">
        <f t="shared" si="5"/>
        <v>17062</v>
      </c>
      <c r="Q59">
        <f t="shared" si="11"/>
        <v>11.10835974643423</v>
      </c>
      <c r="R59">
        <f t="shared" si="11"/>
        <v>15.402139461172743</v>
      </c>
      <c r="S59">
        <f t="shared" si="11"/>
        <v>20.39916798732171</v>
      </c>
      <c r="T59">
        <f t="shared" si="11"/>
        <v>21.27080031695721</v>
      </c>
      <c r="U59">
        <f t="shared" si="11"/>
        <v>16.99187797147385</v>
      </c>
      <c r="V59">
        <f t="shared" si="7"/>
        <v>85.17234548335975</v>
      </c>
      <c r="W59" s="47">
        <f t="shared" si="8"/>
        <v>40384</v>
      </c>
    </row>
    <row r="60" spans="2:23" ht="14.25" customHeight="1">
      <c r="B60" s="44" t="s">
        <v>12</v>
      </c>
      <c r="C60" s="46">
        <f t="shared" si="12"/>
        <v>22.610000938174313</v>
      </c>
      <c r="D60" s="46">
        <f t="shared" si="12"/>
        <v>17.693967539168778</v>
      </c>
      <c r="E60" s="46">
        <f t="shared" si="9"/>
        <v>16.971573318322545</v>
      </c>
      <c r="F60" s="46">
        <f t="shared" si="9"/>
        <v>14.766863683272351</v>
      </c>
      <c r="G60" s="46">
        <f t="shared" si="9"/>
        <v>12.59029927760578</v>
      </c>
      <c r="H60" s="46">
        <f t="shared" si="1"/>
        <v>84.63270475654376</v>
      </c>
      <c r="I60" s="47">
        <f t="shared" si="2"/>
        <v>10659</v>
      </c>
      <c r="J60">
        <f t="shared" si="13"/>
        <v>22.864482980089917</v>
      </c>
      <c r="K60">
        <f t="shared" si="13"/>
        <v>19.26782273603083</v>
      </c>
      <c r="L60">
        <f t="shared" si="10"/>
        <v>18.068935988011134</v>
      </c>
      <c r="M60">
        <f t="shared" si="10"/>
        <v>14.17255405694712</v>
      </c>
      <c r="N60">
        <f t="shared" si="10"/>
        <v>11.624919717405266</v>
      </c>
      <c r="O60">
        <f t="shared" si="4"/>
        <v>85.99871547848427</v>
      </c>
      <c r="P60" s="47">
        <f t="shared" si="5"/>
        <v>4671</v>
      </c>
      <c r="Q60">
        <f t="shared" si="11"/>
        <v>22.68754076973255</v>
      </c>
      <c r="R60">
        <f t="shared" si="11"/>
        <v>18.17351598173516</v>
      </c>
      <c r="S60">
        <f t="shared" si="11"/>
        <v>17.30593607305936</v>
      </c>
      <c r="T60">
        <f t="shared" si="11"/>
        <v>14.585779517286365</v>
      </c>
      <c r="U60">
        <f t="shared" si="11"/>
        <v>12.296151337247228</v>
      </c>
      <c r="V60">
        <f t="shared" si="7"/>
        <v>85.04892367906066</v>
      </c>
      <c r="W60" s="47">
        <f t="shared" si="8"/>
        <v>15330</v>
      </c>
    </row>
    <row r="61" spans="2:23" ht="14.25" customHeight="1">
      <c r="B61" s="44" t="s">
        <v>13</v>
      </c>
      <c r="C61" s="46">
        <f t="shared" si="12"/>
        <v>16.115702479338843</v>
      </c>
      <c r="D61" s="46">
        <f t="shared" si="12"/>
        <v>17.26602635693545</v>
      </c>
      <c r="E61" s="46">
        <f t="shared" si="9"/>
        <v>20.0804109895019</v>
      </c>
      <c r="F61" s="46">
        <f t="shared" si="9"/>
        <v>19.214876033057852</v>
      </c>
      <c r="G61" s="46">
        <f t="shared" si="9"/>
        <v>14.853696671878492</v>
      </c>
      <c r="H61" s="46">
        <f t="shared" si="1"/>
        <v>87.53071253071253</v>
      </c>
      <c r="I61" s="47">
        <f t="shared" si="2"/>
        <v>17908</v>
      </c>
      <c r="J61">
        <f t="shared" si="13"/>
        <v>24.119223040857335</v>
      </c>
      <c r="K61">
        <f t="shared" si="13"/>
        <v>19.72538513060951</v>
      </c>
      <c r="L61">
        <f t="shared" si="10"/>
        <v>19.310113864701943</v>
      </c>
      <c r="M61">
        <f t="shared" si="10"/>
        <v>16.309444072337577</v>
      </c>
      <c r="N61">
        <f t="shared" si="10"/>
        <v>11.31279303415941</v>
      </c>
      <c r="O61">
        <f t="shared" si="4"/>
        <v>90.77695914266577</v>
      </c>
      <c r="P61" s="47">
        <f t="shared" si="5"/>
        <v>14930</v>
      </c>
      <c r="Q61">
        <f t="shared" si="11"/>
        <v>19.754552652414887</v>
      </c>
      <c r="R61">
        <f t="shared" si="11"/>
        <v>18.384189049272184</v>
      </c>
      <c r="S61">
        <f t="shared" si="11"/>
        <v>19.73019063280346</v>
      </c>
      <c r="T61">
        <f t="shared" si="11"/>
        <v>17.89390340459224</v>
      </c>
      <c r="U61">
        <f t="shared" si="11"/>
        <v>13.243802911261342</v>
      </c>
      <c r="V61">
        <f t="shared" si="7"/>
        <v>89.00663865034412</v>
      </c>
      <c r="W61" s="47">
        <f t="shared" si="8"/>
        <v>32838</v>
      </c>
    </row>
    <row r="62" spans="2:23" ht="14.25" customHeight="1">
      <c r="B62" s="44" t="s">
        <v>14</v>
      </c>
      <c r="C62" s="46">
        <f t="shared" si="12"/>
        <v>19.179064348449543</v>
      </c>
      <c r="D62" s="46">
        <f t="shared" si="12"/>
        <v>19.071518193224595</v>
      </c>
      <c r="E62" s="46">
        <f t="shared" si="9"/>
        <v>19.78849256139093</v>
      </c>
      <c r="F62" s="46">
        <f t="shared" si="9"/>
        <v>17.15361175837964</v>
      </c>
      <c r="G62" s="46">
        <f t="shared" si="9"/>
        <v>12.690446316544183</v>
      </c>
      <c r="H62" s="46">
        <f t="shared" si="1"/>
        <v>87.88313317798888</v>
      </c>
      <c r="I62" s="47">
        <f t="shared" si="2"/>
        <v>5579</v>
      </c>
      <c r="J62">
        <f t="shared" si="13"/>
        <v>22.564469914040114</v>
      </c>
      <c r="K62">
        <f t="shared" si="13"/>
        <v>19.675262655205348</v>
      </c>
      <c r="L62">
        <f t="shared" si="10"/>
        <v>18.600764087870107</v>
      </c>
      <c r="M62">
        <f t="shared" si="10"/>
        <v>15.210124164278893</v>
      </c>
      <c r="N62">
        <f t="shared" si="10"/>
        <v>11.341929321872016</v>
      </c>
      <c r="O62">
        <f t="shared" si="4"/>
        <v>87.39255014326648</v>
      </c>
      <c r="P62" s="47">
        <f t="shared" si="5"/>
        <v>4188</v>
      </c>
      <c r="Q62">
        <f t="shared" si="11"/>
        <v>20.630695198116104</v>
      </c>
      <c r="R62">
        <f t="shared" si="11"/>
        <v>19.330398279922186</v>
      </c>
      <c r="S62">
        <f t="shared" si="11"/>
        <v>19.27920548786731</v>
      </c>
      <c r="T62">
        <f t="shared" si="11"/>
        <v>16.32026210709532</v>
      </c>
      <c r="U62">
        <f t="shared" si="11"/>
        <v>12.112214600184295</v>
      </c>
      <c r="V62">
        <f t="shared" si="7"/>
        <v>87.67277567318521</v>
      </c>
      <c r="W62" s="47">
        <f t="shared" si="8"/>
        <v>9767</v>
      </c>
    </row>
    <row r="63" spans="2:23" ht="14.25" customHeight="1">
      <c r="B63" s="44" t="s">
        <v>15</v>
      </c>
      <c r="C63" s="46">
        <f t="shared" si="12"/>
        <v>14.687035423181422</v>
      </c>
      <c r="D63" s="46">
        <f t="shared" si="12"/>
        <v>20.023581278515405</v>
      </c>
      <c r="E63" s="46">
        <f t="shared" si="9"/>
        <v>23.58640488029938</v>
      </c>
      <c r="F63" s="46">
        <f t="shared" si="9"/>
        <v>20.274773158353412</v>
      </c>
      <c r="G63" s="46">
        <f t="shared" si="9"/>
        <v>12.646742195109448</v>
      </c>
      <c r="H63" s="46">
        <f t="shared" si="1"/>
        <v>91.21853693545907</v>
      </c>
      <c r="I63" s="47">
        <f t="shared" si="2"/>
        <v>19507</v>
      </c>
      <c r="J63">
        <f t="shared" si="13"/>
        <v>18.391866913123845</v>
      </c>
      <c r="K63">
        <f t="shared" si="13"/>
        <v>22.065619223659887</v>
      </c>
      <c r="L63">
        <f t="shared" si="10"/>
        <v>22.666358595194087</v>
      </c>
      <c r="M63">
        <f t="shared" si="10"/>
        <v>17.53234750462107</v>
      </c>
      <c r="N63">
        <f t="shared" si="10"/>
        <v>11.021256931608132</v>
      </c>
      <c r="O63">
        <f t="shared" si="4"/>
        <v>91.67744916820702</v>
      </c>
      <c r="P63" s="47">
        <f t="shared" si="5"/>
        <v>21640</v>
      </c>
      <c r="Q63">
        <f t="shared" si="11"/>
        <v>16.635477677594963</v>
      </c>
      <c r="R63">
        <f t="shared" si="11"/>
        <v>21.09752837387902</v>
      </c>
      <c r="S63">
        <f t="shared" si="11"/>
        <v>23.102534814202734</v>
      </c>
      <c r="T63">
        <f t="shared" si="11"/>
        <v>18.832478674022408</v>
      </c>
      <c r="U63">
        <f t="shared" si="11"/>
        <v>11.791868179940215</v>
      </c>
      <c r="V63">
        <f t="shared" si="7"/>
        <v>91.45988771963934</v>
      </c>
      <c r="W63" s="47">
        <f t="shared" si="8"/>
        <v>41147</v>
      </c>
    </row>
    <row r="64" spans="2:23" ht="14.25" customHeight="1">
      <c r="B64" s="44" t="s">
        <v>16</v>
      </c>
      <c r="C64" s="46">
        <f t="shared" si="12"/>
        <v>9.59008097165992</v>
      </c>
      <c r="D64" s="46">
        <f t="shared" si="12"/>
        <v>13.410931174089068</v>
      </c>
      <c r="E64" s="46">
        <f t="shared" si="9"/>
        <v>18.76265182186235</v>
      </c>
      <c r="F64" s="46">
        <f t="shared" si="9"/>
        <v>18.69939271255061</v>
      </c>
      <c r="G64" s="46">
        <f t="shared" si="9"/>
        <v>16.04251012145749</v>
      </c>
      <c r="H64" s="46">
        <f t="shared" si="1"/>
        <v>76.50556680161942</v>
      </c>
      <c r="I64" s="47">
        <f t="shared" si="2"/>
        <v>7904</v>
      </c>
      <c r="J64">
        <f t="shared" si="13"/>
        <v>13.298931739996378</v>
      </c>
      <c r="K64">
        <f t="shared" si="13"/>
        <v>15.87905124026797</v>
      </c>
      <c r="L64">
        <f t="shared" si="10"/>
        <v>18.776027521274667</v>
      </c>
      <c r="M64">
        <f t="shared" si="10"/>
        <v>17.77113887380047</v>
      </c>
      <c r="N64">
        <f t="shared" si="10"/>
        <v>14.421510048886473</v>
      </c>
      <c r="O64">
        <f t="shared" si="4"/>
        <v>80.14665942422596</v>
      </c>
      <c r="P64" s="47">
        <f t="shared" si="5"/>
        <v>11046</v>
      </c>
      <c r="Q64">
        <f t="shared" si="11"/>
        <v>11.751978891820581</v>
      </c>
      <c r="R64">
        <f t="shared" si="11"/>
        <v>14.849604221635884</v>
      </c>
      <c r="S64">
        <f t="shared" si="11"/>
        <v>18.770448548812666</v>
      </c>
      <c r="T64">
        <f t="shared" si="11"/>
        <v>18.15831134564644</v>
      </c>
      <c r="U64">
        <f t="shared" si="11"/>
        <v>15.097625329815303</v>
      </c>
      <c r="V64">
        <f t="shared" si="7"/>
        <v>78.62796833773086</v>
      </c>
      <c r="W64" s="47">
        <f t="shared" si="8"/>
        <v>18950</v>
      </c>
    </row>
    <row r="65" spans="2:23" ht="14.25" customHeight="1">
      <c r="B65" s="44" t="s">
        <v>17</v>
      </c>
      <c r="C65" s="46">
        <f t="shared" si="12"/>
        <v>7.539617261611011</v>
      </c>
      <c r="D65" s="46">
        <f t="shared" si="12"/>
        <v>12.107254482645171</v>
      </c>
      <c r="E65" s="46">
        <f t="shared" si="9"/>
        <v>17.552228985030432</v>
      </c>
      <c r="F65" s="46">
        <f t="shared" si="9"/>
        <v>18.791467894938858</v>
      </c>
      <c r="G65" s="46">
        <f t="shared" si="9"/>
        <v>17.98541426769754</v>
      </c>
      <c r="H65" s="46">
        <f t="shared" si="1"/>
        <v>73.97598289192301</v>
      </c>
      <c r="I65" s="47">
        <f t="shared" si="2"/>
        <v>18237</v>
      </c>
      <c r="J65">
        <f t="shared" si="13"/>
        <v>15.327073054273436</v>
      </c>
      <c r="K65">
        <f t="shared" si="13"/>
        <v>17.164230008412723</v>
      </c>
      <c r="L65">
        <f t="shared" si="10"/>
        <v>19.10597758122826</v>
      </c>
      <c r="M65">
        <f t="shared" si="10"/>
        <v>17.421159136900023</v>
      </c>
      <c r="N65">
        <f t="shared" si="10"/>
        <v>14.444873922830311</v>
      </c>
      <c r="O65">
        <f t="shared" si="4"/>
        <v>83.46331370364476</v>
      </c>
      <c r="P65" s="47">
        <f t="shared" si="5"/>
        <v>43981</v>
      </c>
      <c r="Q65">
        <f t="shared" si="11"/>
        <v>13.044456588125621</v>
      </c>
      <c r="R65">
        <f t="shared" si="11"/>
        <v>15.681956989938604</v>
      </c>
      <c r="S65">
        <f t="shared" si="11"/>
        <v>18.65055128740879</v>
      </c>
      <c r="T65">
        <f t="shared" si="11"/>
        <v>17.822816548265774</v>
      </c>
      <c r="U65">
        <f t="shared" si="11"/>
        <v>15.482657751776014</v>
      </c>
      <c r="V65">
        <f t="shared" si="7"/>
        <v>80.68243916551481</v>
      </c>
      <c r="W65" s="47">
        <f t="shared" si="8"/>
        <v>62218</v>
      </c>
    </row>
    <row r="66" spans="2:23" ht="14.25" customHeight="1">
      <c r="B66" s="44" t="s">
        <v>18</v>
      </c>
      <c r="C66" s="46">
        <f t="shared" si="12"/>
        <v>11.005368472425573</v>
      </c>
      <c r="D66" s="46">
        <f t="shared" si="12"/>
        <v>15.202537823328452</v>
      </c>
      <c r="E66" s="46">
        <f t="shared" si="9"/>
        <v>18.33821376281113</v>
      </c>
      <c r="F66" s="46">
        <f t="shared" si="9"/>
        <v>18.667642752562223</v>
      </c>
      <c r="G66" s="46">
        <f t="shared" si="9"/>
        <v>16.325036603221083</v>
      </c>
      <c r="H66" s="46">
        <f t="shared" si="1"/>
        <v>79.53879941434846</v>
      </c>
      <c r="I66" s="47">
        <f t="shared" si="2"/>
        <v>8196</v>
      </c>
      <c r="J66">
        <f t="shared" si="13"/>
        <v>17.38013698630137</v>
      </c>
      <c r="K66">
        <f t="shared" si="13"/>
        <v>17.996575342465754</v>
      </c>
      <c r="L66">
        <f t="shared" si="10"/>
        <v>18.728595890410958</v>
      </c>
      <c r="M66">
        <f t="shared" si="10"/>
        <v>17.26455479452055</v>
      </c>
      <c r="N66">
        <f t="shared" si="10"/>
        <v>14.096746575342467</v>
      </c>
      <c r="O66">
        <f t="shared" si="4"/>
        <v>85.4666095890411</v>
      </c>
      <c r="P66" s="47">
        <f t="shared" si="5"/>
        <v>23360</v>
      </c>
      <c r="Q66">
        <f t="shared" si="11"/>
        <v>15.724426416529344</v>
      </c>
      <c r="R66">
        <f t="shared" si="11"/>
        <v>17.270883508682978</v>
      </c>
      <c r="S66">
        <f t="shared" si="11"/>
        <v>18.627202433768538</v>
      </c>
      <c r="T66">
        <f t="shared" si="11"/>
        <v>17.628977056661174</v>
      </c>
      <c r="U66">
        <f t="shared" si="11"/>
        <v>14.67549752820383</v>
      </c>
      <c r="V66">
        <f t="shared" si="7"/>
        <v>83.92698694384586</v>
      </c>
      <c r="W66" s="47">
        <f t="shared" si="8"/>
        <v>31556</v>
      </c>
    </row>
    <row r="67" spans="2:23" ht="14.25" customHeight="1">
      <c r="B67" s="44" t="s">
        <v>19</v>
      </c>
      <c r="C67" s="46">
        <f t="shared" si="12"/>
        <v>11.588447653429602</v>
      </c>
      <c r="D67" s="46">
        <f t="shared" si="12"/>
        <v>13.140794223826715</v>
      </c>
      <c r="E67" s="46">
        <f t="shared" si="9"/>
        <v>18.91696750902527</v>
      </c>
      <c r="F67" s="46">
        <f t="shared" si="9"/>
        <v>18.231046931407942</v>
      </c>
      <c r="G67" s="46">
        <f t="shared" si="9"/>
        <v>13.646209386281589</v>
      </c>
      <c r="H67" s="46">
        <f t="shared" si="1"/>
        <v>75.52346570397111</v>
      </c>
      <c r="I67" s="47">
        <f t="shared" si="2"/>
        <v>2770</v>
      </c>
      <c r="J67">
        <f t="shared" si="13"/>
        <v>13.860778902177245</v>
      </c>
      <c r="K67">
        <f t="shared" si="13"/>
        <v>15.118061944188899</v>
      </c>
      <c r="L67">
        <f t="shared" si="10"/>
        <v>19.34989267095983</v>
      </c>
      <c r="M67">
        <f t="shared" si="10"/>
        <v>17.571297148114077</v>
      </c>
      <c r="N67">
        <f t="shared" si="10"/>
        <v>14.351425942962281</v>
      </c>
      <c r="O67">
        <f t="shared" si="4"/>
        <v>80.25145660840232</v>
      </c>
      <c r="P67" s="47">
        <f t="shared" si="5"/>
        <v>3261</v>
      </c>
      <c r="Q67">
        <f t="shared" si="11"/>
        <v>12.817111590117724</v>
      </c>
      <c r="R67">
        <f t="shared" si="11"/>
        <v>14.2099154369093</v>
      </c>
      <c r="S67">
        <f t="shared" si="11"/>
        <v>19.151052893384183</v>
      </c>
      <c r="T67">
        <f t="shared" si="11"/>
        <v>17.874316033825234</v>
      </c>
      <c r="U67">
        <f t="shared" si="11"/>
        <v>14.02752445697231</v>
      </c>
      <c r="V67">
        <f t="shared" si="7"/>
        <v>78.07992041120876</v>
      </c>
      <c r="W67" s="47">
        <f t="shared" si="8"/>
        <v>6031</v>
      </c>
    </row>
    <row r="68" spans="2:23" ht="14.25" customHeight="1">
      <c r="B68" s="44" t="s">
        <v>20</v>
      </c>
      <c r="C68" s="46">
        <f t="shared" si="12"/>
        <v>14.159184663916523</v>
      </c>
      <c r="D68" s="46">
        <f t="shared" si="12"/>
        <v>15.1722882795438</v>
      </c>
      <c r="E68" s="46">
        <f t="shared" si="9"/>
        <v>19.376364959961172</v>
      </c>
      <c r="F68" s="46">
        <f t="shared" si="9"/>
        <v>18.55132249454016</v>
      </c>
      <c r="G68" s="46">
        <f t="shared" si="9"/>
        <v>14.450376122300412</v>
      </c>
      <c r="H68" s="46">
        <f t="shared" si="1"/>
        <v>81.70953652026208</v>
      </c>
      <c r="I68" s="47">
        <f t="shared" si="2"/>
        <v>16484</v>
      </c>
      <c r="J68">
        <f t="shared" si="13"/>
        <v>22.123222748815166</v>
      </c>
      <c r="K68">
        <f t="shared" si="13"/>
        <v>20.45813586097946</v>
      </c>
      <c r="L68">
        <f t="shared" si="10"/>
        <v>21.380726698262244</v>
      </c>
      <c r="M68">
        <f t="shared" si="10"/>
        <v>16.445497630331754</v>
      </c>
      <c r="N68">
        <f t="shared" si="10"/>
        <v>9.949447077409163</v>
      </c>
      <c r="O68">
        <f t="shared" si="4"/>
        <v>90.35703001579779</v>
      </c>
      <c r="P68" s="47">
        <f t="shared" si="5"/>
        <v>31650</v>
      </c>
      <c r="Q68">
        <f aca="true" t="shared" si="14" ref="Q68:U77">P30/$W68*100</f>
        <v>19.395853243029876</v>
      </c>
      <c r="R68">
        <f t="shared" si="14"/>
        <v>18.647941164249804</v>
      </c>
      <c r="S68">
        <f t="shared" si="14"/>
        <v>20.694311713134166</v>
      </c>
      <c r="T68">
        <f t="shared" si="14"/>
        <v>17.166659741554827</v>
      </c>
      <c r="U68">
        <f t="shared" si="14"/>
        <v>11.490838077034944</v>
      </c>
      <c r="V68">
        <f t="shared" si="7"/>
        <v>87.39560393900362</v>
      </c>
      <c r="W68" s="47">
        <f t="shared" si="8"/>
        <v>48134</v>
      </c>
    </row>
    <row r="69" spans="2:23" ht="14.25" customHeight="1">
      <c r="B69" s="44" t="s">
        <v>21</v>
      </c>
      <c r="C69" s="46">
        <f t="shared" si="12"/>
        <v>9.95099083741743</v>
      </c>
      <c r="D69" s="46">
        <f t="shared" si="12"/>
        <v>18.15469848710846</v>
      </c>
      <c r="E69" s="46">
        <f t="shared" si="9"/>
        <v>26.37971446835713</v>
      </c>
      <c r="F69" s="46">
        <f t="shared" si="9"/>
        <v>22.458981461751545</v>
      </c>
      <c r="G69" s="46">
        <f t="shared" si="9"/>
        <v>14.191348817387597</v>
      </c>
      <c r="H69" s="46">
        <f t="shared" si="1"/>
        <v>91.13573407202216</v>
      </c>
      <c r="I69" s="47">
        <f t="shared" si="2"/>
        <v>4693</v>
      </c>
      <c r="J69">
        <f t="shared" si="13"/>
        <v>13.523068764362737</v>
      </c>
      <c r="K69">
        <f t="shared" si="13"/>
        <v>24.580166165812265</v>
      </c>
      <c r="L69">
        <f t="shared" si="10"/>
        <v>28.48683047551706</v>
      </c>
      <c r="M69">
        <f t="shared" si="10"/>
        <v>19.418419657062046</v>
      </c>
      <c r="N69">
        <f t="shared" si="10"/>
        <v>9.466148135053915</v>
      </c>
      <c r="O69">
        <f t="shared" si="4"/>
        <v>95.47463319780802</v>
      </c>
      <c r="P69" s="47">
        <f t="shared" si="5"/>
        <v>11314</v>
      </c>
      <c r="Q69">
        <f t="shared" si="14"/>
        <v>12.475791841069531</v>
      </c>
      <c r="R69">
        <f t="shared" si="14"/>
        <v>22.69632035984257</v>
      </c>
      <c r="S69">
        <f t="shared" si="14"/>
        <v>27.869057287436743</v>
      </c>
      <c r="T69">
        <f t="shared" si="14"/>
        <v>20.30986443430999</v>
      </c>
      <c r="U69">
        <f t="shared" si="14"/>
        <v>10.851502467670395</v>
      </c>
      <c r="V69">
        <f t="shared" si="7"/>
        <v>94.20253639032923</v>
      </c>
      <c r="W69" s="47">
        <f t="shared" si="8"/>
        <v>16007</v>
      </c>
    </row>
    <row r="70" spans="2:23" ht="14.25" customHeight="1">
      <c r="B70" s="44" t="s">
        <v>22</v>
      </c>
      <c r="C70" s="46">
        <f t="shared" si="12"/>
        <v>13.285793960640586</v>
      </c>
      <c r="D70" s="46">
        <f t="shared" si="12"/>
        <v>16.978726794677716</v>
      </c>
      <c r="E70" s="46">
        <f t="shared" si="9"/>
        <v>23.125647358776195</v>
      </c>
      <c r="F70" s="46">
        <f t="shared" si="9"/>
        <v>23.3447534061031</v>
      </c>
      <c r="G70" s="46">
        <f t="shared" si="9"/>
        <v>14.962951159270176</v>
      </c>
      <c r="H70" s="46">
        <f t="shared" si="1"/>
        <v>91.69787267946778</v>
      </c>
      <c r="I70" s="47">
        <f t="shared" si="2"/>
        <v>25102</v>
      </c>
      <c r="J70">
        <f t="shared" si="13"/>
        <v>13.925352579188676</v>
      </c>
      <c r="K70">
        <f t="shared" si="13"/>
        <v>19.00005229851995</v>
      </c>
      <c r="L70">
        <f t="shared" si="10"/>
        <v>25.085856736921013</v>
      </c>
      <c r="M70">
        <f t="shared" si="10"/>
        <v>22.90500845492739</v>
      </c>
      <c r="N70">
        <f t="shared" si="10"/>
        <v>13.02930460401304</v>
      </c>
      <c r="O70">
        <f t="shared" si="4"/>
        <v>93.94557467357008</v>
      </c>
      <c r="P70" s="47">
        <f t="shared" si="5"/>
        <v>57363</v>
      </c>
      <c r="Q70">
        <f t="shared" si="14"/>
        <v>13.730673619111139</v>
      </c>
      <c r="R70">
        <f t="shared" si="14"/>
        <v>18.384769296065</v>
      </c>
      <c r="S70">
        <f t="shared" si="14"/>
        <v>24.48917722670224</v>
      </c>
      <c r="T70">
        <f t="shared" si="14"/>
        <v>23.038864973018857</v>
      </c>
      <c r="U70">
        <f t="shared" si="14"/>
        <v>13.617898502394956</v>
      </c>
      <c r="V70">
        <f t="shared" si="7"/>
        <v>93.26138361729218</v>
      </c>
      <c r="W70" s="47">
        <f t="shared" si="8"/>
        <v>82465</v>
      </c>
    </row>
    <row r="71" spans="2:23" ht="14.25" customHeight="1">
      <c r="B71" s="48" t="s">
        <v>53</v>
      </c>
      <c r="C71" s="46">
        <f t="shared" si="12"/>
        <v>8.995426054548535</v>
      </c>
      <c r="D71" s="46">
        <f t="shared" si="12"/>
        <v>19.286803320345587</v>
      </c>
      <c r="E71" s="46">
        <f t="shared" si="9"/>
        <v>27.18109435880061</v>
      </c>
      <c r="F71" s="46">
        <f t="shared" si="9"/>
        <v>22.844316449263086</v>
      </c>
      <c r="G71" s="46">
        <f t="shared" si="9"/>
        <v>12.951041843130612</v>
      </c>
      <c r="H71" s="46">
        <f t="shared" si="1"/>
        <v>91.25868202608844</v>
      </c>
      <c r="I71" s="47">
        <f t="shared" si="2"/>
        <v>11806</v>
      </c>
      <c r="J71">
        <f t="shared" si="13"/>
        <v>13.363192726786549</v>
      </c>
      <c r="K71">
        <f t="shared" si="13"/>
        <v>24.045724981616416</v>
      </c>
      <c r="L71">
        <f t="shared" si="10"/>
        <v>27.34139982619159</v>
      </c>
      <c r="M71">
        <f t="shared" si="10"/>
        <v>19.60692559663079</v>
      </c>
      <c r="N71">
        <f t="shared" si="10"/>
        <v>9.62631191924594</v>
      </c>
      <c r="O71">
        <f t="shared" si="4"/>
        <v>93.9835550504713</v>
      </c>
      <c r="P71" s="47">
        <f t="shared" si="5"/>
        <v>14959</v>
      </c>
      <c r="Q71">
        <f t="shared" si="14"/>
        <v>11.436577620026153</v>
      </c>
      <c r="R71">
        <f t="shared" si="14"/>
        <v>21.946572015692134</v>
      </c>
      <c r="S71">
        <f t="shared" si="14"/>
        <v>27.270689333084253</v>
      </c>
      <c r="T71">
        <f t="shared" si="14"/>
        <v>21.03493368204745</v>
      </c>
      <c r="U71">
        <f t="shared" si="14"/>
        <v>11.092845133569961</v>
      </c>
      <c r="V71">
        <f t="shared" si="7"/>
        <v>92.78161778441995</v>
      </c>
      <c r="W71" s="47">
        <f t="shared" si="8"/>
        <v>26765</v>
      </c>
    </row>
    <row r="72" spans="2:23" ht="14.25" customHeight="1">
      <c r="B72" s="44" t="s">
        <v>23</v>
      </c>
      <c r="C72" s="46">
        <f t="shared" si="12"/>
        <v>10.701685613484909</v>
      </c>
      <c r="D72" s="46">
        <f t="shared" si="12"/>
        <v>23.284986279890237</v>
      </c>
      <c r="E72" s="46">
        <f t="shared" si="9"/>
        <v>28.94943159545276</v>
      </c>
      <c r="F72" s="46">
        <f t="shared" si="9"/>
        <v>19.266954135633085</v>
      </c>
      <c r="G72" s="46">
        <f t="shared" si="9"/>
        <v>9.016072128577028</v>
      </c>
      <c r="H72" s="46">
        <f t="shared" si="1"/>
        <v>91.21912975303802</v>
      </c>
      <c r="I72" s="47">
        <f t="shared" si="2"/>
        <v>5102</v>
      </c>
      <c r="J72">
        <f t="shared" si="13"/>
        <v>13.123727087576375</v>
      </c>
      <c r="K72">
        <f t="shared" si="13"/>
        <v>26.960285132382893</v>
      </c>
      <c r="L72">
        <f t="shared" si="10"/>
        <v>29.14969450101833</v>
      </c>
      <c r="M72">
        <f t="shared" si="10"/>
        <v>18.469959266802444</v>
      </c>
      <c r="N72">
        <f t="shared" si="10"/>
        <v>6.746435845213849</v>
      </c>
      <c r="O72">
        <f t="shared" si="4"/>
        <v>94.4501018329939</v>
      </c>
      <c r="P72" s="47">
        <f t="shared" si="5"/>
        <v>7856</v>
      </c>
      <c r="Q72">
        <f t="shared" si="14"/>
        <v>12.17008797653959</v>
      </c>
      <c r="R72">
        <f t="shared" si="14"/>
        <v>25.513196480938415</v>
      </c>
      <c r="S72">
        <f t="shared" si="14"/>
        <v>29.070844266090447</v>
      </c>
      <c r="T72">
        <f t="shared" si="14"/>
        <v>18.783762926377527</v>
      </c>
      <c r="U72">
        <f t="shared" si="14"/>
        <v>7.6400679117147705</v>
      </c>
      <c r="V72">
        <f t="shared" si="7"/>
        <v>93.17795956166076</v>
      </c>
      <c r="W72" s="47">
        <f t="shared" si="8"/>
        <v>12958</v>
      </c>
    </row>
    <row r="73" spans="2:23" ht="14.25" customHeight="1">
      <c r="B73" s="44" t="s">
        <v>24</v>
      </c>
      <c r="C73" s="46">
        <f t="shared" si="12"/>
        <v>22.421524663677133</v>
      </c>
      <c r="D73" s="46">
        <f t="shared" si="12"/>
        <v>18.619613959836226</v>
      </c>
      <c r="E73" s="46">
        <f t="shared" si="9"/>
        <v>18.951062585299276</v>
      </c>
      <c r="F73" s="46">
        <f t="shared" si="9"/>
        <v>15.812049132384482</v>
      </c>
      <c r="G73" s="46">
        <f t="shared" si="9"/>
        <v>12.634041723532851</v>
      </c>
      <c r="H73" s="46">
        <f t="shared" si="1"/>
        <v>88.43829206472996</v>
      </c>
      <c r="I73" s="47">
        <f t="shared" si="2"/>
        <v>5129</v>
      </c>
      <c r="J73">
        <f t="shared" si="13"/>
        <v>20.989327460613247</v>
      </c>
      <c r="K73">
        <f t="shared" si="13"/>
        <v>18.007792647806202</v>
      </c>
      <c r="L73">
        <f t="shared" si="10"/>
        <v>19.05810604777232</v>
      </c>
      <c r="M73">
        <f t="shared" si="10"/>
        <v>16.889717093003558</v>
      </c>
      <c r="N73">
        <f t="shared" si="10"/>
        <v>13.442317465695409</v>
      </c>
      <c r="O73">
        <f t="shared" si="4"/>
        <v>88.38726071489074</v>
      </c>
      <c r="P73" s="47">
        <f t="shared" si="5"/>
        <v>11806</v>
      </c>
      <c r="Q73">
        <f t="shared" si="14"/>
        <v>21.423088278712726</v>
      </c>
      <c r="R73">
        <f t="shared" si="14"/>
        <v>18.193091231178034</v>
      </c>
      <c r="S73">
        <f t="shared" si="14"/>
        <v>19.025686448184235</v>
      </c>
      <c r="T73">
        <f t="shared" si="14"/>
        <v>16.563330380868024</v>
      </c>
      <c r="U73">
        <f t="shared" si="14"/>
        <v>13.197519929140833</v>
      </c>
      <c r="V73">
        <f t="shared" si="7"/>
        <v>88.40271626808385</v>
      </c>
      <c r="W73" s="47">
        <f t="shared" si="8"/>
        <v>16935</v>
      </c>
    </row>
    <row r="74" spans="2:23" ht="14.25" customHeight="1">
      <c r="B74" s="44" t="s">
        <v>25</v>
      </c>
      <c r="C74" s="46">
        <f t="shared" si="12"/>
        <v>20.439121756487026</v>
      </c>
      <c r="D74" s="46">
        <f t="shared" si="12"/>
        <v>17.24550898203593</v>
      </c>
      <c r="E74" s="46">
        <f t="shared" si="9"/>
        <v>20.199600798403196</v>
      </c>
      <c r="F74" s="46">
        <f t="shared" si="9"/>
        <v>16.24750499001996</v>
      </c>
      <c r="G74" s="46">
        <f t="shared" si="9"/>
        <v>14.610778443113773</v>
      </c>
      <c r="H74" s="46">
        <f t="shared" si="1"/>
        <v>88.74251497005989</v>
      </c>
      <c r="I74" s="47">
        <f t="shared" si="2"/>
        <v>2505</v>
      </c>
      <c r="J74">
        <f t="shared" si="13"/>
        <v>20.218037661050545</v>
      </c>
      <c r="K74">
        <f t="shared" si="13"/>
        <v>18.23587710604559</v>
      </c>
      <c r="L74">
        <f t="shared" si="10"/>
        <v>20.574826560951436</v>
      </c>
      <c r="M74">
        <f t="shared" si="10"/>
        <v>17.522299306243806</v>
      </c>
      <c r="N74">
        <f t="shared" si="10"/>
        <v>12.804757185332011</v>
      </c>
      <c r="O74">
        <f t="shared" si="4"/>
        <v>89.35579781962339</v>
      </c>
      <c r="P74" s="47">
        <f t="shared" si="5"/>
        <v>5045</v>
      </c>
      <c r="Q74">
        <f t="shared" si="14"/>
        <v>20.29139072847682</v>
      </c>
      <c r="R74">
        <f t="shared" si="14"/>
        <v>17.90728476821192</v>
      </c>
      <c r="S74">
        <f t="shared" si="14"/>
        <v>20.450331125827816</v>
      </c>
      <c r="T74">
        <f t="shared" si="14"/>
        <v>17.09933774834437</v>
      </c>
      <c r="U74">
        <f t="shared" si="14"/>
        <v>13.403973509933776</v>
      </c>
      <c r="V74">
        <f t="shared" si="7"/>
        <v>89.15231788079471</v>
      </c>
      <c r="W74" s="47">
        <f t="shared" si="8"/>
        <v>7550</v>
      </c>
    </row>
    <row r="75" spans="2:23" ht="14.25" customHeight="1">
      <c r="B75" s="44" t="s">
        <v>26</v>
      </c>
      <c r="C75" s="46">
        <f t="shared" si="12"/>
        <v>22.650130548302872</v>
      </c>
      <c r="D75" s="46">
        <f t="shared" si="12"/>
        <v>20.56135770234987</v>
      </c>
      <c r="E75" s="46">
        <f t="shared" si="9"/>
        <v>18.01566579634465</v>
      </c>
      <c r="F75" s="46">
        <f t="shared" si="9"/>
        <v>14.817232375979112</v>
      </c>
      <c r="G75" s="46">
        <f t="shared" si="9"/>
        <v>12.336814621409923</v>
      </c>
      <c r="H75" s="46">
        <f t="shared" si="1"/>
        <v>88.38120104438643</v>
      </c>
      <c r="I75" s="47">
        <f t="shared" si="2"/>
        <v>1532</v>
      </c>
      <c r="J75">
        <f t="shared" si="13"/>
        <v>18.63041289023162</v>
      </c>
      <c r="K75">
        <f t="shared" si="13"/>
        <v>19.98992950654582</v>
      </c>
      <c r="L75">
        <f t="shared" si="10"/>
        <v>18.882175226586103</v>
      </c>
      <c r="M75">
        <f t="shared" si="10"/>
        <v>16.49043303121853</v>
      </c>
      <c r="N75">
        <f t="shared" si="10"/>
        <v>13.418932527693858</v>
      </c>
      <c r="O75">
        <f t="shared" si="4"/>
        <v>87.41188318227593</v>
      </c>
      <c r="P75" s="47">
        <f t="shared" si="5"/>
        <v>3972</v>
      </c>
      <c r="Q75">
        <f t="shared" si="14"/>
        <v>19.749273255813954</v>
      </c>
      <c r="R75">
        <f t="shared" si="14"/>
        <v>20.148982558139537</v>
      </c>
      <c r="S75">
        <f t="shared" si="14"/>
        <v>18.640988372093023</v>
      </c>
      <c r="T75">
        <f t="shared" si="14"/>
        <v>16.024709302325583</v>
      </c>
      <c r="U75">
        <f t="shared" si="14"/>
        <v>13.117732558139537</v>
      </c>
      <c r="V75">
        <f t="shared" si="7"/>
        <v>87.68168604651163</v>
      </c>
      <c r="W75" s="47">
        <f t="shared" si="8"/>
        <v>5504</v>
      </c>
    </row>
    <row r="76" spans="2:23" ht="14.25" customHeight="1">
      <c r="B76" s="44" t="s">
        <v>27</v>
      </c>
      <c r="C76" s="46">
        <f t="shared" si="12"/>
        <v>43.0222956234517</v>
      </c>
      <c r="D76" s="46">
        <f t="shared" si="12"/>
        <v>24.77291494632535</v>
      </c>
      <c r="E76" s="46">
        <f t="shared" si="9"/>
        <v>10.156895127993394</v>
      </c>
      <c r="F76" s="46">
        <f t="shared" si="9"/>
        <v>7.431874483897605</v>
      </c>
      <c r="G76" s="46">
        <f t="shared" si="9"/>
        <v>5.202312138728324</v>
      </c>
      <c r="H76" s="46">
        <f t="shared" si="1"/>
        <v>90.58629232039637</v>
      </c>
      <c r="I76" s="47">
        <f t="shared" si="2"/>
        <v>1211</v>
      </c>
      <c r="J76">
        <f t="shared" si="13"/>
        <v>41.716328963051254</v>
      </c>
      <c r="K76">
        <f t="shared" si="13"/>
        <v>20.858164481525627</v>
      </c>
      <c r="L76">
        <f t="shared" si="10"/>
        <v>14.71990464839094</v>
      </c>
      <c r="M76">
        <f t="shared" si="10"/>
        <v>8.760429082240764</v>
      </c>
      <c r="N76">
        <f t="shared" si="10"/>
        <v>5.482717520858165</v>
      </c>
      <c r="O76">
        <f t="shared" si="4"/>
        <v>91.53754469606675</v>
      </c>
      <c r="P76" s="47">
        <f t="shared" si="5"/>
        <v>1678</v>
      </c>
      <c r="Q76">
        <f t="shared" si="14"/>
        <v>42.26375908618899</v>
      </c>
      <c r="R76">
        <f t="shared" si="14"/>
        <v>22.49913464866736</v>
      </c>
      <c r="S76">
        <f t="shared" si="14"/>
        <v>12.807199723087573</v>
      </c>
      <c r="T76">
        <f t="shared" si="14"/>
        <v>8.203530633437175</v>
      </c>
      <c r="U76">
        <f t="shared" si="14"/>
        <v>5.365178262374524</v>
      </c>
      <c r="V76">
        <f t="shared" si="7"/>
        <v>91.13880235375562</v>
      </c>
      <c r="W76" s="47">
        <f t="shared" si="8"/>
        <v>2889</v>
      </c>
    </row>
    <row r="77" spans="2:23" ht="14.25" customHeight="1">
      <c r="B77" s="44" t="s">
        <v>28</v>
      </c>
      <c r="C77" s="46">
        <f t="shared" si="12"/>
        <v>26.501766784452297</v>
      </c>
      <c r="D77" s="46">
        <f t="shared" si="12"/>
        <v>21.42226148409894</v>
      </c>
      <c r="E77" s="46">
        <f t="shared" si="9"/>
        <v>19.346289752650176</v>
      </c>
      <c r="F77" s="46">
        <f t="shared" si="9"/>
        <v>16.29858657243816</v>
      </c>
      <c r="G77" s="46">
        <f t="shared" si="9"/>
        <v>9.982332155477032</v>
      </c>
      <c r="H77" s="46">
        <f t="shared" si="1"/>
        <v>93.55123674911661</v>
      </c>
      <c r="I77" s="47">
        <f t="shared" si="2"/>
        <v>2264</v>
      </c>
      <c r="J77">
        <f t="shared" si="13"/>
        <v>31.023720349563042</v>
      </c>
      <c r="K77">
        <f t="shared" si="13"/>
        <v>22.87765293383271</v>
      </c>
      <c r="L77">
        <f t="shared" si="10"/>
        <v>19.350811485642947</v>
      </c>
      <c r="M77">
        <f t="shared" si="10"/>
        <v>14.200998751560551</v>
      </c>
      <c r="N77">
        <f t="shared" si="10"/>
        <v>7.33458177278402</v>
      </c>
      <c r="O77">
        <f t="shared" si="4"/>
        <v>94.78776529338327</v>
      </c>
      <c r="P77" s="47">
        <f t="shared" si="5"/>
        <v>3204</v>
      </c>
      <c r="Q77">
        <f t="shared" si="14"/>
        <v>29.151426481346014</v>
      </c>
      <c r="R77">
        <f t="shared" si="14"/>
        <v>22.275054864667155</v>
      </c>
      <c r="S77">
        <f t="shared" si="14"/>
        <v>19.348939283101682</v>
      </c>
      <c r="T77">
        <f t="shared" si="14"/>
        <v>15.069495245062182</v>
      </c>
      <c r="U77">
        <f t="shared" si="14"/>
        <v>8.430870519385515</v>
      </c>
      <c r="V77">
        <f t="shared" si="7"/>
        <v>94.27578639356254</v>
      </c>
      <c r="W77" s="47">
        <f t="shared" si="8"/>
        <v>5468</v>
      </c>
    </row>
    <row r="78" spans="2:23" ht="14.25" customHeight="1">
      <c r="B78" s="44" t="s">
        <v>29</v>
      </c>
      <c r="C78" s="46">
        <f t="shared" si="12"/>
        <v>17.80920421860019</v>
      </c>
      <c r="D78" s="46">
        <f t="shared" si="12"/>
        <v>19.343240651965484</v>
      </c>
      <c r="E78" s="46">
        <f t="shared" si="9"/>
        <v>20.973154362416107</v>
      </c>
      <c r="F78" s="46">
        <f t="shared" si="9"/>
        <v>17.32981783317354</v>
      </c>
      <c r="G78" s="46">
        <f t="shared" si="9"/>
        <v>12.200383509108342</v>
      </c>
      <c r="H78" s="46">
        <f t="shared" si="1"/>
        <v>87.65580057526367</v>
      </c>
      <c r="I78" s="47">
        <f t="shared" si="2"/>
        <v>4172</v>
      </c>
      <c r="J78">
        <f t="shared" si="13"/>
        <v>19.92937999792294</v>
      </c>
      <c r="K78">
        <f t="shared" si="13"/>
        <v>22.203759476581162</v>
      </c>
      <c r="L78">
        <f t="shared" si="10"/>
        <v>23.13843597465988</v>
      </c>
      <c r="M78">
        <f t="shared" si="10"/>
        <v>16.18028871118496</v>
      </c>
      <c r="N78">
        <f t="shared" si="10"/>
        <v>9.96988264617302</v>
      </c>
      <c r="O78">
        <f t="shared" si="4"/>
        <v>91.42174680652197</v>
      </c>
      <c r="P78" s="47">
        <f t="shared" si="5"/>
        <v>9629</v>
      </c>
      <c r="Q78">
        <f aca="true" t="shared" si="15" ref="Q78:U82">P40/$W78*100</f>
        <v>19.288457358162454</v>
      </c>
      <c r="R78">
        <f t="shared" si="15"/>
        <v>21.33903340337657</v>
      </c>
      <c r="S78">
        <f t="shared" si="15"/>
        <v>22.48387797985653</v>
      </c>
      <c r="T78">
        <f t="shared" si="15"/>
        <v>16.527787841460764</v>
      </c>
      <c r="U78">
        <f t="shared" si="15"/>
        <v>10.644156220563728</v>
      </c>
      <c r="V78">
        <f t="shared" si="7"/>
        <v>90.28331280342005</v>
      </c>
      <c r="W78" s="47">
        <f t="shared" si="8"/>
        <v>13801</v>
      </c>
    </row>
    <row r="79" spans="2:23" ht="14.25" customHeight="1">
      <c r="B79" s="44" t="s">
        <v>30</v>
      </c>
      <c r="C79" s="46">
        <f t="shared" si="12"/>
        <v>14.19753086419753</v>
      </c>
      <c r="D79" s="46">
        <f t="shared" si="12"/>
        <v>16.44880174291939</v>
      </c>
      <c r="E79" s="46">
        <f t="shared" si="9"/>
        <v>21.114742193173566</v>
      </c>
      <c r="F79" s="46">
        <f t="shared" si="9"/>
        <v>21.387073347857662</v>
      </c>
      <c r="G79" s="46">
        <f t="shared" si="9"/>
        <v>14.0159767610748</v>
      </c>
      <c r="H79" s="46">
        <f t="shared" si="1"/>
        <v>87.16412490922295</v>
      </c>
      <c r="I79" s="47">
        <f t="shared" si="2"/>
        <v>5508</v>
      </c>
      <c r="J79">
        <f t="shared" si="13"/>
        <v>20.5188679245283</v>
      </c>
      <c r="K79">
        <f t="shared" si="13"/>
        <v>20.06861063464837</v>
      </c>
      <c r="L79">
        <f t="shared" si="10"/>
        <v>21.955403087478558</v>
      </c>
      <c r="M79">
        <f t="shared" si="10"/>
        <v>18.69639794168096</v>
      </c>
      <c r="N79">
        <f t="shared" si="10"/>
        <v>10.8704974271012</v>
      </c>
      <c r="O79">
        <f t="shared" si="4"/>
        <v>92.10977701543739</v>
      </c>
      <c r="P79" s="47">
        <f t="shared" si="5"/>
        <v>4664</v>
      </c>
      <c r="Q79">
        <f t="shared" si="15"/>
        <v>17.095949665749117</v>
      </c>
      <c r="R79">
        <f t="shared" si="15"/>
        <v>18.10853322847031</v>
      </c>
      <c r="S79">
        <f t="shared" si="15"/>
        <v>21.500196618167518</v>
      </c>
      <c r="T79">
        <f t="shared" si="15"/>
        <v>20.15336217066457</v>
      </c>
      <c r="U79">
        <f t="shared" si="15"/>
        <v>12.573731812819505</v>
      </c>
      <c r="V79">
        <f t="shared" si="7"/>
        <v>89.43177349587101</v>
      </c>
      <c r="W79" s="47">
        <f t="shared" si="8"/>
        <v>10172</v>
      </c>
    </row>
    <row r="80" spans="2:23" ht="14.25" customHeight="1">
      <c r="B80" s="44" t="s">
        <v>31</v>
      </c>
      <c r="C80" s="46">
        <f t="shared" si="12"/>
        <v>6.830023940290101</v>
      </c>
      <c r="D80" s="46">
        <f t="shared" si="12"/>
        <v>13.082664413462894</v>
      </c>
      <c r="E80" s="46">
        <f t="shared" si="9"/>
        <v>20.44782425010562</v>
      </c>
      <c r="F80" s="46">
        <f t="shared" si="9"/>
        <v>23.27841149133925</v>
      </c>
      <c r="G80" s="46">
        <f t="shared" si="9"/>
        <v>20.701309674693704</v>
      </c>
      <c r="H80" s="46">
        <f t="shared" si="1"/>
        <v>84.34023376989155</v>
      </c>
      <c r="I80" s="47">
        <f t="shared" si="2"/>
        <v>14202</v>
      </c>
      <c r="J80">
        <f t="shared" si="13"/>
        <v>17.13219723706766</v>
      </c>
      <c r="K80">
        <f t="shared" si="13"/>
        <v>18.211152566300292</v>
      </c>
      <c r="L80">
        <f t="shared" si="10"/>
        <v>20.17747302611677</v>
      </c>
      <c r="M80">
        <f t="shared" si="10"/>
        <v>18.473328627609156</v>
      </c>
      <c r="N80">
        <f t="shared" si="10"/>
        <v>14.520520318644751</v>
      </c>
      <c r="O80">
        <f t="shared" si="4"/>
        <v>88.51467177573863</v>
      </c>
      <c r="P80" s="47">
        <f t="shared" si="5"/>
        <v>9917</v>
      </c>
      <c r="Q80">
        <f t="shared" si="15"/>
        <v>11.065964592230191</v>
      </c>
      <c r="R80">
        <f t="shared" si="15"/>
        <v>15.191342924665202</v>
      </c>
      <c r="S80">
        <f t="shared" si="15"/>
        <v>20.33666404079771</v>
      </c>
      <c r="T80">
        <f t="shared" si="15"/>
        <v>21.302707409096563</v>
      </c>
      <c r="U80">
        <f t="shared" si="15"/>
        <v>18.159956880467682</v>
      </c>
      <c r="V80">
        <f t="shared" si="7"/>
        <v>86.05663584725734</v>
      </c>
      <c r="W80" s="47">
        <f t="shared" si="8"/>
        <v>24119</v>
      </c>
    </row>
    <row r="81" spans="2:23" ht="14.25" customHeight="1">
      <c r="B81" s="44" t="s">
        <v>32</v>
      </c>
      <c r="C81" s="46">
        <f t="shared" si="12"/>
        <v>9.003703207959667</v>
      </c>
      <c r="D81" s="46">
        <f t="shared" si="12"/>
        <v>12.488288047115512</v>
      </c>
      <c r="E81" s="46">
        <f t="shared" si="9"/>
        <v>16.8585196091554</v>
      </c>
      <c r="F81" s="46">
        <f t="shared" si="9"/>
        <v>18.40895908624459</v>
      </c>
      <c r="G81" s="46">
        <f t="shared" si="9"/>
        <v>18.2639539552938</v>
      </c>
      <c r="H81" s="46">
        <f t="shared" si="1"/>
        <v>75.02342390576896</v>
      </c>
      <c r="I81" s="47">
        <f t="shared" si="2"/>
        <v>44826</v>
      </c>
      <c r="J81">
        <f t="shared" si="13"/>
        <v>10.40983606557377</v>
      </c>
      <c r="K81">
        <f t="shared" si="13"/>
        <v>13.484606157536986</v>
      </c>
      <c r="L81">
        <f t="shared" si="10"/>
        <v>18.246701319472212</v>
      </c>
      <c r="M81">
        <f t="shared" si="10"/>
        <v>18.990403838464616</v>
      </c>
      <c r="N81">
        <f t="shared" si="10"/>
        <v>17.750899640143942</v>
      </c>
      <c r="O81">
        <f t="shared" si="4"/>
        <v>78.88244702119152</v>
      </c>
      <c r="P81" s="47">
        <f t="shared" si="5"/>
        <v>50020</v>
      </c>
      <c r="Q81">
        <f t="shared" si="15"/>
        <v>9.74527128186745</v>
      </c>
      <c r="R81">
        <f t="shared" si="15"/>
        <v>13.01372751618413</v>
      </c>
      <c r="S81">
        <f t="shared" si="15"/>
        <v>17.590620584948233</v>
      </c>
      <c r="T81">
        <f t="shared" si="15"/>
        <v>18.715602133985616</v>
      </c>
      <c r="U81">
        <f t="shared" si="15"/>
        <v>17.99337874027371</v>
      </c>
      <c r="V81">
        <f t="shared" si="7"/>
        <v>77.05860025725913</v>
      </c>
      <c r="W81" s="47">
        <f t="shared" si="8"/>
        <v>94846</v>
      </c>
    </row>
    <row r="82" spans="2:23" ht="14.25" customHeight="1">
      <c r="B82" s="44" t="s">
        <v>47</v>
      </c>
      <c r="C82" s="46">
        <f t="shared" si="12"/>
        <v>13.394960716855772</v>
      </c>
      <c r="D82" s="46">
        <f t="shared" si="12"/>
        <v>15.098380371242964</v>
      </c>
      <c r="E82" s="46">
        <f t="shared" si="9"/>
        <v>18.77532210206717</v>
      </c>
      <c r="F82" s="46">
        <f t="shared" si="9"/>
        <v>18.657029070512504</v>
      </c>
      <c r="G82" s="46">
        <f t="shared" si="9"/>
        <v>15.689845529016294</v>
      </c>
      <c r="H82" s="46">
        <f t="shared" si="1"/>
        <v>81.6155377896947</v>
      </c>
      <c r="I82" s="47">
        <f t="shared" si="2"/>
        <v>405772</v>
      </c>
      <c r="J82">
        <f t="shared" si="13"/>
        <v>16.62019127331328</v>
      </c>
      <c r="K82">
        <f t="shared" si="13"/>
        <v>18.035546293288558</v>
      </c>
      <c r="L82">
        <f t="shared" si="10"/>
        <v>20.404314828955084</v>
      </c>
      <c r="M82">
        <f t="shared" si="10"/>
        <v>18.112325611808828</v>
      </c>
      <c r="N82">
        <f t="shared" si="10"/>
        <v>13.449880401446151</v>
      </c>
      <c r="O82">
        <f t="shared" si="4"/>
        <v>86.6222584088119</v>
      </c>
      <c r="P82" s="47">
        <f t="shared" si="5"/>
        <v>474086</v>
      </c>
      <c r="Q82">
        <f t="shared" si="15"/>
        <v>15.132782789950197</v>
      </c>
      <c r="R82">
        <f t="shared" si="15"/>
        <v>16.680987159291615</v>
      </c>
      <c r="S82">
        <f t="shared" si="15"/>
        <v>19.653057652484833</v>
      </c>
      <c r="T82">
        <f t="shared" si="15"/>
        <v>18.36353138801943</v>
      </c>
      <c r="U82">
        <f t="shared" si="15"/>
        <v>14.48290519606573</v>
      </c>
      <c r="V82">
        <f t="shared" si="7"/>
        <v>84.3132641858118</v>
      </c>
      <c r="W82" s="47">
        <f t="shared" si="8"/>
        <v>879858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1:W84"/>
  <sheetViews>
    <sheetView defaultGridColor="0" colorId="22" workbookViewId="0" topLeftCell="B50">
      <selection activeCell="K90" sqref="K90"/>
    </sheetView>
  </sheetViews>
  <sheetFormatPr defaultColWidth="9.140625" defaultRowHeight="14.25" customHeight="1"/>
  <cols>
    <col min="1" max="16384" width="10.28125" style="0" customWidth="1"/>
  </cols>
  <sheetData>
    <row r="1" ht="12" customHeight="1">
      <c r="A1" s="44" t="s">
        <v>84</v>
      </c>
    </row>
    <row r="2" ht="12" customHeight="1">
      <c r="A2" s="44" t="s">
        <v>85</v>
      </c>
    </row>
    <row r="5" ht="12" customHeight="1">
      <c r="D5" s="44" t="s">
        <v>71</v>
      </c>
    </row>
    <row r="6" spans="4:16" ht="12" customHeight="1">
      <c r="D6" s="44" t="s">
        <v>72</v>
      </c>
      <c r="J6" s="44" t="s">
        <v>73</v>
      </c>
      <c r="P6" s="44" t="s">
        <v>62</v>
      </c>
    </row>
    <row r="7" spans="4:16" ht="12" customHeight="1">
      <c r="D7" s="44" t="s">
        <v>74</v>
      </c>
      <c r="J7" s="44" t="s">
        <v>74</v>
      </c>
      <c r="P7" s="44" t="s">
        <v>74</v>
      </c>
    </row>
    <row r="8" spans="4:21" ht="12" customHeight="1">
      <c r="D8" s="44" t="s">
        <v>33</v>
      </c>
      <c r="E8" s="44" t="s">
        <v>34</v>
      </c>
      <c r="F8" s="44" t="s">
        <v>35</v>
      </c>
      <c r="G8" s="44" t="s">
        <v>36</v>
      </c>
      <c r="H8" s="44" t="s">
        <v>37</v>
      </c>
      <c r="I8" s="44" t="s">
        <v>38</v>
      </c>
      <c r="J8" s="44" t="s">
        <v>33</v>
      </c>
      <c r="K8" s="44" t="s">
        <v>34</v>
      </c>
      <c r="L8" s="44" t="s">
        <v>35</v>
      </c>
      <c r="M8" s="44" t="s">
        <v>36</v>
      </c>
      <c r="N8" s="44" t="s">
        <v>37</v>
      </c>
      <c r="O8" s="44" t="s">
        <v>38</v>
      </c>
      <c r="P8" s="44" t="s">
        <v>33</v>
      </c>
      <c r="Q8" s="44" t="s">
        <v>34</v>
      </c>
      <c r="R8" s="44" t="s">
        <v>35</v>
      </c>
      <c r="S8" s="44" t="s">
        <v>36</v>
      </c>
      <c r="T8" s="44" t="s">
        <v>37</v>
      </c>
      <c r="U8" s="44" t="s">
        <v>38</v>
      </c>
    </row>
    <row r="10" spans="1:21" ht="12" customHeight="1">
      <c r="A10" s="44" t="s">
        <v>76</v>
      </c>
      <c r="B10" s="44" t="s">
        <v>0</v>
      </c>
      <c r="C10" s="44" t="s">
        <v>77</v>
      </c>
      <c r="D10" s="51">
        <v>3075</v>
      </c>
      <c r="E10" s="51">
        <v>3348</v>
      </c>
      <c r="F10" s="51">
        <v>3691</v>
      </c>
      <c r="G10" s="51">
        <v>4002</v>
      </c>
      <c r="H10" s="51">
        <v>3790</v>
      </c>
      <c r="I10" s="51">
        <v>4954</v>
      </c>
      <c r="J10" s="51">
        <v>5317</v>
      </c>
      <c r="K10" s="51">
        <v>5349</v>
      </c>
      <c r="L10" s="51">
        <v>5632</v>
      </c>
      <c r="M10" s="51">
        <v>5616</v>
      </c>
      <c r="N10" s="51">
        <v>5178</v>
      </c>
      <c r="O10" s="51">
        <v>6232</v>
      </c>
      <c r="P10" s="51">
        <v>8392</v>
      </c>
      <c r="Q10" s="51">
        <v>8697</v>
      </c>
      <c r="R10" s="51">
        <v>9323</v>
      </c>
      <c r="S10" s="51">
        <v>9618</v>
      </c>
      <c r="T10" s="51">
        <v>8968</v>
      </c>
      <c r="U10" s="51">
        <v>11186</v>
      </c>
    </row>
    <row r="11" spans="2:21" ht="12" customHeight="1">
      <c r="B11" s="44" t="s">
        <v>1</v>
      </c>
      <c r="C11" s="44" t="s">
        <v>77</v>
      </c>
      <c r="D11" s="51">
        <v>3490</v>
      </c>
      <c r="E11" s="51">
        <v>3230</v>
      </c>
      <c r="F11" s="51">
        <v>3290</v>
      </c>
      <c r="G11" s="51">
        <v>3221</v>
      </c>
      <c r="H11" s="51">
        <v>2738</v>
      </c>
      <c r="I11" s="51">
        <v>3437</v>
      </c>
      <c r="J11" s="51">
        <v>3718</v>
      </c>
      <c r="K11" s="51">
        <v>3336</v>
      </c>
      <c r="L11" s="51">
        <v>3402</v>
      </c>
      <c r="M11" s="51">
        <v>3069</v>
      </c>
      <c r="N11" s="51">
        <v>2646</v>
      </c>
      <c r="O11" s="51">
        <v>3026</v>
      </c>
      <c r="P11" s="51">
        <v>7208</v>
      </c>
      <c r="Q11" s="51">
        <v>6566</v>
      </c>
      <c r="R11" s="51">
        <v>6692</v>
      </c>
      <c r="S11" s="51">
        <v>6290</v>
      </c>
      <c r="T11" s="51">
        <v>5384</v>
      </c>
      <c r="U11" s="51">
        <v>6463</v>
      </c>
    </row>
    <row r="12" spans="2:21" ht="12" customHeight="1">
      <c r="B12" s="44" t="s">
        <v>2</v>
      </c>
      <c r="C12" s="44" t="s">
        <v>77</v>
      </c>
      <c r="D12" s="51">
        <v>4209</v>
      </c>
      <c r="E12" s="51">
        <v>3455</v>
      </c>
      <c r="F12" s="51">
        <v>3712</v>
      </c>
      <c r="G12" s="51">
        <v>3579</v>
      </c>
      <c r="H12" s="51">
        <v>3247</v>
      </c>
      <c r="I12" s="51">
        <v>4438</v>
      </c>
      <c r="J12" s="51">
        <v>1737</v>
      </c>
      <c r="K12" s="51">
        <v>1368</v>
      </c>
      <c r="L12" s="51">
        <v>1295</v>
      </c>
      <c r="M12" s="51">
        <v>1072</v>
      </c>
      <c r="N12" s="51">
        <v>841</v>
      </c>
      <c r="O12" s="51">
        <v>932</v>
      </c>
      <c r="P12" s="51">
        <v>5946</v>
      </c>
      <c r="Q12" s="51">
        <v>4823</v>
      </c>
      <c r="R12" s="51">
        <v>5007</v>
      </c>
      <c r="S12" s="51">
        <v>4651</v>
      </c>
      <c r="T12" s="51">
        <v>4088</v>
      </c>
      <c r="U12" s="51">
        <v>5370</v>
      </c>
    </row>
    <row r="13" spans="2:21" ht="12" customHeight="1">
      <c r="B13" s="44" t="s">
        <v>3</v>
      </c>
      <c r="C13" s="44" t="s">
        <v>77</v>
      </c>
      <c r="D13" s="51">
        <v>736</v>
      </c>
      <c r="E13" s="51">
        <v>763</v>
      </c>
      <c r="F13" s="51">
        <v>942</v>
      </c>
      <c r="G13" s="51">
        <v>954</v>
      </c>
      <c r="H13" s="51">
        <v>788</v>
      </c>
      <c r="I13" s="51">
        <v>906</v>
      </c>
      <c r="J13" s="51">
        <v>267</v>
      </c>
      <c r="K13" s="51">
        <v>362</v>
      </c>
      <c r="L13" s="51">
        <v>487</v>
      </c>
      <c r="M13" s="51">
        <v>482</v>
      </c>
      <c r="N13" s="51">
        <v>399</v>
      </c>
      <c r="O13" s="51">
        <v>397</v>
      </c>
      <c r="P13" s="51">
        <v>1003</v>
      </c>
      <c r="Q13" s="51">
        <v>1125</v>
      </c>
      <c r="R13" s="51">
        <v>1429</v>
      </c>
      <c r="S13" s="51">
        <v>1436</v>
      </c>
      <c r="T13" s="51">
        <v>1187</v>
      </c>
      <c r="U13" s="51">
        <v>1303</v>
      </c>
    </row>
    <row r="14" spans="2:21" ht="12" customHeight="1">
      <c r="B14" s="44" t="s">
        <v>4</v>
      </c>
      <c r="C14" s="44" t="s">
        <v>77</v>
      </c>
      <c r="D14" s="51">
        <v>6148</v>
      </c>
      <c r="E14" s="51">
        <v>4027</v>
      </c>
      <c r="F14" s="51">
        <v>4232</v>
      </c>
      <c r="G14" s="51">
        <v>4390</v>
      </c>
      <c r="H14" s="51">
        <v>4222</v>
      </c>
      <c r="I14" s="51">
        <v>7612</v>
      </c>
      <c r="J14" s="51">
        <v>4555</v>
      </c>
      <c r="K14" s="51">
        <v>3189</v>
      </c>
      <c r="L14" s="51">
        <v>3171</v>
      </c>
      <c r="M14" s="51">
        <v>2954</v>
      </c>
      <c r="N14" s="51">
        <v>2619</v>
      </c>
      <c r="O14" s="51">
        <v>3918</v>
      </c>
      <c r="P14" s="51">
        <v>10703</v>
      </c>
      <c r="Q14" s="51">
        <v>7216</v>
      </c>
      <c r="R14" s="51">
        <v>7403</v>
      </c>
      <c r="S14" s="51">
        <v>7344</v>
      </c>
      <c r="T14" s="51">
        <v>6841</v>
      </c>
      <c r="U14" s="51">
        <v>11530</v>
      </c>
    </row>
    <row r="15" spans="2:21" ht="12" customHeight="1">
      <c r="B15" s="44" t="s">
        <v>5</v>
      </c>
      <c r="C15" s="44" t="s">
        <v>77</v>
      </c>
      <c r="D15" s="51">
        <v>513</v>
      </c>
      <c r="E15" s="51">
        <v>309</v>
      </c>
      <c r="F15" s="51">
        <v>301</v>
      </c>
      <c r="G15" s="51">
        <v>240</v>
      </c>
      <c r="H15" s="51">
        <v>156</v>
      </c>
      <c r="I15" s="51">
        <v>152</v>
      </c>
      <c r="J15" s="51">
        <v>329</v>
      </c>
      <c r="K15" s="51">
        <v>179</v>
      </c>
      <c r="L15" s="51">
        <v>158</v>
      </c>
      <c r="M15" s="51">
        <v>97</v>
      </c>
      <c r="N15" s="51">
        <v>53</v>
      </c>
      <c r="O15" s="51">
        <v>68</v>
      </c>
      <c r="P15" s="51">
        <v>842</v>
      </c>
      <c r="Q15" s="51">
        <v>488</v>
      </c>
      <c r="R15" s="51">
        <v>459</v>
      </c>
      <c r="S15" s="51">
        <v>337</v>
      </c>
      <c r="T15" s="51">
        <v>209</v>
      </c>
      <c r="U15" s="51">
        <v>220</v>
      </c>
    </row>
    <row r="16" spans="2:21" ht="12" customHeight="1">
      <c r="B16" s="44" t="s">
        <v>6</v>
      </c>
      <c r="C16" s="44" t="s">
        <v>77</v>
      </c>
      <c r="D16" s="51">
        <v>1026</v>
      </c>
      <c r="E16" s="51">
        <v>1660</v>
      </c>
      <c r="F16" s="51">
        <v>2368</v>
      </c>
      <c r="G16" s="51">
        <v>2606</v>
      </c>
      <c r="H16" s="51">
        <v>2086</v>
      </c>
      <c r="I16" s="51">
        <v>1855</v>
      </c>
      <c r="J16" s="51">
        <v>1228</v>
      </c>
      <c r="K16" s="51">
        <v>1484</v>
      </c>
      <c r="L16" s="51">
        <v>1769</v>
      </c>
      <c r="M16" s="51">
        <v>1529</v>
      </c>
      <c r="N16" s="51">
        <v>988</v>
      </c>
      <c r="O16" s="51">
        <v>732</v>
      </c>
      <c r="P16" s="51">
        <v>2254</v>
      </c>
      <c r="Q16" s="51">
        <v>3144</v>
      </c>
      <c r="R16" s="51">
        <v>4137</v>
      </c>
      <c r="S16" s="51">
        <v>4135</v>
      </c>
      <c r="T16" s="51">
        <v>3074</v>
      </c>
      <c r="U16" s="51">
        <v>2587</v>
      </c>
    </row>
    <row r="17" spans="2:21" ht="12" customHeight="1">
      <c r="B17" s="44" t="s">
        <v>7</v>
      </c>
      <c r="C17" s="44" t="s">
        <v>77</v>
      </c>
      <c r="D17" s="51">
        <v>894</v>
      </c>
      <c r="E17" s="51">
        <v>1208</v>
      </c>
      <c r="F17" s="51">
        <v>1515</v>
      </c>
      <c r="G17" s="51">
        <v>1579</v>
      </c>
      <c r="H17" s="51">
        <v>1402</v>
      </c>
      <c r="I17" s="51">
        <v>1850</v>
      </c>
      <c r="J17" s="51">
        <v>99</v>
      </c>
      <c r="K17" s="51">
        <v>120</v>
      </c>
      <c r="L17" s="51">
        <v>161</v>
      </c>
      <c r="M17" s="51">
        <v>149</v>
      </c>
      <c r="N17" s="51">
        <v>176</v>
      </c>
      <c r="O17" s="51">
        <v>271</v>
      </c>
      <c r="P17" s="51">
        <v>993</v>
      </c>
      <c r="Q17" s="51">
        <v>1328</v>
      </c>
      <c r="R17" s="51">
        <v>1676</v>
      </c>
      <c r="S17" s="51">
        <v>1728</v>
      </c>
      <c r="T17" s="51">
        <v>1578</v>
      </c>
      <c r="U17" s="51">
        <v>2121</v>
      </c>
    </row>
    <row r="18" spans="2:21" ht="12" customHeight="1">
      <c r="B18" s="44" t="s">
        <v>8</v>
      </c>
      <c r="C18" s="44" t="s">
        <v>77</v>
      </c>
      <c r="D18" s="51">
        <v>521</v>
      </c>
      <c r="E18" s="51">
        <v>1379</v>
      </c>
      <c r="F18" s="51">
        <v>2482</v>
      </c>
      <c r="G18" s="51">
        <v>3237</v>
      </c>
      <c r="H18" s="51">
        <v>3268</v>
      </c>
      <c r="I18" s="51">
        <v>3322</v>
      </c>
      <c r="J18" s="51">
        <v>380</v>
      </c>
      <c r="K18" s="51">
        <v>952</v>
      </c>
      <c r="L18" s="51">
        <v>1542</v>
      </c>
      <c r="M18" s="51">
        <v>1916</v>
      </c>
      <c r="N18" s="51">
        <v>1733</v>
      </c>
      <c r="O18" s="51">
        <v>1630</v>
      </c>
      <c r="P18" s="51">
        <v>901</v>
      </c>
      <c r="Q18" s="51">
        <v>2331</v>
      </c>
      <c r="R18" s="51">
        <v>4024</v>
      </c>
      <c r="S18" s="51">
        <v>5153</v>
      </c>
      <c r="T18" s="51">
        <v>5001</v>
      </c>
      <c r="U18" s="51">
        <v>4952</v>
      </c>
    </row>
    <row r="19" spans="2:21" ht="12" customHeight="1">
      <c r="B19" s="44" t="s">
        <v>9</v>
      </c>
      <c r="C19" s="44" t="s">
        <v>77</v>
      </c>
      <c r="D19" s="51">
        <v>0</v>
      </c>
      <c r="E19" s="51">
        <v>7</v>
      </c>
      <c r="F19" s="51">
        <v>13</v>
      </c>
      <c r="G19" s="51">
        <v>10</v>
      </c>
      <c r="H19" s="51">
        <v>24</v>
      </c>
      <c r="I19" s="51">
        <v>21</v>
      </c>
      <c r="J19" s="51">
        <v>84</v>
      </c>
      <c r="K19" s="51">
        <v>90</v>
      </c>
      <c r="L19" s="51">
        <v>107</v>
      </c>
      <c r="M19" s="51">
        <v>111</v>
      </c>
      <c r="N19" s="51">
        <v>87</v>
      </c>
      <c r="O19" s="51">
        <v>47</v>
      </c>
      <c r="P19" s="51">
        <v>84</v>
      </c>
      <c r="Q19" s="51">
        <v>97</v>
      </c>
      <c r="R19" s="51">
        <v>120</v>
      </c>
      <c r="S19" s="51">
        <v>121</v>
      </c>
      <c r="T19" s="51">
        <v>111</v>
      </c>
      <c r="U19" s="51">
        <v>68</v>
      </c>
    </row>
    <row r="20" spans="2:21" ht="12" customHeight="1">
      <c r="B20" s="44" t="s">
        <v>10</v>
      </c>
      <c r="C20" s="44" t="s">
        <v>77</v>
      </c>
      <c r="D20" s="51">
        <v>231</v>
      </c>
      <c r="E20" s="51">
        <v>420</v>
      </c>
      <c r="F20" s="51">
        <v>567</v>
      </c>
      <c r="G20" s="51">
        <v>634</v>
      </c>
      <c r="H20" s="51">
        <v>720</v>
      </c>
      <c r="I20" s="51">
        <v>1440</v>
      </c>
      <c r="J20" s="51">
        <v>208</v>
      </c>
      <c r="K20" s="51">
        <v>270</v>
      </c>
      <c r="L20" s="51">
        <v>348</v>
      </c>
      <c r="M20" s="51">
        <v>412</v>
      </c>
      <c r="N20" s="51">
        <v>448</v>
      </c>
      <c r="O20" s="51">
        <v>801</v>
      </c>
      <c r="P20" s="51">
        <v>439</v>
      </c>
      <c r="Q20" s="51">
        <v>690</v>
      </c>
      <c r="R20" s="51">
        <v>915</v>
      </c>
      <c r="S20" s="51">
        <v>1046</v>
      </c>
      <c r="T20" s="51">
        <v>1168</v>
      </c>
      <c r="U20" s="51">
        <v>2241</v>
      </c>
    </row>
    <row r="21" spans="2:21" ht="12" customHeight="1">
      <c r="B21" s="44" t="s">
        <v>11</v>
      </c>
      <c r="C21" s="44" t="s">
        <v>77</v>
      </c>
      <c r="D21" s="51">
        <v>2240</v>
      </c>
      <c r="E21" s="51">
        <v>3607</v>
      </c>
      <c r="F21" s="51">
        <v>4657</v>
      </c>
      <c r="G21" s="51">
        <v>4503</v>
      </c>
      <c r="H21" s="51">
        <v>3254</v>
      </c>
      <c r="I21" s="51">
        <v>3215</v>
      </c>
      <c r="J21" s="51">
        <v>1962</v>
      </c>
      <c r="K21" s="51">
        <v>2596</v>
      </c>
      <c r="L21" s="51">
        <v>3403</v>
      </c>
      <c r="M21" s="51">
        <v>3138</v>
      </c>
      <c r="N21" s="51">
        <v>2316</v>
      </c>
      <c r="O21" s="51">
        <v>2389</v>
      </c>
      <c r="P21" s="51">
        <v>4202</v>
      </c>
      <c r="Q21" s="51">
        <v>6203</v>
      </c>
      <c r="R21" s="51">
        <v>8060</v>
      </c>
      <c r="S21" s="51">
        <v>7641</v>
      </c>
      <c r="T21" s="51">
        <v>5570</v>
      </c>
      <c r="U21" s="51">
        <v>5604</v>
      </c>
    </row>
    <row r="22" spans="2:21" ht="12" customHeight="1">
      <c r="B22" s="44" t="s">
        <v>12</v>
      </c>
      <c r="C22" s="44" t="s">
        <v>77</v>
      </c>
      <c r="D22" s="51">
        <v>2180</v>
      </c>
      <c r="E22" s="51">
        <v>1930</v>
      </c>
      <c r="F22" s="51">
        <v>1947</v>
      </c>
      <c r="G22" s="51">
        <v>1620</v>
      </c>
      <c r="H22" s="51">
        <v>1243</v>
      </c>
      <c r="I22" s="51">
        <v>1551</v>
      </c>
      <c r="J22" s="51">
        <v>1207</v>
      </c>
      <c r="K22" s="51">
        <v>869</v>
      </c>
      <c r="L22" s="51">
        <v>843</v>
      </c>
      <c r="M22" s="51">
        <v>630</v>
      </c>
      <c r="N22" s="51">
        <v>480</v>
      </c>
      <c r="O22" s="51">
        <v>632</v>
      </c>
      <c r="P22" s="51">
        <v>3387</v>
      </c>
      <c r="Q22" s="51">
        <v>2799</v>
      </c>
      <c r="R22" s="51">
        <v>2790</v>
      </c>
      <c r="S22" s="51">
        <v>2250</v>
      </c>
      <c r="T22" s="51">
        <v>1723</v>
      </c>
      <c r="U22" s="51">
        <v>2183</v>
      </c>
    </row>
    <row r="23" spans="2:21" ht="12" customHeight="1">
      <c r="B23" s="44" t="s">
        <v>13</v>
      </c>
      <c r="C23" s="44" t="s">
        <v>77</v>
      </c>
      <c r="D23" s="51">
        <v>2679</v>
      </c>
      <c r="E23" s="51">
        <v>2830</v>
      </c>
      <c r="F23" s="51">
        <v>3408</v>
      </c>
      <c r="G23" s="51">
        <v>3273</v>
      </c>
      <c r="H23" s="51">
        <v>2402</v>
      </c>
      <c r="I23" s="51">
        <v>2250</v>
      </c>
      <c r="J23" s="51">
        <v>3377</v>
      </c>
      <c r="K23" s="51">
        <v>2821</v>
      </c>
      <c r="L23" s="51">
        <v>2728</v>
      </c>
      <c r="M23" s="51">
        <v>2262</v>
      </c>
      <c r="N23" s="51">
        <v>1572</v>
      </c>
      <c r="O23" s="51">
        <v>1290</v>
      </c>
      <c r="P23" s="51">
        <v>6056</v>
      </c>
      <c r="Q23" s="51">
        <v>5651</v>
      </c>
      <c r="R23" s="51">
        <v>6136</v>
      </c>
      <c r="S23" s="51">
        <v>5535</v>
      </c>
      <c r="T23" s="51">
        <v>3974</v>
      </c>
      <c r="U23" s="51">
        <v>3540</v>
      </c>
    </row>
    <row r="24" spans="2:21" ht="12" customHeight="1">
      <c r="B24" s="44" t="s">
        <v>14</v>
      </c>
      <c r="C24" s="44" t="s">
        <v>77</v>
      </c>
      <c r="D24" s="51">
        <v>1083</v>
      </c>
      <c r="E24" s="51">
        <v>1194</v>
      </c>
      <c r="F24" s="51">
        <v>1350</v>
      </c>
      <c r="G24" s="51">
        <v>1087</v>
      </c>
      <c r="H24" s="51">
        <v>740</v>
      </c>
      <c r="I24" s="51">
        <v>735</v>
      </c>
      <c r="J24" s="51">
        <v>1014</v>
      </c>
      <c r="K24" s="51">
        <v>864</v>
      </c>
      <c r="L24" s="51">
        <v>845</v>
      </c>
      <c r="M24" s="51">
        <v>718</v>
      </c>
      <c r="N24" s="51">
        <v>522</v>
      </c>
      <c r="O24" s="51">
        <v>550</v>
      </c>
      <c r="P24" s="51">
        <v>2097</v>
      </c>
      <c r="Q24" s="51">
        <v>2058</v>
      </c>
      <c r="R24" s="51">
        <v>2195</v>
      </c>
      <c r="S24" s="51">
        <v>1805</v>
      </c>
      <c r="T24" s="51">
        <v>1262</v>
      </c>
      <c r="U24" s="51">
        <v>1285</v>
      </c>
    </row>
    <row r="25" spans="2:21" ht="12" customHeight="1">
      <c r="B25" s="44" t="s">
        <v>15</v>
      </c>
      <c r="C25" s="44" t="s">
        <v>77</v>
      </c>
      <c r="D25" s="51">
        <v>3020</v>
      </c>
      <c r="E25" s="51">
        <v>3955</v>
      </c>
      <c r="F25" s="51">
        <v>4603</v>
      </c>
      <c r="G25" s="51">
        <v>3810</v>
      </c>
      <c r="H25" s="51">
        <v>2517</v>
      </c>
      <c r="I25" s="51">
        <v>1735</v>
      </c>
      <c r="J25" s="51">
        <v>3825</v>
      </c>
      <c r="K25" s="51">
        <v>4673</v>
      </c>
      <c r="L25" s="51">
        <v>5111</v>
      </c>
      <c r="M25" s="51">
        <v>4009</v>
      </c>
      <c r="N25" s="51">
        <v>2562</v>
      </c>
      <c r="O25" s="51">
        <v>1679</v>
      </c>
      <c r="P25" s="51">
        <v>6845</v>
      </c>
      <c r="Q25" s="51">
        <v>8628</v>
      </c>
      <c r="R25" s="51">
        <v>9714</v>
      </c>
      <c r="S25" s="51">
        <v>7819</v>
      </c>
      <c r="T25" s="51">
        <v>5079</v>
      </c>
      <c r="U25" s="51">
        <v>3414</v>
      </c>
    </row>
    <row r="26" spans="2:21" ht="12" customHeight="1">
      <c r="B26" s="44" t="s">
        <v>16</v>
      </c>
      <c r="C26" s="44" t="s">
        <v>77</v>
      </c>
      <c r="D26" s="51">
        <v>868</v>
      </c>
      <c r="E26" s="51">
        <v>1102</v>
      </c>
      <c r="F26" s="51">
        <v>1480</v>
      </c>
      <c r="G26" s="51">
        <v>1512</v>
      </c>
      <c r="H26" s="51">
        <v>1310</v>
      </c>
      <c r="I26" s="51">
        <v>1889</v>
      </c>
      <c r="J26" s="51">
        <v>1627</v>
      </c>
      <c r="K26" s="51">
        <v>1957</v>
      </c>
      <c r="L26" s="51">
        <v>2133</v>
      </c>
      <c r="M26" s="51">
        <v>1900</v>
      </c>
      <c r="N26" s="51">
        <v>1576</v>
      </c>
      <c r="O26" s="51">
        <v>2215</v>
      </c>
      <c r="P26" s="51">
        <v>2495</v>
      </c>
      <c r="Q26" s="51">
        <v>3059</v>
      </c>
      <c r="R26" s="51">
        <v>3613</v>
      </c>
      <c r="S26" s="51">
        <v>3412</v>
      </c>
      <c r="T26" s="51">
        <v>2886</v>
      </c>
      <c r="U26" s="51">
        <v>4104</v>
      </c>
    </row>
    <row r="27" spans="2:21" ht="12" customHeight="1">
      <c r="B27" s="44" t="s">
        <v>17</v>
      </c>
      <c r="C27" s="44" t="s">
        <v>77</v>
      </c>
      <c r="D27" s="51">
        <v>1493</v>
      </c>
      <c r="E27" s="51">
        <v>2344</v>
      </c>
      <c r="F27" s="51">
        <v>3346</v>
      </c>
      <c r="G27" s="51">
        <v>3733</v>
      </c>
      <c r="H27" s="51">
        <v>3608</v>
      </c>
      <c r="I27" s="51">
        <v>4665</v>
      </c>
      <c r="J27" s="51">
        <v>6839</v>
      </c>
      <c r="K27" s="51">
        <v>7890</v>
      </c>
      <c r="L27" s="51">
        <v>8840</v>
      </c>
      <c r="M27" s="51">
        <v>8023</v>
      </c>
      <c r="N27" s="51">
        <v>6480</v>
      </c>
      <c r="O27" s="51">
        <v>7516</v>
      </c>
      <c r="P27" s="51">
        <v>8332</v>
      </c>
      <c r="Q27" s="51">
        <v>10234</v>
      </c>
      <c r="R27" s="51">
        <v>12186</v>
      </c>
      <c r="S27" s="51">
        <v>11756</v>
      </c>
      <c r="T27" s="51">
        <v>10088</v>
      </c>
      <c r="U27" s="51">
        <v>12181</v>
      </c>
    </row>
    <row r="28" spans="2:21" ht="12" customHeight="1">
      <c r="B28" s="44" t="s">
        <v>18</v>
      </c>
      <c r="C28" s="44" t="s">
        <v>77</v>
      </c>
      <c r="D28" s="51">
        <v>905</v>
      </c>
      <c r="E28" s="51">
        <v>1262</v>
      </c>
      <c r="F28" s="51">
        <v>1662</v>
      </c>
      <c r="G28" s="51">
        <v>1707</v>
      </c>
      <c r="H28" s="51">
        <v>1425</v>
      </c>
      <c r="I28" s="51">
        <v>1575</v>
      </c>
      <c r="J28" s="51">
        <v>4028</v>
      </c>
      <c r="K28" s="51">
        <v>4383</v>
      </c>
      <c r="L28" s="51">
        <v>4749</v>
      </c>
      <c r="M28" s="51">
        <v>4042</v>
      </c>
      <c r="N28" s="51">
        <v>3121</v>
      </c>
      <c r="O28" s="51">
        <v>3122</v>
      </c>
      <c r="P28" s="51">
        <v>4933</v>
      </c>
      <c r="Q28" s="51">
        <v>5645</v>
      </c>
      <c r="R28" s="51">
        <v>6411</v>
      </c>
      <c r="S28" s="51">
        <v>5749</v>
      </c>
      <c r="T28" s="51">
        <v>4546</v>
      </c>
      <c r="U28" s="51">
        <v>4697</v>
      </c>
    </row>
    <row r="29" spans="2:21" ht="12" customHeight="1">
      <c r="B29" s="44" t="s">
        <v>19</v>
      </c>
      <c r="C29" s="44" t="s">
        <v>77</v>
      </c>
      <c r="D29" s="51">
        <v>362</v>
      </c>
      <c r="E29" s="51">
        <v>428</v>
      </c>
      <c r="F29" s="51">
        <v>552</v>
      </c>
      <c r="G29" s="51">
        <v>623</v>
      </c>
      <c r="H29" s="51">
        <v>540</v>
      </c>
      <c r="I29" s="51">
        <v>889</v>
      </c>
      <c r="J29" s="51">
        <v>481</v>
      </c>
      <c r="K29" s="51">
        <v>597</v>
      </c>
      <c r="L29" s="51">
        <v>719</v>
      </c>
      <c r="M29" s="51">
        <v>661</v>
      </c>
      <c r="N29" s="51">
        <v>571</v>
      </c>
      <c r="O29" s="51">
        <v>758</v>
      </c>
      <c r="P29" s="51">
        <v>843</v>
      </c>
      <c r="Q29" s="51">
        <v>1025</v>
      </c>
      <c r="R29" s="51">
        <v>1271</v>
      </c>
      <c r="S29" s="51">
        <v>1284</v>
      </c>
      <c r="T29" s="51">
        <v>1111</v>
      </c>
      <c r="U29" s="51">
        <v>1647</v>
      </c>
    </row>
    <row r="30" spans="2:21" ht="12" customHeight="1">
      <c r="B30" s="44" t="s">
        <v>20</v>
      </c>
      <c r="C30" s="44" t="s">
        <v>77</v>
      </c>
      <c r="D30" s="51">
        <v>2218</v>
      </c>
      <c r="E30" s="51">
        <v>2540</v>
      </c>
      <c r="F30" s="51">
        <v>3145</v>
      </c>
      <c r="G30" s="51">
        <v>3225</v>
      </c>
      <c r="H30" s="51">
        <v>2435</v>
      </c>
      <c r="I30" s="51">
        <v>2811</v>
      </c>
      <c r="J30" s="51">
        <v>7022</v>
      </c>
      <c r="K30" s="51">
        <v>6682</v>
      </c>
      <c r="L30" s="51">
        <v>7172</v>
      </c>
      <c r="M30" s="51">
        <v>5625</v>
      </c>
      <c r="N30" s="51">
        <v>3223</v>
      </c>
      <c r="O30" s="51">
        <v>3147</v>
      </c>
      <c r="P30" s="51">
        <v>9240</v>
      </c>
      <c r="Q30" s="51">
        <v>9222</v>
      </c>
      <c r="R30" s="51">
        <v>10317</v>
      </c>
      <c r="S30" s="51">
        <v>8850</v>
      </c>
      <c r="T30" s="51">
        <v>5658</v>
      </c>
      <c r="U30" s="51">
        <v>5958</v>
      </c>
    </row>
    <row r="31" spans="2:21" ht="12" customHeight="1">
      <c r="B31" s="44" t="s">
        <v>21</v>
      </c>
      <c r="C31" s="44" t="s">
        <v>77</v>
      </c>
      <c r="D31" s="51">
        <v>496</v>
      </c>
      <c r="E31" s="51">
        <v>941</v>
      </c>
      <c r="F31" s="51">
        <v>1190</v>
      </c>
      <c r="G31" s="51">
        <v>986</v>
      </c>
      <c r="H31" s="51">
        <v>578</v>
      </c>
      <c r="I31" s="51">
        <v>290</v>
      </c>
      <c r="J31" s="51">
        <v>1797</v>
      </c>
      <c r="K31" s="51">
        <v>2830</v>
      </c>
      <c r="L31" s="51">
        <v>3199</v>
      </c>
      <c r="M31" s="51">
        <v>2030</v>
      </c>
      <c r="N31" s="51">
        <v>774</v>
      </c>
      <c r="O31" s="51">
        <v>408</v>
      </c>
      <c r="P31" s="51">
        <v>2293</v>
      </c>
      <c r="Q31" s="51">
        <v>3771</v>
      </c>
      <c r="R31" s="51">
        <v>4389</v>
      </c>
      <c r="S31" s="51">
        <v>3016</v>
      </c>
      <c r="T31" s="51">
        <v>1352</v>
      </c>
      <c r="U31" s="51">
        <v>698</v>
      </c>
    </row>
    <row r="32" spans="2:21" ht="12" customHeight="1">
      <c r="B32" s="44" t="s">
        <v>22</v>
      </c>
      <c r="C32" s="44" t="s">
        <v>77</v>
      </c>
      <c r="D32" s="51">
        <v>3377</v>
      </c>
      <c r="E32" s="51">
        <v>4715</v>
      </c>
      <c r="F32" s="51">
        <v>6364</v>
      </c>
      <c r="G32" s="51">
        <v>6047</v>
      </c>
      <c r="H32" s="51">
        <v>3713</v>
      </c>
      <c r="I32" s="51">
        <v>1995</v>
      </c>
      <c r="J32" s="51">
        <v>8332</v>
      </c>
      <c r="K32" s="51">
        <v>11552</v>
      </c>
      <c r="L32" s="51">
        <v>15003</v>
      </c>
      <c r="M32" s="51">
        <v>13160</v>
      </c>
      <c r="N32" s="51">
        <v>7183</v>
      </c>
      <c r="O32" s="51">
        <v>3357</v>
      </c>
      <c r="P32" s="51">
        <v>11709</v>
      </c>
      <c r="Q32" s="51">
        <v>16267</v>
      </c>
      <c r="R32" s="51">
        <v>21367</v>
      </c>
      <c r="S32" s="51">
        <v>19207</v>
      </c>
      <c r="T32" s="51">
        <v>10896</v>
      </c>
      <c r="U32" s="51">
        <v>5352</v>
      </c>
    </row>
    <row r="33" spans="2:21" ht="12" customHeight="1">
      <c r="B33" s="44" t="s">
        <v>78</v>
      </c>
      <c r="C33" s="44" t="s">
        <v>77</v>
      </c>
      <c r="D33" s="51">
        <v>1261</v>
      </c>
      <c r="E33" s="51">
        <v>2446</v>
      </c>
      <c r="F33" s="51">
        <v>3257</v>
      </c>
      <c r="G33" s="51">
        <v>2726</v>
      </c>
      <c r="H33" s="51">
        <v>1379</v>
      </c>
      <c r="I33" s="51">
        <v>1048</v>
      </c>
      <c r="J33" s="51">
        <v>2253</v>
      </c>
      <c r="K33" s="51">
        <v>3730</v>
      </c>
      <c r="L33" s="51">
        <v>4296</v>
      </c>
      <c r="M33" s="51">
        <v>2803</v>
      </c>
      <c r="N33" s="51">
        <v>1340</v>
      </c>
      <c r="O33" s="51">
        <v>875</v>
      </c>
      <c r="P33" s="51">
        <v>3514</v>
      </c>
      <c r="Q33" s="51">
        <v>6176</v>
      </c>
      <c r="R33" s="51">
        <v>7553</v>
      </c>
      <c r="S33" s="51">
        <v>5529</v>
      </c>
      <c r="T33" s="51">
        <v>2719</v>
      </c>
      <c r="U33" s="51">
        <v>1923</v>
      </c>
    </row>
    <row r="34" spans="2:21" ht="12" customHeight="1">
      <c r="B34" s="44" t="s">
        <v>23</v>
      </c>
      <c r="C34" s="44" t="s">
        <v>77</v>
      </c>
      <c r="D34" s="51">
        <v>585</v>
      </c>
      <c r="E34" s="51">
        <v>1470</v>
      </c>
      <c r="F34" s="51">
        <v>1714</v>
      </c>
      <c r="G34" s="51">
        <v>1015</v>
      </c>
      <c r="H34" s="51">
        <v>425</v>
      </c>
      <c r="I34" s="51">
        <v>381</v>
      </c>
      <c r="J34" s="51">
        <v>1155</v>
      </c>
      <c r="K34" s="51">
        <v>2132</v>
      </c>
      <c r="L34" s="51">
        <v>2398</v>
      </c>
      <c r="M34" s="51">
        <v>1379</v>
      </c>
      <c r="N34" s="51">
        <v>562</v>
      </c>
      <c r="O34" s="51">
        <v>397</v>
      </c>
      <c r="P34" s="51">
        <v>1740</v>
      </c>
      <c r="Q34" s="51">
        <v>3602</v>
      </c>
      <c r="R34" s="51">
        <v>4112</v>
      </c>
      <c r="S34" s="51">
        <v>2394</v>
      </c>
      <c r="T34" s="51">
        <v>987</v>
      </c>
      <c r="U34" s="51">
        <v>778</v>
      </c>
    </row>
    <row r="35" spans="2:21" ht="12" customHeight="1">
      <c r="B35" s="44" t="s">
        <v>24</v>
      </c>
      <c r="C35" s="44" t="s">
        <v>77</v>
      </c>
      <c r="D35" s="51">
        <v>1086</v>
      </c>
      <c r="E35" s="51">
        <v>843</v>
      </c>
      <c r="F35" s="51">
        <v>934</v>
      </c>
      <c r="G35" s="51">
        <v>725</v>
      </c>
      <c r="H35" s="51">
        <v>546</v>
      </c>
      <c r="I35" s="51">
        <v>507</v>
      </c>
      <c r="J35" s="51">
        <v>2389</v>
      </c>
      <c r="K35" s="51">
        <v>2157</v>
      </c>
      <c r="L35" s="51">
        <v>2024</v>
      </c>
      <c r="M35" s="51">
        <v>1764</v>
      </c>
      <c r="N35" s="51">
        <v>1369</v>
      </c>
      <c r="O35" s="51">
        <v>1329</v>
      </c>
      <c r="P35" s="51">
        <v>3475</v>
      </c>
      <c r="Q35" s="51">
        <v>3000</v>
      </c>
      <c r="R35" s="51">
        <v>2958</v>
      </c>
      <c r="S35" s="51">
        <v>2489</v>
      </c>
      <c r="T35" s="51">
        <v>1915</v>
      </c>
      <c r="U35" s="51">
        <v>1836</v>
      </c>
    </row>
    <row r="36" spans="2:21" ht="12" customHeight="1">
      <c r="B36" s="44" t="s">
        <v>25</v>
      </c>
      <c r="C36" s="44" t="s">
        <v>77</v>
      </c>
      <c r="D36" s="51">
        <v>499</v>
      </c>
      <c r="E36" s="51">
        <v>453</v>
      </c>
      <c r="F36" s="51">
        <v>514</v>
      </c>
      <c r="G36" s="51">
        <v>416</v>
      </c>
      <c r="H36" s="51">
        <v>297</v>
      </c>
      <c r="I36" s="51">
        <v>218</v>
      </c>
      <c r="J36" s="51">
        <v>883</v>
      </c>
      <c r="K36" s="51">
        <v>815</v>
      </c>
      <c r="L36" s="51">
        <v>970</v>
      </c>
      <c r="M36" s="51">
        <v>826</v>
      </c>
      <c r="N36" s="51">
        <v>544</v>
      </c>
      <c r="O36" s="51">
        <v>381</v>
      </c>
      <c r="P36" s="51">
        <v>1382</v>
      </c>
      <c r="Q36" s="51">
        <v>1268</v>
      </c>
      <c r="R36" s="51">
        <v>1484</v>
      </c>
      <c r="S36" s="51">
        <v>1242</v>
      </c>
      <c r="T36" s="51">
        <v>841</v>
      </c>
      <c r="U36" s="51">
        <v>599</v>
      </c>
    </row>
    <row r="37" spans="2:21" ht="12" customHeight="1">
      <c r="B37" s="44" t="s">
        <v>26</v>
      </c>
      <c r="C37" s="44" t="s">
        <v>77</v>
      </c>
      <c r="D37" s="51">
        <v>400</v>
      </c>
      <c r="E37" s="51">
        <v>327</v>
      </c>
      <c r="F37" s="51">
        <v>299</v>
      </c>
      <c r="G37" s="51">
        <v>248</v>
      </c>
      <c r="H37" s="51">
        <v>173</v>
      </c>
      <c r="I37" s="51">
        <v>127</v>
      </c>
      <c r="J37" s="51">
        <v>814</v>
      </c>
      <c r="K37" s="51">
        <v>822</v>
      </c>
      <c r="L37" s="51">
        <v>824</v>
      </c>
      <c r="M37" s="51">
        <v>696</v>
      </c>
      <c r="N37" s="51">
        <v>494</v>
      </c>
      <c r="O37" s="51">
        <v>482</v>
      </c>
      <c r="P37" s="51">
        <v>1214</v>
      </c>
      <c r="Q37" s="51">
        <v>1149</v>
      </c>
      <c r="R37" s="51">
        <v>1123</v>
      </c>
      <c r="S37" s="51">
        <v>944</v>
      </c>
      <c r="T37" s="51">
        <v>667</v>
      </c>
      <c r="U37" s="51">
        <v>609</v>
      </c>
    </row>
    <row r="38" spans="2:21" ht="12" customHeight="1">
      <c r="B38" s="44" t="s">
        <v>27</v>
      </c>
      <c r="C38" s="44" t="s">
        <v>77</v>
      </c>
      <c r="D38" s="51">
        <v>537</v>
      </c>
      <c r="E38" s="51">
        <v>318</v>
      </c>
      <c r="F38" s="51">
        <v>140</v>
      </c>
      <c r="G38" s="51">
        <v>75</v>
      </c>
      <c r="H38" s="51">
        <v>67</v>
      </c>
      <c r="I38" s="51">
        <v>95</v>
      </c>
      <c r="J38" s="51">
        <v>805</v>
      </c>
      <c r="K38" s="51">
        <v>380</v>
      </c>
      <c r="L38" s="51">
        <v>216</v>
      </c>
      <c r="M38" s="51">
        <v>140</v>
      </c>
      <c r="N38" s="51">
        <v>95</v>
      </c>
      <c r="O38" s="51">
        <v>124</v>
      </c>
      <c r="P38" s="51">
        <v>1342</v>
      </c>
      <c r="Q38" s="51">
        <v>698</v>
      </c>
      <c r="R38" s="51">
        <v>356</v>
      </c>
      <c r="S38" s="51">
        <v>215</v>
      </c>
      <c r="T38" s="51">
        <v>162</v>
      </c>
      <c r="U38" s="51">
        <v>219</v>
      </c>
    </row>
    <row r="39" spans="2:21" ht="12" customHeight="1">
      <c r="B39" s="44" t="s">
        <v>28</v>
      </c>
      <c r="C39" s="44" t="s">
        <v>77</v>
      </c>
      <c r="D39" s="51">
        <v>680</v>
      </c>
      <c r="E39" s="51">
        <v>503</v>
      </c>
      <c r="F39" s="51">
        <v>483</v>
      </c>
      <c r="G39" s="51">
        <v>365</v>
      </c>
      <c r="H39" s="51">
        <v>209</v>
      </c>
      <c r="I39" s="51">
        <v>158</v>
      </c>
      <c r="J39" s="51">
        <v>1098</v>
      </c>
      <c r="K39" s="51">
        <v>811</v>
      </c>
      <c r="L39" s="51">
        <v>616</v>
      </c>
      <c r="M39" s="51">
        <v>383</v>
      </c>
      <c r="N39" s="51">
        <v>208</v>
      </c>
      <c r="O39" s="51">
        <v>126</v>
      </c>
      <c r="P39" s="51">
        <v>1778</v>
      </c>
      <c r="Q39" s="51">
        <v>1314</v>
      </c>
      <c r="R39" s="51">
        <v>1099</v>
      </c>
      <c r="S39" s="51">
        <v>748</v>
      </c>
      <c r="T39" s="51">
        <v>417</v>
      </c>
      <c r="U39" s="51">
        <v>284</v>
      </c>
    </row>
    <row r="40" spans="2:21" ht="12" customHeight="1">
      <c r="B40" s="44" t="s">
        <v>29</v>
      </c>
      <c r="C40" s="44" t="s">
        <v>77</v>
      </c>
      <c r="D40" s="51">
        <v>940</v>
      </c>
      <c r="E40" s="51">
        <v>1070</v>
      </c>
      <c r="F40" s="51">
        <v>1029</v>
      </c>
      <c r="G40" s="51">
        <v>752</v>
      </c>
      <c r="H40" s="51">
        <v>543</v>
      </c>
      <c r="I40" s="51">
        <v>510</v>
      </c>
      <c r="J40" s="51">
        <v>2418</v>
      </c>
      <c r="K40" s="51">
        <v>2614</v>
      </c>
      <c r="L40" s="51">
        <v>2409</v>
      </c>
      <c r="M40" s="51">
        <v>1760</v>
      </c>
      <c r="N40" s="51">
        <v>1014</v>
      </c>
      <c r="O40" s="51">
        <v>808</v>
      </c>
      <c r="P40" s="51">
        <v>3358</v>
      </c>
      <c r="Q40" s="51">
        <v>3684</v>
      </c>
      <c r="R40" s="51">
        <v>3438</v>
      </c>
      <c r="S40" s="51">
        <v>2512</v>
      </c>
      <c r="T40" s="51">
        <v>1557</v>
      </c>
      <c r="U40" s="51">
        <v>1318</v>
      </c>
    </row>
    <row r="41" spans="2:21" ht="12" customHeight="1">
      <c r="B41" s="44" t="s">
        <v>30</v>
      </c>
      <c r="C41" s="44" t="s">
        <v>77</v>
      </c>
      <c r="D41" s="51">
        <v>837</v>
      </c>
      <c r="E41" s="51">
        <v>959</v>
      </c>
      <c r="F41" s="51">
        <v>1269</v>
      </c>
      <c r="G41" s="51">
        <v>1195</v>
      </c>
      <c r="H41" s="51">
        <v>850</v>
      </c>
      <c r="I41" s="51">
        <v>808</v>
      </c>
      <c r="J41" s="51">
        <v>925</v>
      </c>
      <c r="K41" s="51">
        <v>927</v>
      </c>
      <c r="L41" s="51">
        <v>1014</v>
      </c>
      <c r="M41" s="51">
        <v>853</v>
      </c>
      <c r="N41" s="51">
        <v>516</v>
      </c>
      <c r="O41" s="51">
        <v>320</v>
      </c>
      <c r="P41" s="51">
        <v>1762</v>
      </c>
      <c r="Q41" s="51">
        <v>1886</v>
      </c>
      <c r="R41" s="51">
        <v>2283</v>
      </c>
      <c r="S41" s="51">
        <v>2048</v>
      </c>
      <c r="T41" s="51">
        <v>1366</v>
      </c>
      <c r="U41" s="51">
        <v>1128</v>
      </c>
    </row>
    <row r="42" spans="2:21" ht="12" customHeight="1">
      <c r="B42" s="44" t="s">
        <v>31</v>
      </c>
      <c r="C42" s="44" t="s">
        <v>77</v>
      </c>
      <c r="D42" s="51">
        <v>1006</v>
      </c>
      <c r="E42" s="51">
        <v>1868</v>
      </c>
      <c r="F42" s="51">
        <v>2712</v>
      </c>
      <c r="G42" s="51">
        <v>3117</v>
      </c>
      <c r="H42" s="51">
        <v>2886</v>
      </c>
      <c r="I42" s="51">
        <v>2170</v>
      </c>
      <c r="J42" s="51">
        <v>1625</v>
      </c>
      <c r="K42" s="51">
        <v>1802</v>
      </c>
      <c r="L42" s="51">
        <v>2138</v>
      </c>
      <c r="M42" s="51">
        <v>1931</v>
      </c>
      <c r="N42" s="51">
        <v>1494</v>
      </c>
      <c r="O42" s="51">
        <v>1115</v>
      </c>
      <c r="P42" s="51">
        <v>2631</v>
      </c>
      <c r="Q42" s="51">
        <v>3670</v>
      </c>
      <c r="R42" s="51">
        <v>4850</v>
      </c>
      <c r="S42" s="51">
        <v>5048</v>
      </c>
      <c r="T42" s="51">
        <v>4380</v>
      </c>
      <c r="U42" s="51">
        <v>3285</v>
      </c>
    </row>
    <row r="43" spans="2:21" ht="12" customHeight="1">
      <c r="B43" s="44" t="s">
        <v>32</v>
      </c>
      <c r="C43" s="44" t="s">
        <v>77</v>
      </c>
      <c r="D43" s="51">
        <v>3678</v>
      </c>
      <c r="E43" s="51">
        <v>5205</v>
      </c>
      <c r="F43" s="51">
        <v>7750</v>
      </c>
      <c r="G43" s="51">
        <v>8936</v>
      </c>
      <c r="H43" s="51">
        <v>8848</v>
      </c>
      <c r="I43" s="51">
        <v>11653</v>
      </c>
      <c r="J43" s="51">
        <v>5001</v>
      </c>
      <c r="K43" s="51">
        <v>6889</v>
      </c>
      <c r="L43" s="51">
        <v>9327</v>
      </c>
      <c r="M43" s="51">
        <v>10125</v>
      </c>
      <c r="N43" s="51">
        <v>9546</v>
      </c>
      <c r="O43" s="51">
        <v>11239</v>
      </c>
      <c r="P43" s="51">
        <v>8679</v>
      </c>
      <c r="Q43" s="51">
        <v>12094</v>
      </c>
      <c r="R43" s="51">
        <v>17077</v>
      </c>
      <c r="S43" s="51">
        <v>19061</v>
      </c>
      <c r="T43" s="51">
        <v>18394</v>
      </c>
      <c r="U43" s="51">
        <v>22892</v>
      </c>
    </row>
    <row r="44" spans="2:21" ht="12" customHeight="1">
      <c r="B44" s="44" t="s">
        <v>79</v>
      </c>
      <c r="C44" s="44" t="s">
        <v>77</v>
      </c>
      <c r="D44" s="51">
        <v>53273</v>
      </c>
      <c r="E44" s="51">
        <v>62116</v>
      </c>
      <c r="F44" s="51">
        <v>76918</v>
      </c>
      <c r="G44" s="51">
        <v>76148</v>
      </c>
      <c r="H44" s="51">
        <v>62429</v>
      </c>
      <c r="I44" s="51">
        <v>71262</v>
      </c>
      <c r="J44" s="51">
        <v>78799</v>
      </c>
      <c r="K44" s="51">
        <v>87492</v>
      </c>
      <c r="L44" s="51">
        <v>99049</v>
      </c>
      <c r="M44" s="51">
        <v>86265</v>
      </c>
      <c r="N44" s="51">
        <v>62730</v>
      </c>
      <c r="O44" s="51">
        <v>62313</v>
      </c>
      <c r="P44" s="51">
        <v>132072</v>
      </c>
      <c r="Q44" s="51">
        <v>149608</v>
      </c>
      <c r="R44" s="51">
        <v>175967</v>
      </c>
      <c r="S44" s="51">
        <v>162413</v>
      </c>
      <c r="T44" s="51">
        <v>125159</v>
      </c>
      <c r="U44" s="51">
        <v>133575</v>
      </c>
    </row>
    <row r="45" spans="2:21" ht="12" customHeight="1">
      <c r="B45" s="44"/>
      <c r="C45" s="4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3:17" ht="14.25" customHeight="1">
      <c r="C46" s="44" t="s">
        <v>74</v>
      </c>
      <c r="J46" s="44" t="s">
        <v>74</v>
      </c>
      <c r="Q46" s="44" t="s">
        <v>74</v>
      </c>
    </row>
    <row r="47" spans="3:23" ht="14.25" customHeight="1">
      <c r="C47" s="44" t="s">
        <v>33</v>
      </c>
      <c r="D47" s="44" t="s">
        <v>34</v>
      </c>
      <c r="E47" s="44" t="s">
        <v>35</v>
      </c>
      <c r="F47" s="44" t="s">
        <v>36</v>
      </c>
      <c r="G47" s="44" t="s">
        <v>37</v>
      </c>
      <c r="H47" s="44" t="s">
        <v>48</v>
      </c>
      <c r="I47" s="44" t="s">
        <v>67</v>
      </c>
      <c r="J47" s="44" t="s">
        <v>33</v>
      </c>
      <c r="K47" s="44" t="s">
        <v>34</v>
      </c>
      <c r="L47" s="44" t="s">
        <v>35</v>
      </c>
      <c r="M47" s="44" t="s">
        <v>36</v>
      </c>
      <c r="N47" s="44" t="s">
        <v>37</v>
      </c>
      <c r="O47" s="44" t="s">
        <v>48</v>
      </c>
      <c r="P47" s="44" t="s">
        <v>67</v>
      </c>
      <c r="Q47" s="44" t="s">
        <v>33</v>
      </c>
      <c r="R47" s="44" t="s">
        <v>34</v>
      </c>
      <c r="S47" s="44" t="s">
        <v>35</v>
      </c>
      <c r="T47" s="44" t="s">
        <v>36</v>
      </c>
      <c r="U47" s="44" t="s">
        <v>37</v>
      </c>
      <c r="V47" s="44" t="s">
        <v>48</v>
      </c>
      <c r="W47" s="44" t="s">
        <v>67</v>
      </c>
    </row>
    <row r="48" spans="2:23" ht="14.25" customHeight="1">
      <c r="B48" s="44" t="s">
        <v>0</v>
      </c>
      <c r="C48" s="46">
        <f aca="true" t="shared" si="0" ref="C48:G56">D10/$I48*100</f>
        <v>13.451443569553806</v>
      </c>
      <c r="D48" s="46">
        <f t="shared" si="0"/>
        <v>14.645669291338583</v>
      </c>
      <c r="E48" s="46">
        <f t="shared" si="0"/>
        <v>16.146106736657917</v>
      </c>
      <c r="F48" s="46">
        <f t="shared" si="0"/>
        <v>17.506561679790025</v>
      </c>
      <c r="G48" s="46">
        <f t="shared" si="0"/>
        <v>16.57917760279965</v>
      </c>
      <c r="H48" s="46">
        <f aca="true" t="shared" si="1" ref="H48:H82">SUM(D10:H10)/SUM(D10:I10)*100</f>
        <v>78.32895888014</v>
      </c>
      <c r="I48" s="47">
        <f aca="true" t="shared" si="2" ref="I48:I82">SUM(D10:I10)</f>
        <v>22860</v>
      </c>
      <c r="J48">
        <f aca="true" t="shared" si="3" ref="J48:N56">J10/$P48*100</f>
        <v>15.955467530908654</v>
      </c>
      <c r="K48">
        <f t="shared" si="3"/>
        <v>16.051494418437162</v>
      </c>
      <c r="L48">
        <f t="shared" si="3"/>
        <v>16.900732205017405</v>
      </c>
      <c r="M48">
        <f t="shared" si="3"/>
        <v>16.85271876125315</v>
      </c>
      <c r="N48">
        <f t="shared" si="3"/>
        <v>15.538350738206697</v>
      </c>
      <c r="O48">
        <f aca="true" t="shared" si="4" ref="O48:O82">SUM(J10:N10)/SUM(J10:O10)*100</f>
        <v>81.29876365382307</v>
      </c>
      <c r="P48" s="47">
        <f aca="true" t="shared" si="5" ref="P48:P82">SUM(J10:O10)</f>
        <v>33324</v>
      </c>
      <c r="Q48">
        <f aca="true" t="shared" si="6" ref="Q48:U57">P10/$W48*100</f>
        <v>14.936636764915278</v>
      </c>
      <c r="R48">
        <f t="shared" si="6"/>
        <v>15.479495941905169</v>
      </c>
      <c r="S48">
        <f t="shared" si="6"/>
        <v>16.59369215434999</v>
      </c>
      <c r="T48">
        <f t="shared" si="6"/>
        <v>17.118752669799232</v>
      </c>
      <c r="U48">
        <f t="shared" si="6"/>
        <v>15.961839669656841</v>
      </c>
      <c r="V48">
        <f aca="true" t="shared" si="7" ref="V48:V82">SUM(P10:T10)/SUM(P10:U10)*100</f>
        <v>80.09041720062652</v>
      </c>
      <c r="W48" s="47">
        <f aca="true" t="shared" si="8" ref="W48:W82">SUM(P48,I48)</f>
        <v>56184</v>
      </c>
    </row>
    <row r="49" spans="2:23" ht="14.25" customHeight="1">
      <c r="B49" s="44" t="s">
        <v>1</v>
      </c>
      <c r="C49" s="46">
        <f t="shared" si="0"/>
        <v>17.984128620014427</v>
      </c>
      <c r="D49" s="46">
        <f t="shared" si="0"/>
        <v>16.644336803050603</v>
      </c>
      <c r="E49" s="46">
        <f t="shared" si="0"/>
        <v>16.953519530042254</v>
      </c>
      <c r="F49" s="46">
        <f t="shared" si="0"/>
        <v>16.597959394001855</v>
      </c>
      <c r="G49" s="46">
        <f t="shared" si="0"/>
        <v>14.109038441719058</v>
      </c>
      <c r="H49" s="46">
        <f t="shared" si="1"/>
        <v>82.2889827888282</v>
      </c>
      <c r="I49" s="47">
        <f t="shared" si="2"/>
        <v>19406</v>
      </c>
      <c r="J49">
        <f t="shared" si="3"/>
        <v>19.367609522321196</v>
      </c>
      <c r="K49">
        <f t="shared" si="3"/>
        <v>17.377715268010625</v>
      </c>
      <c r="L49">
        <f t="shared" si="3"/>
        <v>17.72151898734177</v>
      </c>
      <c r="M49">
        <f t="shared" si="3"/>
        <v>15.986872948898265</v>
      </c>
      <c r="N49">
        <f t="shared" si="3"/>
        <v>13.783403656821378</v>
      </c>
      <c r="O49">
        <f t="shared" si="4"/>
        <v>84.23712038339323</v>
      </c>
      <c r="P49" s="47">
        <f t="shared" si="5"/>
        <v>19197</v>
      </c>
      <c r="Q49">
        <f t="shared" si="6"/>
        <v>18.672123928192107</v>
      </c>
      <c r="R49">
        <f t="shared" si="6"/>
        <v>17.009040748128385</v>
      </c>
      <c r="S49">
        <f t="shared" si="6"/>
        <v>17.335440250757713</v>
      </c>
      <c r="T49">
        <f t="shared" si="6"/>
        <v>16.294070409035566</v>
      </c>
      <c r="U49">
        <f t="shared" si="6"/>
        <v>13.947102556796104</v>
      </c>
      <c r="V49">
        <f t="shared" si="7"/>
        <v>83.25777789290989</v>
      </c>
      <c r="W49" s="47">
        <f t="shared" si="8"/>
        <v>38603</v>
      </c>
    </row>
    <row r="50" spans="2:23" ht="14.25" customHeight="1">
      <c r="B50" s="44" t="s">
        <v>2</v>
      </c>
      <c r="C50" s="46">
        <f t="shared" si="0"/>
        <v>18.590989399293285</v>
      </c>
      <c r="D50" s="46">
        <f t="shared" si="0"/>
        <v>15.260600706713781</v>
      </c>
      <c r="E50" s="46">
        <f t="shared" si="0"/>
        <v>16.395759717314487</v>
      </c>
      <c r="F50" s="46">
        <f t="shared" si="0"/>
        <v>15.808303886925795</v>
      </c>
      <c r="G50" s="46">
        <f t="shared" si="0"/>
        <v>14.341872791519434</v>
      </c>
      <c r="H50" s="46">
        <f t="shared" si="1"/>
        <v>80.39752650176678</v>
      </c>
      <c r="I50" s="47">
        <f t="shared" si="2"/>
        <v>22640</v>
      </c>
      <c r="J50">
        <f t="shared" si="3"/>
        <v>23.975155279503106</v>
      </c>
      <c r="K50">
        <f t="shared" si="3"/>
        <v>18.88198757763975</v>
      </c>
      <c r="L50">
        <f t="shared" si="3"/>
        <v>17.874396135265698</v>
      </c>
      <c r="M50">
        <f t="shared" si="3"/>
        <v>14.796411318150449</v>
      </c>
      <c r="N50">
        <f t="shared" si="3"/>
        <v>11.608005521048998</v>
      </c>
      <c r="O50">
        <f t="shared" si="4"/>
        <v>87.135955831608</v>
      </c>
      <c r="P50" s="47">
        <f t="shared" si="5"/>
        <v>7245</v>
      </c>
      <c r="Q50">
        <f t="shared" si="6"/>
        <v>19.896269031286597</v>
      </c>
      <c r="R50">
        <f t="shared" si="6"/>
        <v>16.138531035636607</v>
      </c>
      <c r="S50">
        <f t="shared" si="6"/>
        <v>16.75422452735486</v>
      </c>
      <c r="T50">
        <f t="shared" si="6"/>
        <v>15.562991467291285</v>
      </c>
      <c r="U50">
        <f t="shared" si="6"/>
        <v>13.67910322904467</v>
      </c>
      <c r="V50">
        <f t="shared" si="7"/>
        <v>82.03111929061401</v>
      </c>
      <c r="W50" s="47">
        <f t="shared" si="8"/>
        <v>29885</v>
      </c>
    </row>
    <row r="51" spans="2:23" ht="14.25" customHeight="1">
      <c r="B51" s="44" t="s">
        <v>3</v>
      </c>
      <c r="C51" s="46">
        <f t="shared" si="0"/>
        <v>14.462566319512673</v>
      </c>
      <c r="D51" s="46">
        <f t="shared" si="0"/>
        <v>14.99312242090784</v>
      </c>
      <c r="E51" s="46">
        <f t="shared" si="0"/>
        <v>18.510512870898015</v>
      </c>
      <c r="F51" s="46">
        <f t="shared" si="0"/>
        <v>18.7463155826292</v>
      </c>
      <c r="G51" s="46">
        <f t="shared" si="0"/>
        <v>15.484378070347809</v>
      </c>
      <c r="H51" s="46">
        <f t="shared" si="1"/>
        <v>82.19689526429555</v>
      </c>
      <c r="I51" s="47">
        <f t="shared" si="2"/>
        <v>5089</v>
      </c>
      <c r="J51">
        <f t="shared" si="3"/>
        <v>11.152882205513784</v>
      </c>
      <c r="K51">
        <f t="shared" si="3"/>
        <v>15.121136173767752</v>
      </c>
      <c r="L51">
        <f t="shared" si="3"/>
        <v>20.34252297410192</v>
      </c>
      <c r="M51">
        <f t="shared" si="3"/>
        <v>20.133667502088553</v>
      </c>
      <c r="N51">
        <f t="shared" si="3"/>
        <v>16.666666666666664</v>
      </c>
      <c r="O51">
        <f t="shared" si="4"/>
        <v>83.41687552213868</v>
      </c>
      <c r="P51" s="47">
        <f t="shared" si="5"/>
        <v>2394</v>
      </c>
      <c r="Q51">
        <f t="shared" si="6"/>
        <v>13.40371508753174</v>
      </c>
      <c r="R51">
        <f t="shared" si="6"/>
        <v>15.034077241747962</v>
      </c>
      <c r="S51">
        <f t="shared" si="6"/>
        <v>19.096619003073634</v>
      </c>
      <c r="T51">
        <f t="shared" si="6"/>
        <v>19.190164372577843</v>
      </c>
      <c r="U51">
        <f t="shared" si="6"/>
        <v>15.862621943070963</v>
      </c>
      <c r="V51">
        <f t="shared" si="7"/>
        <v>82.58719764800215</v>
      </c>
      <c r="W51" s="47">
        <f t="shared" si="8"/>
        <v>7483</v>
      </c>
    </row>
    <row r="52" spans="2:23" ht="14.25" customHeight="1">
      <c r="B52" s="44" t="s">
        <v>4</v>
      </c>
      <c r="C52" s="46">
        <f t="shared" si="0"/>
        <v>20.071169730012077</v>
      </c>
      <c r="D52" s="46">
        <f t="shared" si="0"/>
        <v>13.146812053148771</v>
      </c>
      <c r="E52" s="46">
        <f t="shared" si="0"/>
        <v>13.81606868858346</v>
      </c>
      <c r="F52" s="46">
        <f t="shared" si="0"/>
        <v>14.33188599784532</v>
      </c>
      <c r="G52" s="46">
        <f t="shared" si="0"/>
        <v>13.783422023440306</v>
      </c>
      <c r="H52" s="46">
        <f t="shared" si="1"/>
        <v>75.14935849302994</v>
      </c>
      <c r="I52" s="47">
        <f t="shared" si="2"/>
        <v>30631</v>
      </c>
      <c r="J52">
        <f t="shared" si="3"/>
        <v>22.321866117808487</v>
      </c>
      <c r="K52">
        <f t="shared" si="3"/>
        <v>15.627756542193472</v>
      </c>
      <c r="L52">
        <f t="shared" si="3"/>
        <v>15.53954719200235</v>
      </c>
      <c r="M52">
        <f t="shared" si="3"/>
        <v>14.476134470253847</v>
      </c>
      <c r="N52">
        <f t="shared" si="3"/>
        <v>12.834460452807997</v>
      </c>
      <c r="O52">
        <f t="shared" si="4"/>
        <v>80.79976477506615</v>
      </c>
      <c r="P52" s="47">
        <f t="shared" si="5"/>
        <v>20406</v>
      </c>
      <c r="Q52">
        <f t="shared" si="6"/>
        <v>20.97106021121931</v>
      </c>
      <c r="R52">
        <f t="shared" si="6"/>
        <v>14.13876207457335</v>
      </c>
      <c r="S52">
        <f t="shared" si="6"/>
        <v>14.505162921018085</v>
      </c>
      <c r="T52">
        <f t="shared" si="6"/>
        <v>14.389560514920548</v>
      </c>
      <c r="U52">
        <f t="shared" si="6"/>
        <v>13.404001018868664</v>
      </c>
      <c r="V52">
        <f t="shared" si="7"/>
        <v>77.40854674059996</v>
      </c>
      <c r="W52" s="47">
        <f t="shared" si="8"/>
        <v>51037</v>
      </c>
    </row>
    <row r="53" spans="2:23" ht="14.25" customHeight="1">
      <c r="B53" s="44" t="s">
        <v>5</v>
      </c>
      <c r="C53" s="46">
        <f t="shared" si="0"/>
        <v>30.700179533213646</v>
      </c>
      <c r="D53" s="46">
        <f t="shared" si="0"/>
        <v>18.491921005385997</v>
      </c>
      <c r="E53" s="46">
        <f t="shared" si="0"/>
        <v>18.0131657690006</v>
      </c>
      <c r="F53" s="46">
        <f t="shared" si="0"/>
        <v>14.362657091561939</v>
      </c>
      <c r="G53" s="46">
        <f t="shared" si="0"/>
        <v>9.33572710951526</v>
      </c>
      <c r="H53" s="46">
        <f t="shared" si="1"/>
        <v>90.90365050867743</v>
      </c>
      <c r="I53" s="47">
        <f t="shared" si="2"/>
        <v>1671</v>
      </c>
      <c r="J53">
        <f t="shared" si="3"/>
        <v>37.217194570135746</v>
      </c>
      <c r="K53">
        <f t="shared" si="3"/>
        <v>20.248868778280542</v>
      </c>
      <c r="L53">
        <f t="shared" si="3"/>
        <v>17.873303167420815</v>
      </c>
      <c r="M53">
        <f t="shared" si="3"/>
        <v>10.972850678733032</v>
      </c>
      <c r="N53">
        <f t="shared" si="3"/>
        <v>5.995475113122172</v>
      </c>
      <c r="O53">
        <f t="shared" si="4"/>
        <v>92.3076923076923</v>
      </c>
      <c r="P53" s="47">
        <f t="shared" si="5"/>
        <v>884</v>
      </c>
      <c r="Q53">
        <f t="shared" si="6"/>
        <v>32.95499021526419</v>
      </c>
      <c r="R53">
        <f t="shared" si="6"/>
        <v>19.099804305283758</v>
      </c>
      <c r="S53">
        <f t="shared" si="6"/>
        <v>17.964774951076322</v>
      </c>
      <c r="T53">
        <f t="shared" si="6"/>
        <v>13.189823874755383</v>
      </c>
      <c r="U53">
        <f t="shared" si="6"/>
        <v>8.180039138943249</v>
      </c>
      <c r="V53">
        <f t="shared" si="7"/>
        <v>91.3894324853229</v>
      </c>
      <c r="W53" s="47">
        <f t="shared" si="8"/>
        <v>2555</v>
      </c>
    </row>
    <row r="54" spans="2:23" ht="14.25" customHeight="1">
      <c r="B54" s="44" t="s">
        <v>6</v>
      </c>
      <c r="C54" s="46">
        <f t="shared" si="0"/>
        <v>8.844065166795966</v>
      </c>
      <c r="D54" s="46">
        <f t="shared" si="0"/>
        <v>14.309111283510042</v>
      </c>
      <c r="E54" s="46">
        <f t="shared" si="0"/>
        <v>20.412033445392638</v>
      </c>
      <c r="F54" s="46">
        <f t="shared" si="0"/>
        <v>22.4635807257995</v>
      </c>
      <c r="G54" s="46">
        <f t="shared" si="0"/>
        <v>17.981208516507195</v>
      </c>
      <c r="H54" s="46">
        <f t="shared" si="1"/>
        <v>84.00999913800534</v>
      </c>
      <c r="I54" s="47">
        <f t="shared" si="2"/>
        <v>11601</v>
      </c>
      <c r="J54">
        <f t="shared" si="3"/>
        <v>15.88615782664942</v>
      </c>
      <c r="K54">
        <f t="shared" si="3"/>
        <v>19.197930142302717</v>
      </c>
      <c r="L54">
        <f t="shared" si="3"/>
        <v>22.884864165588617</v>
      </c>
      <c r="M54">
        <f t="shared" si="3"/>
        <v>19.780077619663647</v>
      </c>
      <c r="N54">
        <f t="shared" si="3"/>
        <v>12.781371280724448</v>
      </c>
      <c r="O54">
        <f t="shared" si="4"/>
        <v>90.53040103492886</v>
      </c>
      <c r="P54" s="47">
        <f t="shared" si="5"/>
        <v>7730</v>
      </c>
      <c r="Q54">
        <f t="shared" si="6"/>
        <v>11.660027934405877</v>
      </c>
      <c r="R54">
        <f t="shared" si="6"/>
        <v>16.264031865914852</v>
      </c>
      <c r="S54">
        <f t="shared" si="6"/>
        <v>21.4008587243288</v>
      </c>
      <c r="T54">
        <f t="shared" si="6"/>
        <v>21.390512648078218</v>
      </c>
      <c r="U54">
        <f t="shared" si="6"/>
        <v>15.901919197144482</v>
      </c>
      <c r="V54">
        <f t="shared" si="7"/>
        <v>86.61735036987223</v>
      </c>
      <c r="W54" s="47">
        <f t="shared" si="8"/>
        <v>19331</v>
      </c>
    </row>
    <row r="55" spans="2:23" ht="14.25" customHeight="1">
      <c r="B55" s="44" t="s">
        <v>7</v>
      </c>
      <c r="C55" s="46">
        <f t="shared" si="0"/>
        <v>10.582386363636363</v>
      </c>
      <c r="D55" s="46">
        <f t="shared" si="0"/>
        <v>14.299242424242426</v>
      </c>
      <c r="E55" s="46">
        <f t="shared" si="0"/>
        <v>17.933238636363637</v>
      </c>
      <c r="F55" s="46">
        <f t="shared" si="0"/>
        <v>18.690814393939394</v>
      </c>
      <c r="G55" s="46">
        <f t="shared" si="0"/>
        <v>16.595643939393938</v>
      </c>
      <c r="H55" s="46">
        <f t="shared" si="1"/>
        <v>78.10132575757575</v>
      </c>
      <c r="I55" s="47">
        <f t="shared" si="2"/>
        <v>8448</v>
      </c>
      <c r="J55">
        <f t="shared" si="3"/>
        <v>10.14344262295082</v>
      </c>
      <c r="K55">
        <f t="shared" si="3"/>
        <v>12.295081967213115</v>
      </c>
      <c r="L55">
        <f t="shared" si="3"/>
        <v>16.49590163934426</v>
      </c>
      <c r="M55">
        <f t="shared" si="3"/>
        <v>15.266393442622949</v>
      </c>
      <c r="N55">
        <f t="shared" si="3"/>
        <v>18.0327868852459</v>
      </c>
      <c r="O55">
        <f t="shared" si="4"/>
        <v>72.23360655737704</v>
      </c>
      <c r="P55" s="47">
        <f t="shared" si="5"/>
        <v>976</v>
      </c>
      <c r="Q55">
        <f t="shared" si="6"/>
        <v>10.536926994906622</v>
      </c>
      <c r="R55">
        <f t="shared" si="6"/>
        <v>14.091680814940577</v>
      </c>
      <c r="S55">
        <f t="shared" si="6"/>
        <v>17.784380305602717</v>
      </c>
      <c r="T55">
        <f t="shared" si="6"/>
        <v>18.33616298811545</v>
      </c>
      <c r="U55">
        <f t="shared" si="6"/>
        <v>16.744482173174873</v>
      </c>
      <c r="V55">
        <f t="shared" si="7"/>
        <v>77.49363327674024</v>
      </c>
      <c r="W55" s="47">
        <f t="shared" si="8"/>
        <v>9424</v>
      </c>
    </row>
    <row r="56" spans="2:23" ht="14.25" customHeight="1">
      <c r="B56" s="44" t="s">
        <v>8</v>
      </c>
      <c r="C56" s="46">
        <f t="shared" si="0"/>
        <v>3.666690125976494</v>
      </c>
      <c r="D56" s="46">
        <f t="shared" si="0"/>
        <v>9.705116475473291</v>
      </c>
      <c r="E56" s="46">
        <f t="shared" si="0"/>
        <v>17.467802097262297</v>
      </c>
      <c r="F56" s="46">
        <f t="shared" si="0"/>
        <v>22.781335773101556</v>
      </c>
      <c r="G56" s="46">
        <f t="shared" si="0"/>
        <v>22.99950735449363</v>
      </c>
      <c r="H56" s="46">
        <f t="shared" si="1"/>
        <v>76.62045182630727</v>
      </c>
      <c r="I56" s="47">
        <f t="shared" si="2"/>
        <v>14209</v>
      </c>
      <c r="J56">
        <f t="shared" si="3"/>
        <v>4.660861032748682</v>
      </c>
      <c r="K56">
        <f t="shared" si="3"/>
        <v>11.676683429412487</v>
      </c>
      <c r="L56">
        <f t="shared" si="3"/>
        <v>18.913283453943333</v>
      </c>
      <c r="M56">
        <f t="shared" si="3"/>
        <v>23.500551944069667</v>
      </c>
      <c r="N56">
        <f t="shared" si="3"/>
        <v>21.255979394088065</v>
      </c>
      <c r="O56">
        <f t="shared" si="4"/>
        <v>80.00735925426224</v>
      </c>
      <c r="P56" s="47">
        <f t="shared" si="5"/>
        <v>8153</v>
      </c>
      <c r="Q56">
        <f t="shared" si="6"/>
        <v>4.029156604954834</v>
      </c>
      <c r="R56">
        <f t="shared" si="6"/>
        <v>10.423933458545747</v>
      </c>
      <c r="S56">
        <f t="shared" si="6"/>
        <v>17.99481262856632</v>
      </c>
      <c r="T56">
        <f t="shared" si="6"/>
        <v>23.043556032555227</v>
      </c>
      <c r="U56">
        <f t="shared" si="6"/>
        <v>22.363831499865842</v>
      </c>
      <c r="V56">
        <f t="shared" si="7"/>
        <v>77.85529022448797</v>
      </c>
      <c r="W56" s="47">
        <f t="shared" si="8"/>
        <v>22362</v>
      </c>
    </row>
    <row r="57" spans="2:23" ht="14.25" customHeight="1">
      <c r="B57" s="44" t="s">
        <v>9</v>
      </c>
      <c r="C57" s="46" t="s">
        <v>66</v>
      </c>
      <c r="D57" s="46" t="s">
        <v>66</v>
      </c>
      <c r="E57" s="46">
        <f aca="true" t="shared" si="9" ref="E57:G82">F19/$I57*100</f>
        <v>17.333333333333336</v>
      </c>
      <c r="F57" s="46">
        <f t="shared" si="9"/>
        <v>13.333333333333334</v>
      </c>
      <c r="G57" s="46">
        <f t="shared" si="9"/>
        <v>32</v>
      </c>
      <c r="H57" s="46">
        <f t="shared" si="1"/>
        <v>72</v>
      </c>
      <c r="I57" s="47">
        <f t="shared" si="2"/>
        <v>75</v>
      </c>
      <c r="J57" t="s">
        <v>66</v>
      </c>
      <c r="K57" t="s">
        <v>66</v>
      </c>
      <c r="L57">
        <f aca="true" t="shared" si="10" ref="L57:N82">L19/$P57*100</f>
        <v>20.342205323193916</v>
      </c>
      <c r="M57">
        <f t="shared" si="10"/>
        <v>21.102661596958175</v>
      </c>
      <c r="N57">
        <f t="shared" si="10"/>
        <v>16.53992395437262</v>
      </c>
      <c r="O57">
        <f t="shared" si="4"/>
        <v>91.06463878326996</v>
      </c>
      <c r="P57" s="47">
        <f t="shared" si="5"/>
        <v>526</v>
      </c>
      <c r="Q57">
        <f t="shared" si="6"/>
        <v>13.976705490848584</v>
      </c>
      <c r="R57">
        <f t="shared" si="6"/>
        <v>16.139767054908486</v>
      </c>
      <c r="S57">
        <f t="shared" si="6"/>
        <v>19.966722129783694</v>
      </c>
      <c r="T57">
        <f t="shared" si="6"/>
        <v>20.133111480865225</v>
      </c>
      <c r="U57">
        <f t="shared" si="6"/>
        <v>18.469217970049918</v>
      </c>
      <c r="V57">
        <f t="shared" si="7"/>
        <v>88.6855241264559</v>
      </c>
      <c r="W57" s="47">
        <f t="shared" si="8"/>
        <v>601</v>
      </c>
    </row>
    <row r="58" spans="2:23" ht="14.25" customHeight="1">
      <c r="B58" s="44" t="s">
        <v>10</v>
      </c>
      <c r="C58" s="46" t="s">
        <v>66</v>
      </c>
      <c r="D58" s="46" t="s">
        <v>66</v>
      </c>
      <c r="E58" s="46">
        <f t="shared" si="9"/>
        <v>14.132602193419741</v>
      </c>
      <c r="F58" s="46">
        <f t="shared" si="9"/>
        <v>15.80259222333001</v>
      </c>
      <c r="G58" s="46">
        <f t="shared" si="9"/>
        <v>17.94616151545364</v>
      </c>
      <c r="H58" s="46">
        <f t="shared" si="1"/>
        <v>64.10767696909272</v>
      </c>
      <c r="I58" s="47">
        <f t="shared" si="2"/>
        <v>4012</v>
      </c>
      <c r="J58" t="s">
        <v>66</v>
      </c>
      <c r="K58" t="s">
        <v>66</v>
      </c>
      <c r="L58">
        <f t="shared" si="10"/>
        <v>13.99276236429433</v>
      </c>
      <c r="M58">
        <f t="shared" si="10"/>
        <v>16.566143948532368</v>
      </c>
      <c r="N58">
        <f t="shared" si="10"/>
        <v>18.013671089666264</v>
      </c>
      <c r="O58">
        <f t="shared" si="4"/>
        <v>67.7925211097708</v>
      </c>
      <c r="P58" s="47">
        <f t="shared" si="5"/>
        <v>2487</v>
      </c>
      <c r="Q58">
        <f aca="true" t="shared" si="11" ref="Q58:U67">P20/$W58*100</f>
        <v>6.754885366979535</v>
      </c>
      <c r="R58">
        <f t="shared" si="11"/>
        <v>10.617018002769656</v>
      </c>
      <c r="S58">
        <f t="shared" si="11"/>
        <v>14.079089090629326</v>
      </c>
      <c r="T58">
        <f t="shared" si="11"/>
        <v>16.094783812894292</v>
      </c>
      <c r="U58">
        <f t="shared" si="11"/>
        <v>17.971995691644867</v>
      </c>
      <c r="V58">
        <f t="shared" si="7"/>
        <v>65.51777196491769</v>
      </c>
      <c r="W58" s="47">
        <f t="shared" si="8"/>
        <v>6499</v>
      </c>
    </row>
    <row r="59" spans="2:23" ht="14.25" customHeight="1">
      <c r="B59" s="44" t="s">
        <v>11</v>
      </c>
      <c r="C59" s="46">
        <f aca="true" t="shared" si="12" ref="C59:D82">D21/$I59*100</f>
        <v>10.430247718383312</v>
      </c>
      <c r="D59" s="46">
        <f t="shared" si="12"/>
        <v>16.79549264295027</v>
      </c>
      <c r="E59" s="46">
        <f t="shared" si="9"/>
        <v>21.684671260942448</v>
      </c>
      <c r="F59" s="46">
        <f t="shared" si="9"/>
        <v>20.967591730303596</v>
      </c>
      <c r="G59" s="46">
        <f t="shared" si="9"/>
        <v>15.151797355187185</v>
      </c>
      <c r="H59" s="46">
        <f t="shared" si="1"/>
        <v>85.02980070776681</v>
      </c>
      <c r="I59" s="47">
        <f t="shared" si="2"/>
        <v>21476</v>
      </c>
      <c r="J59">
        <f aca="true" t="shared" si="13" ref="J59:K82">J21/$P59*100</f>
        <v>12.414578587699317</v>
      </c>
      <c r="K59">
        <f t="shared" si="13"/>
        <v>16.426221209820298</v>
      </c>
      <c r="L59">
        <f t="shared" si="10"/>
        <v>21.532523411794482</v>
      </c>
      <c r="M59">
        <f t="shared" si="10"/>
        <v>19.855732725892178</v>
      </c>
      <c r="N59">
        <f t="shared" si="10"/>
        <v>14.654517843583903</v>
      </c>
      <c r="O59">
        <f t="shared" si="4"/>
        <v>84.88357377879018</v>
      </c>
      <c r="P59" s="47">
        <f t="shared" si="5"/>
        <v>15804</v>
      </c>
      <c r="Q59">
        <f t="shared" si="11"/>
        <v>11.271459227467812</v>
      </c>
      <c r="R59">
        <f t="shared" si="11"/>
        <v>16.638948497854077</v>
      </c>
      <c r="S59">
        <f t="shared" si="11"/>
        <v>21.620171673819744</v>
      </c>
      <c r="T59">
        <f t="shared" si="11"/>
        <v>20.496244635193133</v>
      </c>
      <c r="U59">
        <f t="shared" si="11"/>
        <v>14.94098712446352</v>
      </c>
      <c r="V59">
        <f t="shared" si="7"/>
        <v>84.96781115879828</v>
      </c>
      <c r="W59" s="47">
        <f t="shared" si="8"/>
        <v>37280</v>
      </c>
    </row>
    <row r="60" spans="2:23" ht="14.25" customHeight="1">
      <c r="B60" s="44" t="s">
        <v>12</v>
      </c>
      <c r="C60" s="46">
        <f t="shared" si="12"/>
        <v>20.81940597841658</v>
      </c>
      <c r="D60" s="46">
        <f t="shared" si="12"/>
        <v>18.431859421258714</v>
      </c>
      <c r="E60" s="46">
        <f t="shared" si="9"/>
        <v>18.59421258714545</v>
      </c>
      <c r="F60" s="46">
        <f t="shared" si="9"/>
        <v>15.471301690382964</v>
      </c>
      <c r="G60" s="46">
        <f t="shared" si="9"/>
        <v>11.870881482188903</v>
      </c>
      <c r="H60" s="46">
        <f t="shared" si="1"/>
        <v>85.18766115939262</v>
      </c>
      <c r="I60" s="47">
        <f t="shared" si="2"/>
        <v>10471</v>
      </c>
      <c r="J60">
        <f t="shared" si="13"/>
        <v>25.8957305299292</v>
      </c>
      <c r="K60">
        <f t="shared" si="13"/>
        <v>18.64406779661017</v>
      </c>
      <c r="L60">
        <f t="shared" si="10"/>
        <v>18.086247586354858</v>
      </c>
      <c r="M60">
        <f t="shared" si="10"/>
        <v>13.51641278695559</v>
      </c>
      <c r="N60">
        <f t="shared" si="10"/>
        <v>10.298219266251877</v>
      </c>
      <c r="O60">
        <f t="shared" si="4"/>
        <v>86.4406779661017</v>
      </c>
      <c r="P60" s="47">
        <f t="shared" si="5"/>
        <v>4661</v>
      </c>
      <c r="Q60">
        <f t="shared" si="11"/>
        <v>22.38302934179223</v>
      </c>
      <c r="R60">
        <f t="shared" si="11"/>
        <v>18.49722442505948</v>
      </c>
      <c r="S60">
        <f t="shared" si="11"/>
        <v>18.43774781919112</v>
      </c>
      <c r="T60">
        <f t="shared" si="11"/>
        <v>14.869151467089612</v>
      </c>
      <c r="U60">
        <f t="shared" si="11"/>
        <v>11.386465767909067</v>
      </c>
      <c r="V60">
        <f t="shared" si="7"/>
        <v>85.57361882104149</v>
      </c>
      <c r="W60" s="47">
        <f t="shared" si="8"/>
        <v>15132</v>
      </c>
    </row>
    <row r="61" spans="2:23" ht="14.25" customHeight="1">
      <c r="B61" s="44" t="s">
        <v>13</v>
      </c>
      <c r="C61" s="46">
        <f t="shared" si="12"/>
        <v>15.90666191663698</v>
      </c>
      <c r="D61" s="46">
        <f t="shared" si="12"/>
        <v>16.803230020187627</v>
      </c>
      <c r="E61" s="46">
        <f t="shared" si="9"/>
        <v>20.235126469540436</v>
      </c>
      <c r="F61" s="46">
        <f t="shared" si="9"/>
        <v>19.4335589597435</v>
      </c>
      <c r="G61" s="46">
        <f t="shared" si="9"/>
        <v>14.261964137275859</v>
      </c>
      <c r="H61" s="46">
        <f t="shared" si="1"/>
        <v>86.6405415033844</v>
      </c>
      <c r="I61" s="47">
        <f t="shared" si="2"/>
        <v>16842</v>
      </c>
      <c r="J61">
        <f t="shared" si="13"/>
        <v>24.0355871886121</v>
      </c>
      <c r="K61">
        <f t="shared" si="13"/>
        <v>20.07829181494662</v>
      </c>
      <c r="L61">
        <f t="shared" si="10"/>
        <v>19.416370106761565</v>
      </c>
      <c r="M61">
        <f t="shared" si="10"/>
        <v>16.09964412811388</v>
      </c>
      <c r="N61">
        <f t="shared" si="10"/>
        <v>11.188612099644129</v>
      </c>
      <c r="O61">
        <f t="shared" si="4"/>
        <v>90.8185053380783</v>
      </c>
      <c r="P61" s="47">
        <f t="shared" si="5"/>
        <v>14050</v>
      </c>
      <c r="Q61">
        <f t="shared" si="11"/>
        <v>19.603780914152534</v>
      </c>
      <c r="R61">
        <f t="shared" si="11"/>
        <v>18.292761880098407</v>
      </c>
      <c r="S61">
        <f t="shared" si="11"/>
        <v>19.862747636928653</v>
      </c>
      <c r="T61">
        <f t="shared" si="11"/>
        <v>17.91726013207303</v>
      </c>
      <c r="U61">
        <f t="shared" si="11"/>
        <v>12.864171953903924</v>
      </c>
      <c r="V61">
        <f t="shared" si="7"/>
        <v>88.54072251715654</v>
      </c>
      <c r="W61" s="47">
        <f t="shared" si="8"/>
        <v>30892</v>
      </c>
    </row>
    <row r="62" spans="2:23" ht="14.25" customHeight="1">
      <c r="B62" s="44" t="s">
        <v>14</v>
      </c>
      <c r="C62" s="46">
        <f t="shared" si="12"/>
        <v>17.49878817256423</v>
      </c>
      <c r="D62" s="46">
        <f t="shared" si="12"/>
        <v>19.292292777508482</v>
      </c>
      <c r="E62" s="46">
        <f t="shared" si="9"/>
        <v>21.812893843916626</v>
      </c>
      <c r="F62" s="46">
        <f t="shared" si="9"/>
        <v>17.563418969138795</v>
      </c>
      <c r="G62" s="46">
        <f t="shared" si="9"/>
        <v>11.956697366295039</v>
      </c>
      <c r="H62" s="46">
        <f t="shared" si="1"/>
        <v>88.12409112942316</v>
      </c>
      <c r="I62" s="47">
        <f t="shared" si="2"/>
        <v>6189</v>
      </c>
      <c r="J62">
        <f t="shared" si="13"/>
        <v>22.468424551296255</v>
      </c>
      <c r="K62">
        <f t="shared" si="13"/>
        <v>19.144693108796808</v>
      </c>
      <c r="L62">
        <f t="shared" si="10"/>
        <v>18.723687126080215</v>
      </c>
      <c r="M62">
        <f t="shared" si="10"/>
        <v>15.909594504764016</v>
      </c>
      <c r="N62">
        <f t="shared" si="10"/>
        <v>11.566585419898072</v>
      </c>
      <c r="O62">
        <f t="shared" si="4"/>
        <v>87.81298471083537</v>
      </c>
      <c r="P62" s="47">
        <f t="shared" si="5"/>
        <v>4513</v>
      </c>
      <c r="Q62">
        <f t="shared" si="11"/>
        <v>19.594468323677816</v>
      </c>
      <c r="R62">
        <f t="shared" si="11"/>
        <v>19.230050457858344</v>
      </c>
      <c r="S62">
        <f t="shared" si="11"/>
        <v>20.51018501214726</v>
      </c>
      <c r="T62">
        <f t="shared" si="11"/>
        <v>16.866006353952532</v>
      </c>
      <c r="U62">
        <f t="shared" si="11"/>
        <v>11.792188376004486</v>
      </c>
      <c r="V62">
        <f t="shared" si="7"/>
        <v>87.99289852364043</v>
      </c>
      <c r="W62" s="47">
        <f t="shared" si="8"/>
        <v>10702</v>
      </c>
    </row>
    <row r="63" spans="2:23" ht="14.25" customHeight="1">
      <c r="B63" s="44" t="s">
        <v>15</v>
      </c>
      <c r="C63" s="46">
        <f t="shared" si="12"/>
        <v>15.376782077393075</v>
      </c>
      <c r="D63" s="46">
        <f t="shared" si="12"/>
        <v>20.137474541751526</v>
      </c>
      <c r="E63" s="46">
        <f t="shared" si="9"/>
        <v>23.436863543788185</v>
      </c>
      <c r="F63" s="46">
        <f t="shared" si="9"/>
        <v>19.39918533604888</v>
      </c>
      <c r="G63" s="46">
        <f t="shared" si="9"/>
        <v>12.815682281059063</v>
      </c>
      <c r="H63" s="46">
        <f t="shared" si="1"/>
        <v>91.16598778004074</v>
      </c>
      <c r="I63" s="47">
        <f t="shared" si="2"/>
        <v>19640</v>
      </c>
      <c r="J63">
        <f t="shared" si="13"/>
        <v>17.498513198224988</v>
      </c>
      <c r="K63">
        <f t="shared" si="13"/>
        <v>21.377922137334735</v>
      </c>
      <c r="L63">
        <f t="shared" si="10"/>
        <v>23.38167345258246</v>
      </c>
      <c r="M63">
        <f t="shared" si="10"/>
        <v>18.340271741616725</v>
      </c>
      <c r="N63">
        <f t="shared" si="10"/>
        <v>11.72057276179148</v>
      </c>
      <c r="O63">
        <f t="shared" si="4"/>
        <v>92.31895329155039</v>
      </c>
      <c r="P63" s="47">
        <f t="shared" si="5"/>
        <v>21859</v>
      </c>
      <c r="Q63">
        <f t="shared" si="11"/>
        <v>16.494373358394178</v>
      </c>
      <c r="R63">
        <f t="shared" si="11"/>
        <v>20.79086243042001</v>
      </c>
      <c r="S63">
        <f t="shared" si="11"/>
        <v>23.407792958866477</v>
      </c>
      <c r="T63">
        <f t="shared" si="11"/>
        <v>18.841417865490733</v>
      </c>
      <c r="U63">
        <f t="shared" si="11"/>
        <v>12.238849128894671</v>
      </c>
      <c r="V63">
        <f t="shared" si="7"/>
        <v>91.77329574206607</v>
      </c>
      <c r="W63" s="47">
        <f t="shared" si="8"/>
        <v>41499</v>
      </c>
    </row>
    <row r="64" spans="2:23" ht="14.25" customHeight="1">
      <c r="B64" s="44" t="s">
        <v>16</v>
      </c>
      <c r="C64" s="46">
        <f t="shared" si="12"/>
        <v>10.63595147653474</v>
      </c>
      <c r="D64" s="46">
        <f t="shared" si="12"/>
        <v>13.503247151084427</v>
      </c>
      <c r="E64" s="46">
        <f t="shared" si="9"/>
        <v>18.135032471510844</v>
      </c>
      <c r="F64" s="46">
        <f t="shared" si="9"/>
        <v>18.527141281705674</v>
      </c>
      <c r="G64" s="46">
        <f t="shared" si="9"/>
        <v>16.051954417350814</v>
      </c>
      <c r="H64" s="46">
        <f t="shared" si="1"/>
        <v>76.8533267981865</v>
      </c>
      <c r="I64" s="47">
        <f t="shared" si="2"/>
        <v>8161</v>
      </c>
      <c r="J64">
        <f t="shared" si="13"/>
        <v>14.261921458625526</v>
      </c>
      <c r="K64">
        <f t="shared" si="13"/>
        <v>17.15462833099579</v>
      </c>
      <c r="L64">
        <f t="shared" si="10"/>
        <v>18.697405329593266</v>
      </c>
      <c r="M64">
        <f t="shared" si="10"/>
        <v>16.654978962131835</v>
      </c>
      <c r="N64">
        <f t="shared" si="10"/>
        <v>13.814866760168304</v>
      </c>
      <c r="O64">
        <f t="shared" si="4"/>
        <v>80.58380084151473</v>
      </c>
      <c r="P64" s="47">
        <f t="shared" si="5"/>
        <v>11408</v>
      </c>
      <c r="Q64">
        <f t="shared" si="11"/>
        <v>12.749757269150185</v>
      </c>
      <c r="R64">
        <f t="shared" si="11"/>
        <v>15.631866727988145</v>
      </c>
      <c r="S64">
        <f t="shared" si="11"/>
        <v>18.462874955286424</v>
      </c>
      <c r="T64">
        <f t="shared" si="11"/>
        <v>17.435740201338852</v>
      </c>
      <c r="U64">
        <f t="shared" si="11"/>
        <v>14.747815422351678</v>
      </c>
      <c r="V64">
        <f t="shared" si="7"/>
        <v>79.02805457611528</v>
      </c>
      <c r="W64" s="47">
        <f t="shared" si="8"/>
        <v>19569</v>
      </c>
    </row>
    <row r="65" spans="2:23" ht="14.25" customHeight="1">
      <c r="B65" s="44" t="s">
        <v>17</v>
      </c>
      <c r="C65" s="46">
        <f t="shared" si="12"/>
        <v>7.780499244358747</v>
      </c>
      <c r="D65" s="46">
        <f t="shared" si="12"/>
        <v>12.215331700453385</v>
      </c>
      <c r="E65" s="46">
        <f t="shared" si="9"/>
        <v>17.43707332325812</v>
      </c>
      <c r="F65" s="46">
        <f t="shared" si="9"/>
        <v>19.453853770389284</v>
      </c>
      <c r="G65" s="46">
        <f t="shared" si="9"/>
        <v>18.802438897284905</v>
      </c>
      <c r="H65" s="46">
        <f t="shared" si="1"/>
        <v>75.68919693574443</v>
      </c>
      <c r="I65" s="47">
        <f t="shared" si="2"/>
        <v>19189</v>
      </c>
      <c r="J65">
        <f t="shared" si="13"/>
        <v>15.001754847766957</v>
      </c>
      <c r="K65">
        <f t="shared" si="13"/>
        <v>17.307186101605684</v>
      </c>
      <c r="L65">
        <f t="shared" si="10"/>
        <v>19.39106782486619</v>
      </c>
      <c r="M65">
        <f t="shared" si="10"/>
        <v>17.59892954286216</v>
      </c>
      <c r="N65">
        <f t="shared" si="10"/>
        <v>14.214266912345355</v>
      </c>
      <c r="O65">
        <f t="shared" si="4"/>
        <v>83.51320522944634</v>
      </c>
      <c r="P65" s="47">
        <f t="shared" si="5"/>
        <v>45588</v>
      </c>
      <c r="Q65">
        <f t="shared" si="11"/>
        <v>12.862590116862465</v>
      </c>
      <c r="R65">
        <f t="shared" si="11"/>
        <v>15.798817481513499</v>
      </c>
      <c r="S65">
        <f t="shared" si="11"/>
        <v>18.81223273692823</v>
      </c>
      <c r="T65">
        <f t="shared" si="11"/>
        <v>18.148416876360436</v>
      </c>
      <c r="U65">
        <f t="shared" si="11"/>
        <v>15.573428840483505</v>
      </c>
      <c r="V65">
        <f t="shared" si="7"/>
        <v>81.19548605214814</v>
      </c>
      <c r="W65" s="47">
        <f t="shared" si="8"/>
        <v>64777</v>
      </c>
    </row>
    <row r="66" spans="2:23" ht="14.25" customHeight="1">
      <c r="B66" s="44" t="s">
        <v>18</v>
      </c>
      <c r="C66" s="46">
        <f t="shared" si="12"/>
        <v>10.60215557638238</v>
      </c>
      <c r="D66" s="46">
        <f t="shared" si="12"/>
        <v>14.784442361761949</v>
      </c>
      <c r="E66" s="46">
        <f t="shared" si="9"/>
        <v>19.470477975632612</v>
      </c>
      <c r="F66" s="46">
        <f t="shared" si="9"/>
        <v>19.997656982193064</v>
      </c>
      <c r="G66" s="46">
        <f t="shared" si="9"/>
        <v>16.694001874414248</v>
      </c>
      <c r="H66" s="46">
        <f t="shared" si="1"/>
        <v>81.54873477038426</v>
      </c>
      <c r="I66" s="47">
        <f t="shared" si="2"/>
        <v>8536</v>
      </c>
      <c r="J66">
        <f t="shared" si="13"/>
        <v>17.180635529963745</v>
      </c>
      <c r="K66">
        <f t="shared" si="13"/>
        <v>18.69481765834933</v>
      </c>
      <c r="L66">
        <f t="shared" si="10"/>
        <v>20.255918106206014</v>
      </c>
      <c r="M66">
        <f t="shared" si="10"/>
        <v>17.24034975474515</v>
      </c>
      <c r="N66">
        <f t="shared" si="10"/>
        <v>13.312006824482832</v>
      </c>
      <c r="O66">
        <f t="shared" si="4"/>
        <v>86.68372787374706</v>
      </c>
      <c r="P66" s="47">
        <f t="shared" si="5"/>
        <v>23445</v>
      </c>
      <c r="Q66">
        <f t="shared" si="11"/>
        <v>15.42478346518245</v>
      </c>
      <c r="R66">
        <f t="shared" si="11"/>
        <v>17.65110534379788</v>
      </c>
      <c r="S66">
        <f t="shared" si="11"/>
        <v>20.04627747725212</v>
      </c>
      <c r="T66">
        <f t="shared" si="11"/>
        <v>17.976298427191146</v>
      </c>
      <c r="U66">
        <f t="shared" si="11"/>
        <v>14.214689972170977</v>
      </c>
      <c r="V66">
        <f t="shared" si="7"/>
        <v>85.31315468559457</v>
      </c>
      <c r="W66" s="47">
        <f t="shared" si="8"/>
        <v>31981</v>
      </c>
    </row>
    <row r="67" spans="2:23" ht="14.25" customHeight="1">
      <c r="B67" s="44" t="s">
        <v>19</v>
      </c>
      <c r="C67" s="46">
        <f t="shared" si="12"/>
        <v>10.665880966411315</v>
      </c>
      <c r="D67" s="46">
        <f t="shared" si="12"/>
        <v>12.610489098408955</v>
      </c>
      <c r="E67" s="46">
        <f t="shared" si="9"/>
        <v>16.26399528579847</v>
      </c>
      <c r="F67" s="46">
        <f t="shared" si="9"/>
        <v>18.35592221567472</v>
      </c>
      <c r="G67" s="46">
        <f t="shared" si="9"/>
        <v>15.910430170889805</v>
      </c>
      <c r="H67" s="46">
        <f t="shared" si="1"/>
        <v>73.80671773718326</v>
      </c>
      <c r="I67" s="47">
        <f t="shared" si="2"/>
        <v>3394</v>
      </c>
      <c r="J67">
        <f t="shared" si="13"/>
        <v>12.701346712437287</v>
      </c>
      <c r="K67">
        <f t="shared" si="13"/>
        <v>15.764457354106154</v>
      </c>
      <c r="L67">
        <f t="shared" si="10"/>
        <v>18.98600475310272</v>
      </c>
      <c r="M67">
        <f t="shared" si="10"/>
        <v>17.454449432268287</v>
      </c>
      <c r="N67">
        <f t="shared" si="10"/>
        <v>15.077898072352786</v>
      </c>
      <c r="O67">
        <f t="shared" si="4"/>
        <v>79.98415632426723</v>
      </c>
      <c r="P67" s="47">
        <f t="shared" si="5"/>
        <v>3787</v>
      </c>
      <c r="Q67">
        <f t="shared" si="11"/>
        <v>11.739312073527364</v>
      </c>
      <c r="R67">
        <f t="shared" si="11"/>
        <v>14.27377802534466</v>
      </c>
      <c r="S67">
        <f t="shared" si="11"/>
        <v>17.699484751427377</v>
      </c>
      <c r="T67">
        <f t="shared" si="11"/>
        <v>17.880518033700042</v>
      </c>
      <c r="U67">
        <f t="shared" si="11"/>
        <v>15.471382815763821</v>
      </c>
      <c r="V67">
        <f t="shared" si="7"/>
        <v>77.06447569976326</v>
      </c>
      <c r="W67" s="47">
        <f t="shared" si="8"/>
        <v>7181</v>
      </c>
    </row>
    <row r="68" spans="2:23" ht="14.25" customHeight="1">
      <c r="B68" s="44" t="s">
        <v>20</v>
      </c>
      <c r="C68" s="46">
        <f t="shared" si="12"/>
        <v>13.545865396360082</v>
      </c>
      <c r="D68" s="46">
        <f t="shared" si="12"/>
        <v>15.512397703676562</v>
      </c>
      <c r="E68" s="46">
        <f t="shared" si="9"/>
        <v>19.207279833882986</v>
      </c>
      <c r="F68" s="46">
        <f t="shared" si="9"/>
        <v>19.695859289116893</v>
      </c>
      <c r="G68" s="46">
        <f t="shared" si="9"/>
        <v>14.871137168682058</v>
      </c>
      <c r="H68" s="46">
        <f t="shared" si="1"/>
        <v>82.83253939171857</v>
      </c>
      <c r="I68" s="47">
        <f t="shared" si="2"/>
        <v>16374</v>
      </c>
      <c r="J68">
        <f t="shared" si="13"/>
        <v>21.36229503209516</v>
      </c>
      <c r="K68">
        <f t="shared" si="13"/>
        <v>20.32794864774421</v>
      </c>
      <c r="L68">
        <f t="shared" si="10"/>
        <v>21.818624319308814</v>
      </c>
      <c r="M68">
        <f t="shared" si="10"/>
        <v>17.112348270512</v>
      </c>
      <c r="N68">
        <f t="shared" si="10"/>
        <v>9.804995284597364</v>
      </c>
      <c r="O68">
        <f t="shared" si="4"/>
        <v>90.42621155425755</v>
      </c>
      <c r="P68" s="47">
        <f t="shared" si="5"/>
        <v>32871</v>
      </c>
      <c r="Q68">
        <f aca="true" t="shared" si="14" ref="Q68:U77">P30/$W68*100</f>
        <v>18.763326226012794</v>
      </c>
      <c r="R68">
        <f t="shared" si="14"/>
        <v>18.726774291806276</v>
      </c>
      <c r="S68">
        <f t="shared" si="14"/>
        <v>20.950350289369478</v>
      </c>
      <c r="T68">
        <f t="shared" si="14"/>
        <v>17.971367651538227</v>
      </c>
      <c r="U68">
        <f t="shared" si="14"/>
        <v>11.489491318915626</v>
      </c>
      <c r="V68">
        <f t="shared" si="7"/>
        <v>87.9013097776424</v>
      </c>
      <c r="W68" s="47">
        <f t="shared" si="8"/>
        <v>49245</v>
      </c>
    </row>
    <row r="69" spans="2:23" ht="14.25" customHeight="1">
      <c r="B69" s="44" t="s">
        <v>21</v>
      </c>
      <c r="C69" s="46">
        <f t="shared" si="12"/>
        <v>11.068957821914752</v>
      </c>
      <c r="D69" s="46">
        <f t="shared" si="12"/>
        <v>20.999776835527783</v>
      </c>
      <c r="E69" s="46">
        <f t="shared" si="9"/>
        <v>26.556572193706764</v>
      </c>
      <c r="F69" s="46">
        <f t="shared" si="9"/>
        <v>22.00401696049989</v>
      </c>
      <c r="G69" s="46">
        <f t="shared" si="9"/>
        <v>12.898906494086141</v>
      </c>
      <c r="H69" s="46">
        <f t="shared" si="1"/>
        <v>93.52823030573532</v>
      </c>
      <c r="I69" s="47">
        <f t="shared" si="2"/>
        <v>4481</v>
      </c>
      <c r="J69">
        <f t="shared" si="13"/>
        <v>16.28012321072658</v>
      </c>
      <c r="K69">
        <f t="shared" si="13"/>
        <v>25.638702663526004</v>
      </c>
      <c r="L69">
        <f t="shared" si="10"/>
        <v>28.981699583257836</v>
      </c>
      <c r="M69">
        <f t="shared" si="10"/>
        <v>18.39101286464939</v>
      </c>
      <c r="N69">
        <f t="shared" si="10"/>
        <v>7.012139880413118</v>
      </c>
      <c r="O69">
        <f t="shared" si="4"/>
        <v>96.30367820257293</v>
      </c>
      <c r="P69" s="47">
        <f t="shared" si="5"/>
        <v>11038</v>
      </c>
      <c r="Q69">
        <f t="shared" si="14"/>
        <v>14.775436561634125</v>
      </c>
      <c r="R69">
        <f t="shared" si="14"/>
        <v>24.29924608544365</v>
      </c>
      <c r="S69">
        <f t="shared" si="14"/>
        <v>28.28146143437077</v>
      </c>
      <c r="T69">
        <f t="shared" si="14"/>
        <v>19.434241897029448</v>
      </c>
      <c r="U69">
        <f t="shared" si="14"/>
        <v>8.711901540047684</v>
      </c>
      <c r="V69">
        <f t="shared" si="7"/>
        <v>95.50228751852568</v>
      </c>
      <c r="W69" s="47">
        <f t="shared" si="8"/>
        <v>15519</v>
      </c>
    </row>
    <row r="70" spans="2:23" ht="14.25" customHeight="1">
      <c r="B70" s="44" t="s">
        <v>22</v>
      </c>
      <c r="C70" s="46">
        <f t="shared" si="12"/>
        <v>12.883903704551525</v>
      </c>
      <c r="D70" s="46">
        <f t="shared" si="12"/>
        <v>17.988630727557133</v>
      </c>
      <c r="E70" s="46">
        <f t="shared" si="9"/>
        <v>24.279882492083477</v>
      </c>
      <c r="F70" s="46">
        <f t="shared" si="9"/>
        <v>23.070466597993207</v>
      </c>
      <c r="G70" s="46">
        <f t="shared" si="9"/>
        <v>14.165808248445307</v>
      </c>
      <c r="H70" s="46">
        <f t="shared" si="1"/>
        <v>92.38869177063064</v>
      </c>
      <c r="I70" s="47">
        <f t="shared" si="2"/>
        <v>26211</v>
      </c>
      <c r="J70">
        <f t="shared" si="13"/>
        <v>14.22158499325789</v>
      </c>
      <c r="K70">
        <f t="shared" si="13"/>
        <v>19.717684810623517</v>
      </c>
      <c r="L70">
        <f t="shared" si="10"/>
        <v>25.608070049669724</v>
      </c>
      <c r="M70">
        <f t="shared" si="10"/>
        <v>22.462320992711692</v>
      </c>
      <c r="N70">
        <f t="shared" si="10"/>
        <v>12.260399064638912</v>
      </c>
      <c r="O70">
        <f t="shared" si="4"/>
        <v>94.27005991090174</v>
      </c>
      <c r="P70" s="47">
        <f t="shared" si="5"/>
        <v>58587</v>
      </c>
      <c r="Q70">
        <f t="shared" si="14"/>
        <v>13.808108681808534</v>
      </c>
      <c r="R70">
        <f t="shared" si="14"/>
        <v>19.183235453666363</v>
      </c>
      <c r="S70">
        <f t="shared" si="14"/>
        <v>25.19752824359065</v>
      </c>
      <c r="T70">
        <f t="shared" si="14"/>
        <v>22.650298356093305</v>
      </c>
      <c r="U70">
        <f t="shared" si="14"/>
        <v>12.849359654708836</v>
      </c>
      <c r="V70">
        <f t="shared" si="7"/>
        <v>93.68853038986768</v>
      </c>
      <c r="W70" s="47">
        <f t="shared" si="8"/>
        <v>84798</v>
      </c>
    </row>
    <row r="71" spans="2:23" ht="14.25" customHeight="1">
      <c r="B71" s="48" t="s">
        <v>53</v>
      </c>
      <c r="C71" s="46">
        <f t="shared" si="12"/>
        <v>10.40686638606916</v>
      </c>
      <c r="D71" s="46">
        <f t="shared" si="12"/>
        <v>20.18651481389783</v>
      </c>
      <c r="E71" s="46">
        <f t="shared" si="9"/>
        <v>26.87959065775357</v>
      </c>
      <c r="F71" s="46">
        <f t="shared" si="9"/>
        <v>22.497317817941735</v>
      </c>
      <c r="G71" s="46">
        <f t="shared" si="9"/>
        <v>11.380704794916234</v>
      </c>
      <c r="H71" s="46">
        <f t="shared" si="1"/>
        <v>91.35099447057853</v>
      </c>
      <c r="I71" s="47">
        <f t="shared" si="2"/>
        <v>12117</v>
      </c>
      <c r="J71">
        <f t="shared" si="13"/>
        <v>14.728378113355559</v>
      </c>
      <c r="K71">
        <f t="shared" si="13"/>
        <v>24.383866117539387</v>
      </c>
      <c r="L71">
        <f t="shared" si="10"/>
        <v>28.083938027064132</v>
      </c>
      <c r="M71">
        <f t="shared" si="10"/>
        <v>18.323854350526247</v>
      </c>
      <c r="N71">
        <f t="shared" si="10"/>
        <v>8.75988755965222</v>
      </c>
      <c r="O71">
        <f t="shared" si="4"/>
        <v>94.27992416813754</v>
      </c>
      <c r="P71" s="47">
        <f t="shared" si="5"/>
        <v>15297</v>
      </c>
      <c r="Q71">
        <f t="shared" si="14"/>
        <v>12.818268038228641</v>
      </c>
      <c r="R71">
        <f t="shared" si="14"/>
        <v>22.52863500401255</v>
      </c>
      <c r="S71">
        <f t="shared" si="14"/>
        <v>27.551615962646824</v>
      </c>
      <c r="T71">
        <f t="shared" si="14"/>
        <v>20.168527029984677</v>
      </c>
      <c r="U71">
        <f t="shared" si="14"/>
        <v>9.918289924855914</v>
      </c>
      <c r="V71">
        <f t="shared" si="7"/>
        <v>92.98533595972862</v>
      </c>
      <c r="W71" s="47">
        <f t="shared" si="8"/>
        <v>27414</v>
      </c>
    </row>
    <row r="72" spans="2:23" ht="14.25" customHeight="1">
      <c r="B72" s="44" t="s">
        <v>23</v>
      </c>
      <c r="C72" s="46">
        <f t="shared" si="12"/>
        <v>10.465116279069768</v>
      </c>
      <c r="D72" s="46">
        <f t="shared" si="12"/>
        <v>26.29695885509839</v>
      </c>
      <c r="E72" s="46">
        <f t="shared" si="9"/>
        <v>30.661896243291594</v>
      </c>
      <c r="F72" s="46">
        <f t="shared" si="9"/>
        <v>18.157423971377458</v>
      </c>
      <c r="G72" s="46">
        <f t="shared" si="9"/>
        <v>7.602862254025045</v>
      </c>
      <c r="H72" s="46">
        <f t="shared" si="1"/>
        <v>93.18425760286225</v>
      </c>
      <c r="I72" s="47">
        <f t="shared" si="2"/>
        <v>5590</v>
      </c>
      <c r="J72">
        <f t="shared" si="13"/>
        <v>14.396111180356474</v>
      </c>
      <c r="K72">
        <f t="shared" si="13"/>
        <v>26.57360089741992</v>
      </c>
      <c r="L72">
        <f t="shared" si="10"/>
        <v>29.88906892683535</v>
      </c>
      <c r="M72">
        <f t="shared" si="10"/>
        <v>17.18808425775894</v>
      </c>
      <c r="N72">
        <f t="shared" si="10"/>
        <v>7.004861024554406</v>
      </c>
      <c r="O72">
        <f t="shared" si="4"/>
        <v>95.05172628692509</v>
      </c>
      <c r="P72" s="47">
        <f t="shared" si="5"/>
        <v>8023</v>
      </c>
      <c r="Q72">
        <f t="shared" si="14"/>
        <v>12.78189965474179</v>
      </c>
      <c r="R72">
        <f t="shared" si="14"/>
        <v>26.46000146918387</v>
      </c>
      <c r="S72">
        <f t="shared" si="14"/>
        <v>30.206420333504735</v>
      </c>
      <c r="T72">
        <f t="shared" si="14"/>
        <v>17.58613090428267</v>
      </c>
      <c r="U72">
        <f t="shared" si="14"/>
        <v>7.250422390362153</v>
      </c>
      <c r="V72">
        <f t="shared" si="7"/>
        <v>94.28487475207523</v>
      </c>
      <c r="W72" s="47">
        <f t="shared" si="8"/>
        <v>13613</v>
      </c>
    </row>
    <row r="73" spans="2:23" ht="14.25" customHeight="1">
      <c r="B73" s="44" t="s">
        <v>24</v>
      </c>
      <c r="C73" s="46">
        <f t="shared" si="12"/>
        <v>23.400129282482222</v>
      </c>
      <c r="D73" s="46">
        <f t="shared" si="12"/>
        <v>18.164188752424046</v>
      </c>
      <c r="E73" s="46">
        <f t="shared" si="9"/>
        <v>20.124973066149536</v>
      </c>
      <c r="F73" s="46">
        <f t="shared" si="9"/>
        <v>15.621633268692092</v>
      </c>
      <c r="G73" s="46">
        <f t="shared" si="9"/>
        <v>11.76470588235294</v>
      </c>
      <c r="H73" s="46">
        <f t="shared" si="1"/>
        <v>89.07563025210085</v>
      </c>
      <c r="I73" s="47">
        <f t="shared" si="2"/>
        <v>4641</v>
      </c>
      <c r="J73">
        <f t="shared" si="13"/>
        <v>21.65518491660624</v>
      </c>
      <c r="K73">
        <f t="shared" si="13"/>
        <v>19.55221174764322</v>
      </c>
      <c r="L73">
        <f t="shared" si="10"/>
        <v>18.346627991298043</v>
      </c>
      <c r="M73">
        <f t="shared" si="10"/>
        <v>15.989847715736042</v>
      </c>
      <c r="N73">
        <f t="shared" si="10"/>
        <v>12.409354604786078</v>
      </c>
      <c r="O73">
        <f t="shared" si="4"/>
        <v>87.95322697606962</v>
      </c>
      <c r="P73" s="47">
        <f t="shared" si="5"/>
        <v>11032</v>
      </c>
      <c r="Q73">
        <f t="shared" si="14"/>
        <v>22.171887960186307</v>
      </c>
      <c r="R73">
        <f t="shared" si="14"/>
        <v>19.141198239009764</v>
      </c>
      <c r="S73">
        <f t="shared" si="14"/>
        <v>18.873221463663626</v>
      </c>
      <c r="T73">
        <f t="shared" si="14"/>
        <v>15.8808141389651</v>
      </c>
      <c r="U73">
        <f t="shared" si="14"/>
        <v>12.218464875901232</v>
      </c>
      <c r="V73">
        <f t="shared" si="7"/>
        <v>88.28558667772603</v>
      </c>
      <c r="W73" s="47">
        <f t="shared" si="8"/>
        <v>15673</v>
      </c>
    </row>
    <row r="74" spans="2:23" ht="14.25" customHeight="1">
      <c r="B74" s="44" t="s">
        <v>25</v>
      </c>
      <c r="C74" s="46">
        <f t="shared" si="12"/>
        <v>20.817688777638715</v>
      </c>
      <c r="D74" s="46">
        <f t="shared" si="12"/>
        <v>18.89862327909887</v>
      </c>
      <c r="E74" s="46">
        <f t="shared" si="9"/>
        <v>21.443471005423444</v>
      </c>
      <c r="F74" s="46">
        <f t="shared" si="9"/>
        <v>17.35502711722987</v>
      </c>
      <c r="G74" s="46">
        <f t="shared" si="9"/>
        <v>12.390488110137673</v>
      </c>
      <c r="H74" s="46">
        <f t="shared" si="1"/>
        <v>90.90529828952857</v>
      </c>
      <c r="I74" s="47">
        <f t="shared" si="2"/>
        <v>2397</v>
      </c>
      <c r="J74">
        <f t="shared" si="13"/>
        <v>19.981896356641773</v>
      </c>
      <c r="K74">
        <f t="shared" si="13"/>
        <v>18.443086671192578</v>
      </c>
      <c r="L74">
        <f t="shared" si="10"/>
        <v>21.950667571848832</v>
      </c>
      <c r="M74">
        <f t="shared" si="10"/>
        <v>18.692011767368182</v>
      </c>
      <c r="N74">
        <f t="shared" si="10"/>
        <v>12.310477483593573</v>
      </c>
      <c r="O74">
        <f t="shared" si="4"/>
        <v>91.37813985064494</v>
      </c>
      <c r="P74" s="47">
        <f t="shared" si="5"/>
        <v>4419</v>
      </c>
      <c r="Q74">
        <f t="shared" si="14"/>
        <v>20.275821596244132</v>
      </c>
      <c r="R74">
        <f t="shared" si="14"/>
        <v>18.603286384976524</v>
      </c>
      <c r="S74">
        <f t="shared" si="14"/>
        <v>21.772300469483568</v>
      </c>
      <c r="T74">
        <f t="shared" si="14"/>
        <v>18.221830985915492</v>
      </c>
      <c r="U74">
        <f t="shared" si="14"/>
        <v>12.338615023474178</v>
      </c>
      <c r="V74">
        <f t="shared" si="7"/>
        <v>91.2118544600939</v>
      </c>
      <c r="W74" s="47">
        <f t="shared" si="8"/>
        <v>6816</v>
      </c>
    </row>
    <row r="75" spans="2:23" ht="14.25" customHeight="1">
      <c r="B75" s="44" t="s">
        <v>26</v>
      </c>
      <c r="C75" s="46">
        <f t="shared" si="12"/>
        <v>25.412960609911057</v>
      </c>
      <c r="D75" s="46">
        <f t="shared" si="12"/>
        <v>20.775095298602288</v>
      </c>
      <c r="E75" s="46">
        <f t="shared" si="9"/>
        <v>18.996188055908515</v>
      </c>
      <c r="F75" s="46">
        <f t="shared" si="9"/>
        <v>15.756035578144854</v>
      </c>
      <c r="G75" s="46">
        <f t="shared" si="9"/>
        <v>10.99110546378653</v>
      </c>
      <c r="H75" s="46">
        <f t="shared" si="1"/>
        <v>91.93138500635324</v>
      </c>
      <c r="I75" s="47">
        <f t="shared" si="2"/>
        <v>1574</v>
      </c>
      <c r="J75">
        <f t="shared" si="13"/>
        <v>19.699903194578898</v>
      </c>
      <c r="K75">
        <f t="shared" si="13"/>
        <v>19.893514036786062</v>
      </c>
      <c r="L75">
        <f t="shared" si="10"/>
        <v>19.94191674733785</v>
      </c>
      <c r="M75">
        <f t="shared" si="10"/>
        <v>16.84414327202323</v>
      </c>
      <c r="N75">
        <f t="shared" si="10"/>
        <v>11.955469506292353</v>
      </c>
      <c r="O75">
        <f t="shared" si="4"/>
        <v>88.3349467570184</v>
      </c>
      <c r="P75" s="47">
        <f t="shared" si="5"/>
        <v>4132</v>
      </c>
      <c r="Q75">
        <f t="shared" si="14"/>
        <v>21.275849982474586</v>
      </c>
      <c r="R75">
        <f t="shared" si="14"/>
        <v>20.136698212407993</v>
      </c>
      <c r="S75">
        <f t="shared" si="14"/>
        <v>19.68103750438135</v>
      </c>
      <c r="T75">
        <f t="shared" si="14"/>
        <v>16.543988783736417</v>
      </c>
      <c r="U75">
        <f t="shared" si="14"/>
        <v>11.689449702067998</v>
      </c>
      <c r="V75">
        <f t="shared" si="7"/>
        <v>89.32702418506835</v>
      </c>
      <c r="W75" s="47">
        <f t="shared" si="8"/>
        <v>5706</v>
      </c>
    </row>
    <row r="76" spans="2:23" ht="14.25" customHeight="1">
      <c r="B76" s="44" t="s">
        <v>27</v>
      </c>
      <c r="C76" s="46">
        <f t="shared" si="12"/>
        <v>43.58766233766234</v>
      </c>
      <c r="D76" s="46">
        <f t="shared" si="12"/>
        <v>25.811688311688314</v>
      </c>
      <c r="E76" s="46">
        <f t="shared" si="9"/>
        <v>11.363636363636363</v>
      </c>
      <c r="F76" s="46">
        <f t="shared" si="9"/>
        <v>6.087662337662338</v>
      </c>
      <c r="G76" s="46">
        <f t="shared" si="9"/>
        <v>5.438311688311688</v>
      </c>
      <c r="H76" s="46">
        <f t="shared" si="1"/>
        <v>92.28896103896103</v>
      </c>
      <c r="I76" s="47">
        <f t="shared" si="2"/>
        <v>1232</v>
      </c>
      <c r="J76">
        <f t="shared" si="13"/>
        <v>45.73863636363637</v>
      </c>
      <c r="K76">
        <f t="shared" si="13"/>
        <v>21.59090909090909</v>
      </c>
      <c r="L76">
        <f t="shared" si="10"/>
        <v>12.272727272727273</v>
      </c>
      <c r="M76">
        <f t="shared" si="10"/>
        <v>7.954545454545454</v>
      </c>
      <c r="N76">
        <f t="shared" si="10"/>
        <v>5.3977272727272725</v>
      </c>
      <c r="O76">
        <f t="shared" si="4"/>
        <v>92.95454545454545</v>
      </c>
      <c r="P76" s="47">
        <f t="shared" si="5"/>
        <v>1760</v>
      </c>
      <c r="Q76">
        <f t="shared" si="14"/>
        <v>44.85294117647059</v>
      </c>
      <c r="R76">
        <f t="shared" si="14"/>
        <v>23.328877005347593</v>
      </c>
      <c r="S76">
        <f t="shared" si="14"/>
        <v>11.898395721925134</v>
      </c>
      <c r="T76">
        <f t="shared" si="14"/>
        <v>7.185828877005347</v>
      </c>
      <c r="U76">
        <f t="shared" si="14"/>
        <v>5.414438502673797</v>
      </c>
      <c r="V76">
        <f t="shared" si="7"/>
        <v>92.68048128342245</v>
      </c>
      <c r="W76" s="47">
        <f t="shared" si="8"/>
        <v>2992</v>
      </c>
    </row>
    <row r="77" spans="2:23" ht="14.25" customHeight="1">
      <c r="B77" s="44" t="s">
        <v>28</v>
      </c>
      <c r="C77" s="46">
        <f t="shared" si="12"/>
        <v>28.35696413678065</v>
      </c>
      <c r="D77" s="46">
        <f t="shared" si="12"/>
        <v>20.97581317764804</v>
      </c>
      <c r="E77" s="46">
        <f t="shared" si="9"/>
        <v>20.141784820683903</v>
      </c>
      <c r="F77" s="46">
        <f t="shared" si="9"/>
        <v>15.221017514595497</v>
      </c>
      <c r="G77" s="46">
        <f t="shared" si="9"/>
        <v>8.715596330275229</v>
      </c>
      <c r="H77" s="46">
        <f t="shared" si="1"/>
        <v>93.41117597998331</v>
      </c>
      <c r="I77" s="47">
        <f t="shared" si="2"/>
        <v>2398</v>
      </c>
      <c r="J77">
        <f t="shared" si="13"/>
        <v>33.8679827267119</v>
      </c>
      <c r="K77">
        <f t="shared" si="13"/>
        <v>25.01542257865515</v>
      </c>
      <c r="L77">
        <f t="shared" si="10"/>
        <v>19.000616903146206</v>
      </c>
      <c r="M77">
        <f t="shared" si="10"/>
        <v>11.813695249845773</v>
      </c>
      <c r="N77">
        <f t="shared" si="10"/>
        <v>6.415792720542875</v>
      </c>
      <c r="O77">
        <f t="shared" si="4"/>
        <v>96.11351017890192</v>
      </c>
      <c r="P77" s="47">
        <f t="shared" si="5"/>
        <v>3242</v>
      </c>
      <c r="Q77">
        <f t="shared" si="14"/>
        <v>31.52482269503546</v>
      </c>
      <c r="R77">
        <f t="shared" si="14"/>
        <v>23.29787234042553</v>
      </c>
      <c r="S77">
        <f t="shared" si="14"/>
        <v>19.48581560283688</v>
      </c>
      <c r="T77">
        <f t="shared" si="14"/>
        <v>13.26241134751773</v>
      </c>
      <c r="U77">
        <f t="shared" si="14"/>
        <v>7.3936170212765955</v>
      </c>
      <c r="V77">
        <f t="shared" si="7"/>
        <v>94.9645390070922</v>
      </c>
      <c r="W77" s="47">
        <f t="shared" si="8"/>
        <v>5640</v>
      </c>
    </row>
    <row r="78" spans="2:23" ht="14.25" customHeight="1">
      <c r="B78" s="44" t="s">
        <v>29</v>
      </c>
      <c r="C78" s="46">
        <f t="shared" si="12"/>
        <v>19.40545004128819</v>
      </c>
      <c r="D78" s="46">
        <f t="shared" si="12"/>
        <v>22.08918249380677</v>
      </c>
      <c r="E78" s="46">
        <f t="shared" si="9"/>
        <v>21.242774566473987</v>
      </c>
      <c r="F78" s="46">
        <f t="shared" si="9"/>
        <v>15.524360033030554</v>
      </c>
      <c r="G78" s="46">
        <f t="shared" si="9"/>
        <v>11.209744013212221</v>
      </c>
      <c r="H78" s="46">
        <f t="shared" si="1"/>
        <v>89.47151114781173</v>
      </c>
      <c r="I78" s="47">
        <f t="shared" si="2"/>
        <v>4844</v>
      </c>
      <c r="J78">
        <f t="shared" si="13"/>
        <v>21.935952100154225</v>
      </c>
      <c r="K78">
        <f t="shared" si="13"/>
        <v>23.714052435816022</v>
      </c>
      <c r="L78">
        <f t="shared" si="10"/>
        <v>21.85430463576159</v>
      </c>
      <c r="M78">
        <f t="shared" si="10"/>
        <v>15.9666152590039</v>
      </c>
      <c r="N78">
        <f t="shared" si="10"/>
        <v>9.198947654903384</v>
      </c>
      <c r="O78">
        <f t="shared" si="4"/>
        <v>92.66987208563911</v>
      </c>
      <c r="P78" s="47">
        <f t="shared" si="5"/>
        <v>11023</v>
      </c>
      <c r="Q78">
        <f aca="true" t="shared" si="15" ref="Q78:U82">P40/$W78*100</f>
        <v>21.163420936534948</v>
      </c>
      <c r="R78">
        <f t="shared" si="15"/>
        <v>23.217999621856684</v>
      </c>
      <c r="S78">
        <f t="shared" si="15"/>
        <v>21.667612024957457</v>
      </c>
      <c r="T78">
        <f t="shared" si="15"/>
        <v>15.831600176466882</v>
      </c>
      <c r="U78">
        <f t="shared" si="15"/>
        <v>9.812819058423141</v>
      </c>
      <c r="V78">
        <f t="shared" si="7"/>
        <v>91.69345181823911</v>
      </c>
      <c r="W78" s="47">
        <f t="shared" si="8"/>
        <v>15867</v>
      </c>
    </row>
    <row r="79" spans="2:23" ht="14.25" customHeight="1">
      <c r="B79" s="44" t="s">
        <v>30</v>
      </c>
      <c r="C79" s="46">
        <f t="shared" si="12"/>
        <v>14.143291652585333</v>
      </c>
      <c r="D79" s="46">
        <f t="shared" si="12"/>
        <v>16.204798918553564</v>
      </c>
      <c r="E79" s="46">
        <f t="shared" si="9"/>
        <v>21.44305508617776</v>
      </c>
      <c r="F79" s="46">
        <f t="shared" si="9"/>
        <v>20.192632646164242</v>
      </c>
      <c r="G79" s="46">
        <f t="shared" si="9"/>
        <v>14.362960459614735</v>
      </c>
      <c r="H79" s="46">
        <f t="shared" si="1"/>
        <v>86.34673876309564</v>
      </c>
      <c r="I79" s="47">
        <f t="shared" si="2"/>
        <v>5918</v>
      </c>
      <c r="J79">
        <f t="shared" si="13"/>
        <v>20.30735455543359</v>
      </c>
      <c r="K79">
        <f t="shared" si="13"/>
        <v>20.35126234906696</v>
      </c>
      <c r="L79">
        <f t="shared" si="10"/>
        <v>22.26125137211855</v>
      </c>
      <c r="M79">
        <f t="shared" si="10"/>
        <v>18.72667398463227</v>
      </c>
      <c r="N79">
        <f t="shared" si="10"/>
        <v>11.32821075740944</v>
      </c>
      <c r="O79">
        <f t="shared" si="4"/>
        <v>92.97475301866082</v>
      </c>
      <c r="P79" s="47">
        <f t="shared" si="5"/>
        <v>4555</v>
      </c>
      <c r="Q79">
        <f t="shared" si="15"/>
        <v>16.824214647188008</v>
      </c>
      <c r="R79">
        <f t="shared" si="15"/>
        <v>18.00821159171202</v>
      </c>
      <c r="S79">
        <f t="shared" si="15"/>
        <v>21.798911486680034</v>
      </c>
      <c r="T79">
        <f t="shared" si="15"/>
        <v>19.55504630955791</v>
      </c>
      <c r="U79">
        <f t="shared" si="15"/>
        <v>13.043063114675832</v>
      </c>
      <c r="V79">
        <f t="shared" si="7"/>
        <v>89.22944714981381</v>
      </c>
      <c r="W79" s="47">
        <f t="shared" si="8"/>
        <v>10473</v>
      </c>
    </row>
    <row r="80" spans="2:23" ht="14.25" customHeight="1">
      <c r="B80" s="44" t="s">
        <v>31</v>
      </c>
      <c r="C80" s="46">
        <f t="shared" si="12"/>
        <v>7.3115778762991495</v>
      </c>
      <c r="D80" s="46">
        <f t="shared" si="12"/>
        <v>13.576568064539574</v>
      </c>
      <c r="E80" s="46">
        <f t="shared" si="9"/>
        <v>19.71073479177266</v>
      </c>
      <c r="F80" s="46">
        <f t="shared" si="9"/>
        <v>22.654262664437823</v>
      </c>
      <c r="G80" s="46">
        <f t="shared" si="9"/>
        <v>20.975361581510285</v>
      </c>
      <c r="H80" s="46">
        <f t="shared" si="1"/>
        <v>84.2285049785595</v>
      </c>
      <c r="I80" s="47">
        <f t="shared" si="2"/>
        <v>13759</v>
      </c>
      <c r="J80">
        <f t="shared" si="13"/>
        <v>16.08114794656111</v>
      </c>
      <c r="K80">
        <f t="shared" si="13"/>
        <v>17.832756061355763</v>
      </c>
      <c r="L80">
        <f t="shared" si="10"/>
        <v>21.1578426521524</v>
      </c>
      <c r="M80">
        <f t="shared" si="10"/>
        <v>19.109351806036614</v>
      </c>
      <c r="N80">
        <f t="shared" si="10"/>
        <v>14.78476001979218</v>
      </c>
      <c r="O80">
        <f t="shared" si="4"/>
        <v>88.96585848589808</v>
      </c>
      <c r="P80" s="47">
        <f t="shared" si="5"/>
        <v>10105</v>
      </c>
      <c r="Q80">
        <f t="shared" si="15"/>
        <v>11.024974857525981</v>
      </c>
      <c r="R80">
        <f t="shared" si="15"/>
        <v>15.378813275226284</v>
      </c>
      <c r="S80">
        <f t="shared" si="15"/>
        <v>20.323499832383508</v>
      </c>
      <c r="T80">
        <f t="shared" si="15"/>
        <v>21.153201475025142</v>
      </c>
      <c r="U80">
        <f t="shared" si="15"/>
        <v>18.354006034193766</v>
      </c>
      <c r="V80">
        <f t="shared" si="7"/>
        <v>86.23449547435467</v>
      </c>
      <c r="W80" s="47">
        <f t="shared" si="8"/>
        <v>23864</v>
      </c>
    </row>
    <row r="81" spans="2:23" ht="14.25" customHeight="1">
      <c r="B81" s="44" t="s">
        <v>32</v>
      </c>
      <c r="C81" s="46">
        <f t="shared" si="12"/>
        <v>7.983503364445409</v>
      </c>
      <c r="D81" s="46">
        <f t="shared" si="12"/>
        <v>11.298024744953333</v>
      </c>
      <c r="E81" s="46">
        <f t="shared" si="9"/>
        <v>16.82222704579987</v>
      </c>
      <c r="F81" s="46">
        <f t="shared" si="9"/>
        <v>19.3965704362926</v>
      </c>
      <c r="G81" s="46">
        <f t="shared" si="9"/>
        <v>19.20555676144997</v>
      </c>
      <c r="H81" s="46">
        <f t="shared" si="1"/>
        <v>74.70588235294117</v>
      </c>
      <c r="I81" s="47">
        <f t="shared" si="2"/>
        <v>46070</v>
      </c>
      <c r="J81">
        <f t="shared" si="13"/>
        <v>9.593876493947475</v>
      </c>
      <c r="K81">
        <f t="shared" si="13"/>
        <v>13.215799873386153</v>
      </c>
      <c r="L81">
        <f t="shared" si="10"/>
        <v>17.892838644080804</v>
      </c>
      <c r="M81">
        <f t="shared" si="10"/>
        <v>19.423715157212193</v>
      </c>
      <c r="N81">
        <f t="shared" si="10"/>
        <v>18.312966408962726</v>
      </c>
      <c r="O81">
        <f t="shared" si="4"/>
        <v>78.43919657758936</v>
      </c>
      <c r="P81" s="47">
        <f t="shared" si="5"/>
        <v>52127</v>
      </c>
      <c r="Q81">
        <f t="shared" si="15"/>
        <v>8.838355550576901</v>
      </c>
      <c r="R81">
        <f t="shared" si="15"/>
        <v>12.31605853539314</v>
      </c>
      <c r="S81">
        <f t="shared" si="15"/>
        <v>17.390551646180636</v>
      </c>
      <c r="T81">
        <f t="shared" si="15"/>
        <v>19.410979968838152</v>
      </c>
      <c r="U81">
        <f t="shared" si="15"/>
        <v>18.73173314867053</v>
      </c>
      <c r="V81">
        <f t="shared" si="7"/>
        <v>76.68767884965936</v>
      </c>
      <c r="W81" s="47">
        <f t="shared" si="8"/>
        <v>98197</v>
      </c>
    </row>
    <row r="82" spans="2:23" ht="14.25" customHeight="1">
      <c r="B82" s="44" t="s">
        <v>47</v>
      </c>
      <c r="C82" s="46">
        <f t="shared" si="12"/>
        <v>13.24717888528047</v>
      </c>
      <c r="D82" s="46">
        <f t="shared" si="12"/>
        <v>15.446131504478473</v>
      </c>
      <c r="E82" s="46">
        <f t="shared" si="9"/>
        <v>19.126884265913375</v>
      </c>
      <c r="F82" s="46">
        <f t="shared" si="9"/>
        <v>18.93541151721017</v>
      </c>
      <c r="G82" s="46">
        <f t="shared" si="9"/>
        <v>15.52396393349679</v>
      </c>
      <c r="H82" s="46">
        <f t="shared" si="1"/>
        <v>82.27957010637927</v>
      </c>
      <c r="I82" s="47">
        <f t="shared" si="2"/>
        <v>402146</v>
      </c>
      <c r="J82">
        <f t="shared" si="13"/>
        <v>16.53190614457629</v>
      </c>
      <c r="K82">
        <f t="shared" si="13"/>
        <v>18.35568385894832</v>
      </c>
      <c r="L82">
        <f t="shared" si="10"/>
        <v>20.78032426444672</v>
      </c>
      <c r="M82">
        <f t="shared" si="10"/>
        <v>18.098261190648028</v>
      </c>
      <c r="N82">
        <f t="shared" si="10"/>
        <v>13.160655242443061</v>
      </c>
      <c r="O82">
        <f t="shared" si="4"/>
        <v>86.92683070106241</v>
      </c>
      <c r="P82" s="47">
        <f t="shared" si="5"/>
        <v>476648</v>
      </c>
      <c r="Q82">
        <f t="shared" si="15"/>
        <v>15.028778075407889</v>
      </c>
      <c r="R82">
        <f t="shared" si="15"/>
        <v>17.02424003805215</v>
      </c>
      <c r="S82">
        <f t="shared" si="15"/>
        <v>20.023691559113967</v>
      </c>
      <c r="T82">
        <f t="shared" si="15"/>
        <v>18.48135057817873</v>
      </c>
      <c r="U82">
        <f t="shared" si="15"/>
        <v>14.242131830667937</v>
      </c>
      <c r="V82">
        <f t="shared" si="7"/>
        <v>84.80019208142068</v>
      </c>
      <c r="W82" s="47">
        <f t="shared" si="8"/>
        <v>878794</v>
      </c>
    </row>
    <row r="83" spans="9:23" ht="14.25" customHeight="1">
      <c r="I83" s="47"/>
      <c r="P83" s="47"/>
      <c r="W83" s="47"/>
    </row>
    <row r="84" ht="14.25" customHeight="1">
      <c r="I84" s="52"/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W44"/>
  <sheetViews>
    <sheetView defaultGridColor="0" colorId="22" workbookViewId="0" topLeftCell="A1">
      <selection activeCell="J19" sqref="J19:K20"/>
    </sheetView>
  </sheetViews>
  <sheetFormatPr defaultColWidth="9.140625" defaultRowHeight="14.25" customHeight="1"/>
  <cols>
    <col min="1" max="1" width="10.28125" style="53" customWidth="1"/>
    <col min="2" max="2" width="13.7109375" style="53" customWidth="1"/>
    <col min="3" max="16384" width="10.28125" style="53" customWidth="1"/>
  </cols>
  <sheetData>
    <row r="1" ht="12" customHeight="1">
      <c r="A1" s="48" t="s">
        <v>86</v>
      </c>
    </row>
    <row r="2" ht="12" customHeight="1">
      <c r="A2" s="48" t="s">
        <v>85</v>
      </c>
    </row>
    <row r="5" ht="12" customHeight="1">
      <c r="C5" s="48" t="s">
        <v>71</v>
      </c>
    </row>
    <row r="6" spans="3:17" ht="12" customHeight="1">
      <c r="C6" s="48" t="s">
        <v>72</v>
      </c>
      <c r="J6" s="48" t="s">
        <v>73</v>
      </c>
      <c r="Q6" s="48" t="s">
        <v>62</v>
      </c>
    </row>
    <row r="7" spans="3:17" ht="12" customHeight="1">
      <c r="C7" s="48" t="s">
        <v>74</v>
      </c>
      <c r="J7" s="48" t="s">
        <v>74</v>
      </c>
      <c r="Q7" s="48" t="s">
        <v>74</v>
      </c>
    </row>
    <row r="8" spans="3:23" ht="12" customHeight="1">
      <c r="C8" s="48" t="s">
        <v>33</v>
      </c>
      <c r="D8" s="48" t="s">
        <v>34</v>
      </c>
      <c r="E8" s="48" t="s">
        <v>35</v>
      </c>
      <c r="F8" s="48" t="s">
        <v>36</v>
      </c>
      <c r="G8" s="48" t="s">
        <v>37</v>
      </c>
      <c r="H8" s="48" t="s">
        <v>48</v>
      </c>
      <c r="I8" s="48" t="s">
        <v>67</v>
      </c>
      <c r="J8" s="48" t="s">
        <v>33</v>
      </c>
      <c r="K8" s="48" t="s">
        <v>34</v>
      </c>
      <c r="L8" s="48" t="s">
        <v>35</v>
      </c>
      <c r="M8" s="48" t="s">
        <v>36</v>
      </c>
      <c r="N8" s="48" t="s">
        <v>37</v>
      </c>
      <c r="O8" s="48" t="s">
        <v>48</v>
      </c>
      <c r="P8" s="48" t="s">
        <v>67</v>
      </c>
      <c r="Q8" s="48" t="s">
        <v>33</v>
      </c>
      <c r="R8" s="48" t="s">
        <v>34</v>
      </c>
      <c r="S8" s="48" t="s">
        <v>35</v>
      </c>
      <c r="T8" s="48" t="s">
        <v>36</v>
      </c>
      <c r="U8" s="48" t="s">
        <v>37</v>
      </c>
      <c r="V8" s="53" t="s">
        <v>48</v>
      </c>
      <c r="W8" s="53" t="s">
        <v>67</v>
      </c>
    </row>
    <row r="10" spans="1:23" ht="12" customHeight="1">
      <c r="A10" s="48" t="s">
        <v>76</v>
      </c>
      <c r="B10" s="48" t="s">
        <v>0</v>
      </c>
      <c r="C10" s="54">
        <v>13.074937587272034</v>
      </c>
      <c r="D10" s="54">
        <v>14.348580374899505</v>
      </c>
      <c r="E10" s="54">
        <v>16.92548554986671</v>
      </c>
      <c r="F10" s="54">
        <v>17.319003088901113</v>
      </c>
      <c r="G10" s="54">
        <v>16.87894046460458</v>
      </c>
      <c r="H10" s="54">
        <v>78.54694706554395</v>
      </c>
      <c r="I10" s="54">
        <v>23633</v>
      </c>
      <c r="J10" s="54">
        <v>15.428434370690173</v>
      </c>
      <c r="K10" s="54">
        <v>16.19595850572645</v>
      </c>
      <c r="L10" s="54">
        <v>17.47016849553277</v>
      </c>
      <c r="M10" s="54">
        <v>16.59171313785453</v>
      </c>
      <c r="N10" s="54">
        <v>15.743239191701145</v>
      </c>
      <c r="O10" s="54">
        <v>81.42951370150506</v>
      </c>
      <c r="P10" s="54">
        <v>33354</v>
      </c>
      <c r="Q10" s="54">
        <v>14.452418972748172</v>
      </c>
      <c r="R10" s="54">
        <v>15.429834874620527</v>
      </c>
      <c r="S10" s="54">
        <v>17.244283784020915</v>
      </c>
      <c r="T10" s="54">
        <v>16.893326548160108</v>
      </c>
      <c r="U10" s="54">
        <v>16.214224296769437</v>
      </c>
      <c r="V10" s="54">
        <v>80.23408847631916</v>
      </c>
      <c r="W10" s="53">
        <v>56987</v>
      </c>
    </row>
    <row r="11" spans="2:23" ht="12" customHeight="1">
      <c r="B11" s="48" t="s">
        <v>1</v>
      </c>
      <c r="C11" s="54">
        <v>17.601614014368664</v>
      </c>
      <c r="D11" s="54">
        <v>16.740478299379983</v>
      </c>
      <c r="E11" s="54">
        <v>17.163664993602993</v>
      </c>
      <c r="F11" s="54">
        <v>16.149985237673455</v>
      </c>
      <c r="G11" s="54">
        <v>14.782009644720006</v>
      </c>
      <c r="H11" s="54">
        <v>82.43775218974511</v>
      </c>
      <c r="I11" s="54">
        <v>20322</v>
      </c>
      <c r="J11" s="54">
        <v>18.693716482849336</v>
      </c>
      <c r="K11" s="54">
        <v>18.62288778710918</v>
      </c>
      <c r="L11" s="54">
        <v>17.98542952544774</v>
      </c>
      <c r="M11" s="54">
        <v>15.885864616007286</v>
      </c>
      <c r="N11" s="54">
        <v>13.098249519376706</v>
      </c>
      <c r="O11" s="54">
        <v>84.28614793079025</v>
      </c>
      <c r="P11" s="54">
        <v>19766</v>
      </c>
      <c r="Q11" s="54">
        <v>18.140091798044303</v>
      </c>
      <c r="R11" s="54">
        <v>17.668629016164438</v>
      </c>
      <c r="S11" s="54">
        <v>17.568848533226898</v>
      </c>
      <c r="T11" s="54">
        <v>16.01975653562163</v>
      </c>
      <c r="U11" s="54">
        <v>13.95180602674117</v>
      </c>
      <c r="V11" s="54">
        <v>83.34913190979844</v>
      </c>
      <c r="W11" s="53">
        <v>40088</v>
      </c>
    </row>
    <row r="12" spans="2:23" ht="12" customHeight="1">
      <c r="B12" s="48" t="s">
        <v>2</v>
      </c>
      <c r="C12" s="54">
        <v>18.21792904215943</v>
      </c>
      <c r="D12" s="54">
        <v>15.789473684210526</v>
      </c>
      <c r="E12" s="54">
        <v>16.480093888236887</v>
      </c>
      <c r="F12" s="54">
        <v>16.213776293220185</v>
      </c>
      <c r="G12" s="54">
        <v>14.029069242574705</v>
      </c>
      <c r="H12" s="54">
        <v>80.73034215040174</v>
      </c>
      <c r="I12" s="54">
        <v>22154</v>
      </c>
      <c r="J12" s="54">
        <v>22.885925085130534</v>
      </c>
      <c r="K12" s="54">
        <v>18.246311010215663</v>
      </c>
      <c r="L12" s="54">
        <v>17.778093076049945</v>
      </c>
      <c r="M12" s="54">
        <v>14.812712826333712</v>
      </c>
      <c r="N12" s="54">
        <v>12.5</v>
      </c>
      <c r="O12" s="54">
        <v>86.22304199772985</v>
      </c>
      <c r="P12" s="54">
        <v>7048</v>
      </c>
      <c r="Q12" s="54">
        <v>19.344565440723237</v>
      </c>
      <c r="R12" s="54">
        <v>16.38243955893432</v>
      </c>
      <c r="S12" s="54">
        <v>16.79337031710157</v>
      </c>
      <c r="T12" s="54">
        <v>15.875624957194711</v>
      </c>
      <c r="U12" s="54">
        <v>13.660023286076296</v>
      </c>
      <c r="V12" s="54">
        <v>82.05602356003013</v>
      </c>
      <c r="W12" s="53">
        <v>29202</v>
      </c>
    </row>
    <row r="13" spans="2:23" ht="12" customHeight="1">
      <c r="B13" s="48" t="s">
        <v>3</v>
      </c>
      <c r="C13" s="54">
        <v>15.311469047156995</v>
      </c>
      <c r="D13" s="54">
        <v>14.088880263923928</v>
      </c>
      <c r="E13" s="54">
        <v>17.484960217349116</v>
      </c>
      <c r="F13" s="54">
        <v>18.008926838734716</v>
      </c>
      <c r="G13" s="54">
        <v>16.55346400155249</v>
      </c>
      <c r="H13" s="54">
        <v>81.44770036871726</v>
      </c>
      <c r="I13" s="54">
        <v>5153</v>
      </c>
      <c r="J13" s="54">
        <v>13.523573200992555</v>
      </c>
      <c r="K13" s="54">
        <v>17.03887510339123</v>
      </c>
      <c r="L13" s="54">
        <v>18.817204301075268</v>
      </c>
      <c r="M13" s="54">
        <v>18.23821339950372</v>
      </c>
      <c r="N13" s="54">
        <v>15.095119933829611</v>
      </c>
      <c r="O13" s="54">
        <v>82.7129859387924</v>
      </c>
      <c r="P13" s="54">
        <v>2418</v>
      </c>
      <c r="Q13" s="54">
        <v>14.740457007000396</v>
      </c>
      <c r="R13" s="54">
        <v>15.03103949280148</v>
      </c>
      <c r="S13" s="54">
        <v>17.91044776119403</v>
      </c>
      <c r="T13" s="54">
        <v>18.08215559371285</v>
      </c>
      <c r="U13" s="54">
        <v>16.08770307753269</v>
      </c>
      <c r="V13" s="54">
        <v>81.85180293224144</v>
      </c>
      <c r="W13" s="53">
        <v>7571</v>
      </c>
    </row>
    <row r="14" spans="2:23" ht="12" customHeight="1">
      <c r="B14" s="48" t="s">
        <v>4</v>
      </c>
      <c r="C14" s="54">
        <v>22.566143191276087</v>
      </c>
      <c r="D14" s="54">
        <v>13.745025971264543</v>
      </c>
      <c r="E14" s="54">
        <v>13.784514443668176</v>
      </c>
      <c r="F14" s="54">
        <v>14.100422222897238</v>
      </c>
      <c r="G14" s="54">
        <v>13.31065277482458</v>
      </c>
      <c r="H14" s="54">
        <v>77.50675860393062</v>
      </c>
      <c r="I14" s="54">
        <v>32921</v>
      </c>
      <c r="J14" s="54">
        <v>26.914879143803</v>
      </c>
      <c r="K14" s="54">
        <v>16.61149154233368</v>
      </c>
      <c r="L14" s="54">
        <v>15.219264432452043</v>
      </c>
      <c r="M14" s="54">
        <v>13.092376762958596</v>
      </c>
      <c r="N14" s="54">
        <v>11.759103895514942</v>
      </c>
      <c r="O14" s="54">
        <v>83.59711577706227</v>
      </c>
      <c r="P14" s="54">
        <v>22051</v>
      </c>
      <c r="Q14" s="54">
        <v>24.31055810230663</v>
      </c>
      <c r="R14" s="54">
        <v>14.894855562831989</v>
      </c>
      <c r="S14" s="54">
        <v>14.360037837444517</v>
      </c>
      <c r="T14" s="54">
        <v>13.696063450483884</v>
      </c>
      <c r="U14" s="54">
        <v>12.688277668631304</v>
      </c>
      <c r="V14" s="54">
        <v>79.94979262169832</v>
      </c>
      <c r="W14" s="53">
        <v>54972</v>
      </c>
    </row>
    <row r="15" spans="2:23" ht="12" customHeight="1">
      <c r="B15" s="48" t="s">
        <v>5</v>
      </c>
      <c r="C15" s="54">
        <v>38.57729138166895</v>
      </c>
      <c r="D15" s="54">
        <v>17.05426356589147</v>
      </c>
      <c r="E15" s="54">
        <v>14.728682170542637</v>
      </c>
      <c r="F15" s="54">
        <v>13.223894208846328</v>
      </c>
      <c r="G15" s="54">
        <v>7.751937984496124</v>
      </c>
      <c r="H15" s="54">
        <v>91.33606931144551</v>
      </c>
      <c r="I15" s="54">
        <v>2193</v>
      </c>
      <c r="J15" s="54">
        <v>40.33472803347281</v>
      </c>
      <c r="K15" s="54">
        <v>21.338912133891213</v>
      </c>
      <c r="L15" s="54">
        <v>14.393305439330545</v>
      </c>
      <c r="M15" s="54">
        <v>9.9581589958159</v>
      </c>
      <c r="N15" s="54">
        <v>7.112970711297072</v>
      </c>
      <c r="O15" s="54">
        <v>93.13807531380753</v>
      </c>
      <c r="P15" s="54">
        <v>1195</v>
      </c>
      <c r="Q15" s="54">
        <v>39.19716646989374</v>
      </c>
      <c r="R15" s="54">
        <v>18.5655253837072</v>
      </c>
      <c r="S15" s="54">
        <v>14.61038961038961</v>
      </c>
      <c r="T15" s="54">
        <v>12.07201889020071</v>
      </c>
      <c r="U15" s="54">
        <v>7.526564344746163</v>
      </c>
      <c r="V15" s="54">
        <v>91.97166469893743</v>
      </c>
      <c r="W15" s="53">
        <v>3388</v>
      </c>
    </row>
    <row r="16" spans="2:23" ht="12" customHeight="1">
      <c r="B16" s="48" t="s">
        <v>6</v>
      </c>
      <c r="C16" s="54">
        <v>8.213887219981117</v>
      </c>
      <c r="D16" s="54">
        <v>13.724143850313277</v>
      </c>
      <c r="E16" s="54">
        <v>20.195691356965067</v>
      </c>
      <c r="F16" s="54">
        <v>21.65479357995022</v>
      </c>
      <c r="G16" s="54">
        <v>19.002660715818383</v>
      </c>
      <c r="H16" s="54">
        <v>82.79117672302807</v>
      </c>
      <c r="I16" s="54">
        <v>11651</v>
      </c>
      <c r="J16" s="54">
        <v>14.34057362294492</v>
      </c>
      <c r="K16" s="54">
        <v>18.168726749069965</v>
      </c>
      <c r="L16" s="54">
        <v>23.532941317652707</v>
      </c>
      <c r="M16" s="54">
        <v>20.91683667346694</v>
      </c>
      <c r="N16" s="54">
        <v>13.164526581063244</v>
      </c>
      <c r="O16" s="54">
        <v>90.12360494419777</v>
      </c>
      <c r="P16" s="54">
        <v>8333</v>
      </c>
      <c r="Q16" s="54">
        <v>10.768614891913531</v>
      </c>
      <c r="R16" s="54">
        <v>15.57746196957566</v>
      </c>
      <c r="S16" s="54">
        <v>21.587269815852682</v>
      </c>
      <c r="T16" s="54">
        <v>21.347077662129703</v>
      </c>
      <c r="U16" s="54">
        <v>16.56825460368295</v>
      </c>
      <c r="V16" s="54">
        <v>85.84867894315452</v>
      </c>
      <c r="W16" s="53">
        <v>19984</v>
      </c>
    </row>
    <row r="17" spans="2:23" ht="12" customHeight="1">
      <c r="B17" s="48" t="s">
        <v>7</v>
      </c>
      <c r="C17" s="54">
        <v>10.08569545154911</v>
      </c>
      <c r="D17" s="54">
        <v>13.895847066578773</v>
      </c>
      <c r="E17" s="54">
        <v>17.890573500329598</v>
      </c>
      <c r="F17" s="54">
        <v>18.45748187211602</v>
      </c>
      <c r="G17" s="54">
        <v>16.624917600527354</v>
      </c>
      <c r="H17" s="54">
        <v>76.95451549110086</v>
      </c>
      <c r="I17" s="54">
        <v>7585</v>
      </c>
      <c r="J17" s="54">
        <v>9.492847854356306</v>
      </c>
      <c r="K17" s="54">
        <v>13.003901170351106</v>
      </c>
      <c r="L17" s="54">
        <v>14.434330299089726</v>
      </c>
      <c r="M17" s="54">
        <v>18.59557867360208</v>
      </c>
      <c r="N17" s="54">
        <v>17.945383615084527</v>
      </c>
      <c r="O17" s="54">
        <v>73.47204161248374</v>
      </c>
      <c r="P17" s="54">
        <v>769</v>
      </c>
      <c r="Q17" s="54">
        <v>10.031122815417765</v>
      </c>
      <c r="R17" s="54">
        <v>13.813741920038305</v>
      </c>
      <c r="S17" s="54">
        <v>17.57242039741441</v>
      </c>
      <c r="T17" s="54">
        <v>18.47019391908068</v>
      </c>
      <c r="U17" s="54">
        <v>16.746468757481445</v>
      </c>
      <c r="V17" s="54">
        <v>76.63394780943261</v>
      </c>
      <c r="W17" s="53">
        <v>8354</v>
      </c>
    </row>
    <row r="18" spans="2:23" ht="12" customHeight="1">
      <c r="B18" s="48" t="s">
        <v>8</v>
      </c>
      <c r="C18" s="54">
        <v>3.9221913457721316</v>
      </c>
      <c r="D18" s="54">
        <v>9.527590313616514</v>
      </c>
      <c r="E18" s="54">
        <v>16.9988090512108</v>
      </c>
      <c r="F18" s="54">
        <v>22.897975387058356</v>
      </c>
      <c r="G18" s="54">
        <v>23.12028582770941</v>
      </c>
      <c r="H18" s="54">
        <v>76.46685192536721</v>
      </c>
      <c r="I18" s="54">
        <v>12595</v>
      </c>
      <c r="J18" s="54">
        <v>5.448762273544461</v>
      </c>
      <c r="K18" s="54">
        <v>12.474069976490112</v>
      </c>
      <c r="L18" s="54">
        <v>18.66961692711935</v>
      </c>
      <c r="M18" s="54">
        <v>23.302447794219333</v>
      </c>
      <c r="N18" s="54">
        <v>20.564237311575162</v>
      </c>
      <c r="O18" s="54">
        <v>80.45913428294841</v>
      </c>
      <c r="P18" s="54">
        <v>7231</v>
      </c>
      <c r="Q18" s="54">
        <v>4.478967013013215</v>
      </c>
      <c r="R18" s="54">
        <v>10.602239483506507</v>
      </c>
      <c r="S18" s="54">
        <v>17.608191263996773</v>
      </c>
      <c r="T18" s="54">
        <v>23.04549581357813</v>
      </c>
      <c r="U18" s="54">
        <v>22.188035912438213</v>
      </c>
      <c r="V18" s="54">
        <v>77.92292948653284</v>
      </c>
      <c r="W18" s="53">
        <v>19826</v>
      </c>
    </row>
    <row r="19" spans="2:23" ht="12" customHeight="1">
      <c r="B19" s="48" t="s">
        <v>9</v>
      </c>
      <c r="C19" s="54" t="s">
        <v>66</v>
      </c>
      <c r="D19" s="54" t="s">
        <v>66</v>
      </c>
      <c r="E19" s="54">
        <v>21.518987341772153</v>
      </c>
      <c r="F19" s="54">
        <v>24.050632911392405</v>
      </c>
      <c r="G19" s="54">
        <v>24.050632911392405</v>
      </c>
      <c r="H19" s="54">
        <v>83.54430379746836</v>
      </c>
      <c r="I19" s="54">
        <v>79</v>
      </c>
      <c r="J19" s="54" t="s">
        <v>66</v>
      </c>
      <c r="K19" s="54" t="s">
        <v>66</v>
      </c>
      <c r="L19" s="54">
        <v>24.660633484162897</v>
      </c>
      <c r="M19" s="54">
        <v>19.683257918552037</v>
      </c>
      <c r="N19" s="54">
        <v>15.610859728506787</v>
      </c>
      <c r="O19" s="54">
        <v>91.4027149321267</v>
      </c>
      <c r="P19" s="54">
        <v>442</v>
      </c>
      <c r="Q19" s="54">
        <v>12.092130518234164</v>
      </c>
      <c r="R19" s="54">
        <v>16.698656429942417</v>
      </c>
      <c r="S19" s="54">
        <v>24.184261036468328</v>
      </c>
      <c r="T19" s="54">
        <v>20.34548944337812</v>
      </c>
      <c r="U19" s="54">
        <v>16.89059500959693</v>
      </c>
      <c r="V19" s="54">
        <v>90.21113243761995</v>
      </c>
      <c r="W19" s="53">
        <v>521</v>
      </c>
    </row>
    <row r="20" spans="2:23" ht="12" customHeight="1">
      <c r="B20" s="48" t="s">
        <v>10</v>
      </c>
      <c r="C20" s="54" t="s">
        <v>66</v>
      </c>
      <c r="D20" s="54" t="s">
        <v>66</v>
      </c>
      <c r="E20" s="54">
        <v>15.360583181463161</v>
      </c>
      <c r="F20" s="54">
        <v>17.183025253840146</v>
      </c>
      <c r="G20" s="54">
        <v>19.422025514189013</v>
      </c>
      <c r="H20" s="54">
        <v>68.992449882843</v>
      </c>
      <c r="I20" s="54">
        <v>3841</v>
      </c>
      <c r="J20" s="54" t="s">
        <v>66</v>
      </c>
      <c r="K20" s="54" t="s">
        <v>66</v>
      </c>
      <c r="L20" s="54">
        <v>14.608124743537134</v>
      </c>
      <c r="M20" s="54">
        <v>16.495691423881823</v>
      </c>
      <c r="N20" s="54">
        <v>19.080837094788674</v>
      </c>
      <c r="O20" s="54">
        <v>69.14238818219121</v>
      </c>
      <c r="P20" s="54">
        <v>2437</v>
      </c>
      <c r="Q20" s="54">
        <v>6.546670914303919</v>
      </c>
      <c r="R20" s="54">
        <v>11.229690984389933</v>
      </c>
      <c r="S20" s="54">
        <v>15.068493150684931</v>
      </c>
      <c r="T20" s="54">
        <v>16.916215355208667</v>
      </c>
      <c r="U20" s="54">
        <v>19.289582669640012</v>
      </c>
      <c r="V20" s="54">
        <v>69.05065307422747</v>
      </c>
      <c r="W20" s="53">
        <v>6278</v>
      </c>
    </row>
    <row r="21" spans="2:23" ht="12" customHeight="1">
      <c r="B21" s="48" t="s">
        <v>11</v>
      </c>
      <c r="C21" s="54">
        <v>9.331296835473248</v>
      </c>
      <c r="D21" s="54">
        <v>16.595866545749608</v>
      </c>
      <c r="E21" s="54">
        <v>22.438069781871985</v>
      </c>
      <c r="F21" s="54">
        <v>21.19707889838194</v>
      </c>
      <c r="G21" s="54">
        <v>15.96105197842585</v>
      </c>
      <c r="H21" s="54">
        <v>85.52336403990263</v>
      </c>
      <c r="I21" s="54">
        <v>20951</v>
      </c>
      <c r="J21" s="54">
        <v>12.054394103069201</v>
      </c>
      <c r="K21" s="54">
        <v>17.652665692317466</v>
      </c>
      <c r="L21" s="54">
        <v>21.929211412594523</v>
      </c>
      <c r="M21" s="54">
        <v>19.495456567325412</v>
      </c>
      <c r="N21" s="54">
        <v>14.742327000063543</v>
      </c>
      <c r="O21" s="54">
        <v>85.87405477537014</v>
      </c>
      <c r="P21" s="54">
        <v>15737</v>
      </c>
      <c r="Q21" s="54">
        <v>10.499345835150457</v>
      </c>
      <c r="R21" s="54">
        <v>17.04917139119058</v>
      </c>
      <c r="S21" s="54">
        <v>22.21979938944614</v>
      </c>
      <c r="T21" s="54">
        <v>20.467182730047973</v>
      </c>
      <c r="U21" s="54">
        <v>15.438290449193195</v>
      </c>
      <c r="V21" s="54">
        <v>85.67378979502834</v>
      </c>
      <c r="W21" s="53">
        <v>36688</v>
      </c>
    </row>
    <row r="22" spans="2:23" ht="12" customHeight="1">
      <c r="B22" s="48" t="s">
        <v>12</v>
      </c>
      <c r="C22" s="54">
        <v>21.428571428571427</v>
      </c>
      <c r="D22" s="54">
        <v>17.367319764124026</v>
      </c>
      <c r="E22" s="54">
        <v>18.52767738253757</v>
      </c>
      <c r="F22" s="54">
        <v>15.997717329275252</v>
      </c>
      <c r="G22" s="54">
        <v>12.440555449876356</v>
      </c>
      <c r="H22" s="54">
        <v>85.76184135438463</v>
      </c>
      <c r="I22" s="54">
        <v>10514</v>
      </c>
      <c r="J22" s="54">
        <v>24.411951684678957</v>
      </c>
      <c r="K22" s="54">
        <v>18.20300911210002</v>
      </c>
      <c r="L22" s="54">
        <v>16.61368934096207</v>
      </c>
      <c r="M22" s="54">
        <v>15.405806314897225</v>
      </c>
      <c r="N22" s="54">
        <v>11.84573002754821</v>
      </c>
      <c r="O22" s="54">
        <v>86.48018648018649</v>
      </c>
      <c r="P22" s="54">
        <v>4719</v>
      </c>
      <c r="Q22" s="54">
        <v>22.352786713057178</v>
      </c>
      <c r="R22" s="54">
        <v>17.626206262719098</v>
      </c>
      <c r="S22" s="54">
        <v>17.934746931005055</v>
      </c>
      <c r="T22" s="54">
        <v>15.814350423422832</v>
      </c>
      <c r="U22" s="54">
        <v>12.256285695529442</v>
      </c>
      <c r="V22" s="54">
        <v>85.9843760257336</v>
      </c>
      <c r="W22" s="53">
        <v>15233</v>
      </c>
    </row>
    <row r="23" spans="2:23" ht="12" customHeight="1">
      <c r="B23" s="48" t="s">
        <v>13</v>
      </c>
      <c r="C23" s="54">
        <v>16.053391053391053</v>
      </c>
      <c r="D23" s="54">
        <v>17.472342472342472</v>
      </c>
      <c r="E23" s="54">
        <v>20.622895622895623</v>
      </c>
      <c r="F23" s="54">
        <v>18.704906204906205</v>
      </c>
      <c r="G23" s="54">
        <v>14.562289562289562</v>
      </c>
      <c r="H23" s="54">
        <v>87.41582491582491</v>
      </c>
      <c r="I23" s="54">
        <v>16632</v>
      </c>
      <c r="J23" s="54">
        <v>23.986219766023112</v>
      </c>
      <c r="K23" s="54">
        <v>19.8306179573674</v>
      </c>
      <c r="L23" s="54">
        <v>19.04112538577478</v>
      </c>
      <c r="M23" s="54">
        <v>15.962104356563552</v>
      </c>
      <c r="N23" s="54">
        <v>11.619895212804133</v>
      </c>
      <c r="O23" s="54">
        <v>90.43996267853298</v>
      </c>
      <c r="P23" s="54">
        <v>13933</v>
      </c>
      <c r="Q23" s="54">
        <v>19.66955668247996</v>
      </c>
      <c r="R23" s="54">
        <v>18.547358089317846</v>
      </c>
      <c r="S23" s="54">
        <v>19.901848519548505</v>
      </c>
      <c r="T23" s="54">
        <v>17.454604940291183</v>
      </c>
      <c r="U23" s="54">
        <v>13.221004416816621</v>
      </c>
      <c r="V23" s="54">
        <v>88.79437264845411</v>
      </c>
      <c r="W23" s="53">
        <v>30565</v>
      </c>
    </row>
    <row r="24" spans="2:23" ht="12" customHeight="1">
      <c r="B24" s="48" t="s">
        <v>14</v>
      </c>
      <c r="C24" s="54">
        <v>19.301587301587304</v>
      </c>
      <c r="D24" s="54">
        <v>18.444444444444443</v>
      </c>
      <c r="E24" s="54">
        <v>21.349206349206348</v>
      </c>
      <c r="F24" s="54">
        <v>17.396825396825395</v>
      </c>
      <c r="G24" s="54">
        <v>11.666666666666666</v>
      </c>
      <c r="H24" s="54">
        <v>88.15873015873017</v>
      </c>
      <c r="I24" s="54">
        <v>6300</v>
      </c>
      <c r="J24" s="54">
        <v>22.589052997393573</v>
      </c>
      <c r="K24" s="54">
        <v>18.2884448305821</v>
      </c>
      <c r="L24" s="54">
        <v>18.94005212858384</v>
      </c>
      <c r="M24" s="54">
        <v>15.920938314509122</v>
      </c>
      <c r="N24" s="54">
        <v>12.228496959165943</v>
      </c>
      <c r="O24" s="54">
        <v>87.96698523023457</v>
      </c>
      <c r="P24" s="54">
        <v>4604</v>
      </c>
      <c r="Q24" s="54">
        <v>20.689655172413794</v>
      </c>
      <c r="R24" s="54">
        <v>18.378576669112253</v>
      </c>
      <c r="S24" s="54">
        <v>20.331988261188556</v>
      </c>
      <c r="T24" s="54">
        <v>16.773661041819516</v>
      </c>
      <c r="U24" s="54">
        <v>11.903888481291268</v>
      </c>
      <c r="V24" s="54">
        <v>88.07776962582538</v>
      </c>
      <c r="W24" s="53">
        <v>10904</v>
      </c>
    </row>
    <row r="25" spans="2:23" ht="12" customHeight="1">
      <c r="B25" s="48" t="s">
        <v>15</v>
      </c>
      <c r="C25" s="54">
        <v>15.510905359614375</v>
      </c>
      <c r="D25" s="54">
        <v>20.483940247219966</v>
      </c>
      <c r="E25" s="54">
        <v>23.87247649501265</v>
      </c>
      <c r="F25" s="54">
        <v>19.696463513578006</v>
      </c>
      <c r="G25" s="54">
        <v>11.941010833770822</v>
      </c>
      <c r="H25" s="54">
        <v>91.50479644919582</v>
      </c>
      <c r="I25" s="54">
        <v>20953</v>
      </c>
      <c r="J25" s="54">
        <v>18.241595540846543</v>
      </c>
      <c r="K25" s="54">
        <v>21.781919526214946</v>
      </c>
      <c r="L25" s="54">
        <v>22.57881902107647</v>
      </c>
      <c r="M25" s="54">
        <v>18.354816234105556</v>
      </c>
      <c r="N25" s="54">
        <v>11.339487894095106</v>
      </c>
      <c r="O25" s="54">
        <v>92.29663821633862</v>
      </c>
      <c r="P25" s="54">
        <v>22964</v>
      </c>
      <c r="Q25" s="54">
        <v>16.938770863219254</v>
      </c>
      <c r="R25" s="54">
        <v>21.162647721838923</v>
      </c>
      <c r="S25" s="54">
        <v>23.196028872646128</v>
      </c>
      <c r="T25" s="54">
        <v>18.994922239679397</v>
      </c>
      <c r="U25" s="54">
        <v>11.626477218389235</v>
      </c>
      <c r="V25" s="54">
        <v>91.91884691577293</v>
      </c>
      <c r="W25" s="53">
        <v>43917</v>
      </c>
    </row>
    <row r="26" spans="2:23" ht="12" customHeight="1">
      <c r="B26" s="48" t="s">
        <v>16</v>
      </c>
      <c r="C26" s="54">
        <v>11.249851349744322</v>
      </c>
      <c r="D26" s="54">
        <v>14.365560708764418</v>
      </c>
      <c r="E26" s="54">
        <v>17.99262694731835</v>
      </c>
      <c r="F26" s="54">
        <v>18.68236413366631</v>
      </c>
      <c r="G26" s="54">
        <v>15.76881912236889</v>
      </c>
      <c r="H26" s="54">
        <v>78.05922226186229</v>
      </c>
      <c r="I26" s="54">
        <v>8409</v>
      </c>
      <c r="J26" s="54">
        <v>14.799119876130714</v>
      </c>
      <c r="K26" s="54">
        <v>16.404531008067803</v>
      </c>
      <c r="L26" s="54">
        <v>19.19973922255725</v>
      </c>
      <c r="M26" s="54">
        <v>16.46157607366963</v>
      </c>
      <c r="N26" s="54">
        <v>14.285714285714285</v>
      </c>
      <c r="O26" s="54">
        <v>81.15068046613968</v>
      </c>
      <c r="P26" s="54">
        <v>12271</v>
      </c>
      <c r="Q26" s="54">
        <v>13.355899419729205</v>
      </c>
      <c r="R26" s="54">
        <v>15.575435203094779</v>
      </c>
      <c r="S26" s="54">
        <v>18.70889748549323</v>
      </c>
      <c r="T26" s="54">
        <v>17.36460348162476</v>
      </c>
      <c r="U26" s="54">
        <v>14.888781431334621</v>
      </c>
      <c r="V26" s="54">
        <v>79.8936170212766</v>
      </c>
      <c r="W26" s="53">
        <v>20680</v>
      </c>
    </row>
    <row r="27" spans="2:23" ht="12" customHeight="1">
      <c r="B27" s="48" t="s">
        <v>17</v>
      </c>
      <c r="C27" s="54">
        <v>7.58186645687875</v>
      </c>
      <c r="D27" s="54">
        <v>12.488936965286655</v>
      </c>
      <c r="E27" s="54">
        <v>18.443308093224505</v>
      </c>
      <c r="F27" s="54">
        <v>19.382436817779524</v>
      </c>
      <c r="G27" s="54">
        <v>17.371422952109352</v>
      </c>
      <c r="H27" s="54">
        <v>75.26797128527879</v>
      </c>
      <c r="I27" s="54">
        <v>20338</v>
      </c>
      <c r="J27" s="54">
        <v>14.854574959430783</v>
      </c>
      <c r="K27" s="54">
        <v>17.82548995131694</v>
      </c>
      <c r="L27" s="54">
        <v>19.779053801023593</v>
      </c>
      <c r="M27" s="54">
        <v>17.23047476386635</v>
      </c>
      <c r="N27" s="54">
        <v>14.016144468023134</v>
      </c>
      <c r="O27" s="54">
        <v>83.7057379436608</v>
      </c>
      <c r="P27" s="54">
        <v>48066</v>
      </c>
      <c r="Q27" s="54">
        <v>12.692240219870182</v>
      </c>
      <c r="R27" s="54">
        <v>16.238816443482836</v>
      </c>
      <c r="S27" s="54">
        <v>19.381907490790013</v>
      </c>
      <c r="T27" s="54">
        <v>17.870299982457166</v>
      </c>
      <c r="U27" s="54">
        <v>15.013741886439389</v>
      </c>
      <c r="V27" s="54">
        <v>81.19700602303959</v>
      </c>
      <c r="W27" s="53">
        <v>68404</v>
      </c>
    </row>
    <row r="28" spans="2:23" ht="12" customHeight="1">
      <c r="B28" s="48" t="s">
        <v>18</v>
      </c>
      <c r="C28" s="54">
        <v>10.56280108095406</v>
      </c>
      <c r="D28" s="54">
        <v>15.556338855598636</v>
      </c>
      <c r="E28" s="54">
        <v>19.89190459405475</v>
      </c>
      <c r="F28" s="54">
        <v>18.799201033956056</v>
      </c>
      <c r="G28" s="54">
        <v>15.89707437433909</v>
      </c>
      <c r="H28" s="54">
        <v>80.7073199389026</v>
      </c>
      <c r="I28" s="54">
        <v>8511</v>
      </c>
      <c r="J28" s="54">
        <v>17.85845550700372</v>
      </c>
      <c r="K28" s="54">
        <v>18.924327194021316</v>
      </c>
      <c r="L28" s="54">
        <v>20.039204475844326</v>
      </c>
      <c r="M28" s="54">
        <v>16.90284640829828</v>
      </c>
      <c r="N28" s="54">
        <v>13.080410013476538</v>
      </c>
      <c r="O28" s="54">
        <v>86.80524359864418</v>
      </c>
      <c r="P28" s="54">
        <v>24487</v>
      </c>
      <c r="Q28" s="54">
        <v>15.976725862173465</v>
      </c>
      <c r="R28" s="54">
        <v>18.05563973574156</v>
      </c>
      <c r="S28" s="54">
        <v>20.001212194678466</v>
      </c>
      <c r="T28" s="54">
        <v>17.391963149281775</v>
      </c>
      <c r="U28" s="54">
        <v>13.806897387720468</v>
      </c>
      <c r="V28" s="54">
        <v>85.23243832959572</v>
      </c>
      <c r="W28" s="53">
        <v>32998</v>
      </c>
    </row>
    <row r="29" spans="2:23" ht="12" customHeight="1">
      <c r="B29" s="48" t="s">
        <v>19</v>
      </c>
      <c r="C29" s="54">
        <v>10.575048732943468</v>
      </c>
      <c r="D29" s="54">
        <v>13.425925925925927</v>
      </c>
      <c r="E29" s="54">
        <v>17.422027290448344</v>
      </c>
      <c r="F29" s="54">
        <v>17.2270955165692</v>
      </c>
      <c r="G29" s="54">
        <v>15.838206627680313</v>
      </c>
      <c r="H29" s="54">
        <v>74.48830409356725</v>
      </c>
      <c r="I29" s="54">
        <v>4104</v>
      </c>
      <c r="J29" s="54">
        <v>13.463996591393268</v>
      </c>
      <c r="K29" s="54">
        <v>15.168299957392417</v>
      </c>
      <c r="L29" s="54">
        <v>18.172134639965915</v>
      </c>
      <c r="M29" s="54">
        <v>18.06561567959097</v>
      </c>
      <c r="N29" s="54">
        <v>14.188325521942907</v>
      </c>
      <c r="O29" s="54">
        <v>79.05837239028547</v>
      </c>
      <c r="P29" s="54">
        <v>4694</v>
      </c>
      <c r="Q29" s="54">
        <v>12.116390088656512</v>
      </c>
      <c r="R29" s="54">
        <v>14.355535348942942</v>
      </c>
      <c r="S29" s="54">
        <v>17.822232325528528</v>
      </c>
      <c r="T29" s="54">
        <v>17.674471470788816</v>
      </c>
      <c r="U29" s="54">
        <v>14.957944987497157</v>
      </c>
      <c r="V29" s="54">
        <v>76.92657422141396</v>
      </c>
      <c r="W29" s="53">
        <v>8798</v>
      </c>
    </row>
    <row r="30" spans="2:23" ht="12" customHeight="1">
      <c r="B30" s="48" t="s">
        <v>20</v>
      </c>
      <c r="C30" s="54">
        <v>13.629421467407903</v>
      </c>
      <c r="D30" s="54">
        <v>16.54957541694667</v>
      </c>
      <c r="E30" s="54">
        <v>21.14362514509133</v>
      </c>
      <c r="F30" s="54">
        <v>19.072637302217608</v>
      </c>
      <c r="G30" s="54">
        <v>14.319750748365815</v>
      </c>
      <c r="H30" s="54">
        <v>84.71501008002932</v>
      </c>
      <c r="I30" s="54">
        <v>16369</v>
      </c>
      <c r="J30" s="54">
        <v>21.340487342147387</v>
      </c>
      <c r="K30" s="54">
        <v>21.290093081164404</v>
      </c>
      <c r="L30" s="54">
        <v>22.61220133989447</v>
      </c>
      <c r="M30" s="54">
        <v>16.576747495108794</v>
      </c>
      <c r="N30" s="54">
        <v>9.666805003853678</v>
      </c>
      <c r="O30" s="54">
        <v>91.48633426216874</v>
      </c>
      <c r="P30" s="54">
        <v>33734</v>
      </c>
      <c r="Q30" s="54">
        <v>18.821228269764287</v>
      </c>
      <c r="R30" s="54">
        <v>19.741332854320103</v>
      </c>
      <c r="S30" s="54">
        <v>22.132407241083367</v>
      </c>
      <c r="T30" s="54">
        <v>17.39217212542163</v>
      </c>
      <c r="U30" s="54">
        <v>11.1869548729617</v>
      </c>
      <c r="V30" s="54">
        <v>89.27409536355108</v>
      </c>
      <c r="W30" s="53">
        <v>50103</v>
      </c>
    </row>
    <row r="31" spans="2:23" ht="12" customHeight="1">
      <c r="B31" s="48" t="s">
        <v>21</v>
      </c>
      <c r="C31" s="54">
        <v>12.398921832884097</v>
      </c>
      <c r="D31" s="54">
        <v>23.55380468588016</v>
      </c>
      <c r="E31" s="54">
        <v>27.659133319510676</v>
      </c>
      <c r="F31" s="54">
        <v>20.87912087912088</v>
      </c>
      <c r="G31" s="54">
        <v>10.532863363052043</v>
      </c>
      <c r="H31" s="54">
        <v>95.02384408044784</v>
      </c>
      <c r="I31" s="54">
        <v>4823</v>
      </c>
      <c r="J31" s="54">
        <v>18.411684162482885</v>
      </c>
      <c r="K31" s="54">
        <v>28.032861706983113</v>
      </c>
      <c r="L31" s="54">
        <v>28.014605203103603</v>
      </c>
      <c r="M31" s="54">
        <v>16.312186216339573</v>
      </c>
      <c r="N31" s="54">
        <v>6.316750342309447</v>
      </c>
      <c r="O31" s="54">
        <v>97.08808763121863</v>
      </c>
      <c r="P31" s="54">
        <v>10955</v>
      </c>
      <c r="Q31" s="54">
        <v>16.573710229433388</v>
      </c>
      <c r="R31" s="54">
        <v>26.663708961845607</v>
      </c>
      <c r="S31" s="54">
        <v>27.90594498669033</v>
      </c>
      <c r="T31" s="54">
        <v>17.708201292939535</v>
      </c>
      <c r="U31" s="54">
        <v>7.605526682722778</v>
      </c>
      <c r="V31" s="54">
        <v>96.45709215363163</v>
      </c>
      <c r="W31" s="53">
        <v>15778</v>
      </c>
    </row>
    <row r="32" spans="2:23" ht="12" customHeight="1">
      <c r="B32" s="48" t="s">
        <v>22</v>
      </c>
      <c r="C32" s="54">
        <v>13.73530527114145</v>
      </c>
      <c r="D32" s="54">
        <v>19.142965491088358</v>
      </c>
      <c r="E32" s="54">
        <v>24.994311717861205</v>
      </c>
      <c r="F32" s="54">
        <v>22.15017064846416</v>
      </c>
      <c r="G32" s="54">
        <v>13.23473644292757</v>
      </c>
      <c r="H32" s="54">
        <v>93.25748957148275</v>
      </c>
      <c r="I32" s="54">
        <v>26370</v>
      </c>
      <c r="J32" s="54">
        <v>15.182464414773595</v>
      </c>
      <c r="K32" s="54">
        <v>20.587686408903515</v>
      </c>
      <c r="L32" s="54">
        <v>26.32034338258996</v>
      </c>
      <c r="M32" s="54">
        <v>21.826171046604347</v>
      </c>
      <c r="N32" s="54">
        <v>11.329589603515261</v>
      </c>
      <c r="O32" s="54">
        <v>95.24625485638668</v>
      </c>
      <c r="P32" s="54">
        <v>58943</v>
      </c>
      <c r="Q32" s="54">
        <v>14.735151735374444</v>
      </c>
      <c r="R32" s="54">
        <v>20.141127378008044</v>
      </c>
      <c r="S32" s="54">
        <v>25.91047085438327</v>
      </c>
      <c r="T32" s="54">
        <v>21.926318380551617</v>
      </c>
      <c r="U32" s="54">
        <v>11.918464946725587</v>
      </c>
      <c r="V32" s="54">
        <v>94.63153329504296</v>
      </c>
      <c r="W32" s="53">
        <v>85313</v>
      </c>
    </row>
    <row r="33" spans="2:23" ht="12" customHeight="1">
      <c r="B33" s="48" t="s">
        <v>53</v>
      </c>
      <c r="C33" s="54">
        <v>10.027079303675048</v>
      </c>
      <c r="D33" s="54">
        <v>20.03868471953578</v>
      </c>
      <c r="E33" s="54">
        <v>26.831721470019342</v>
      </c>
      <c r="F33" s="54">
        <v>22.70019342359768</v>
      </c>
      <c r="G33" s="54">
        <v>12.386847195357834</v>
      </c>
      <c r="H33" s="54">
        <v>91.98452611218568</v>
      </c>
      <c r="I33" s="54">
        <v>12925</v>
      </c>
      <c r="J33" s="54">
        <v>15.178458822045654</v>
      </c>
      <c r="K33" s="54">
        <v>24.44822802371043</v>
      </c>
      <c r="L33" s="54">
        <v>27.651658468911588</v>
      </c>
      <c r="M33" s="54">
        <v>19.371925841846387</v>
      </c>
      <c r="N33" s="54">
        <v>8.216672972632109</v>
      </c>
      <c r="O33" s="54">
        <v>94.86694412914616</v>
      </c>
      <c r="P33" s="54">
        <v>15858</v>
      </c>
      <c r="Q33" s="54">
        <v>12.865232950005211</v>
      </c>
      <c r="R33" s="54">
        <v>22.468123545148178</v>
      </c>
      <c r="S33" s="54">
        <v>27.283465934753153</v>
      </c>
      <c r="T33" s="54">
        <v>20.866483688288227</v>
      </c>
      <c r="U33" s="54">
        <v>10.089288816315186</v>
      </c>
      <c r="V33" s="54">
        <v>93.57259493450995</v>
      </c>
      <c r="W33" s="53">
        <v>28783</v>
      </c>
    </row>
    <row r="34" spans="2:23" ht="12" customHeight="1">
      <c r="B34" s="48" t="s">
        <v>23</v>
      </c>
      <c r="C34" s="54">
        <v>10.299059139784946</v>
      </c>
      <c r="D34" s="54">
        <v>27.906586021505376</v>
      </c>
      <c r="E34" s="54">
        <v>31.23319892473118</v>
      </c>
      <c r="F34" s="54">
        <v>17.06989247311828</v>
      </c>
      <c r="G34" s="54">
        <v>6.602822580645161</v>
      </c>
      <c r="H34" s="54">
        <v>93.11155913978494</v>
      </c>
      <c r="I34" s="54">
        <v>5952</v>
      </c>
      <c r="J34" s="54">
        <v>13.510997323402771</v>
      </c>
      <c r="K34" s="54">
        <v>28.022809263353892</v>
      </c>
      <c r="L34" s="54">
        <v>29.88478994530432</v>
      </c>
      <c r="M34" s="54">
        <v>16.280693587804027</v>
      </c>
      <c r="N34" s="54">
        <v>7.354823693704178</v>
      </c>
      <c r="O34" s="54">
        <v>95.05411381356919</v>
      </c>
      <c r="P34" s="54">
        <v>8593</v>
      </c>
      <c r="Q34" s="54">
        <v>12.196631144723273</v>
      </c>
      <c r="R34" s="54">
        <v>27.975249226538327</v>
      </c>
      <c r="S34" s="54">
        <v>30.43657614300447</v>
      </c>
      <c r="T34" s="54">
        <v>16.603643863870747</v>
      </c>
      <c r="U34" s="54">
        <v>7.047095221725678</v>
      </c>
      <c r="V34" s="54">
        <v>94.2591955998625</v>
      </c>
      <c r="W34" s="53">
        <v>14545</v>
      </c>
    </row>
    <row r="35" spans="2:23" ht="12" customHeight="1">
      <c r="B35" s="48" t="s">
        <v>24</v>
      </c>
      <c r="C35" s="54">
        <v>24.57717833440377</v>
      </c>
      <c r="D35" s="54">
        <v>19.524727039177904</v>
      </c>
      <c r="E35" s="54">
        <v>19.588953114964674</v>
      </c>
      <c r="F35" s="54">
        <v>15.499892956540357</v>
      </c>
      <c r="G35" s="54">
        <v>10.789980732177264</v>
      </c>
      <c r="H35" s="54">
        <v>89.98073217726397</v>
      </c>
      <c r="I35" s="54">
        <v>4671</v>
      </c>
      <c r="J35" s="54">
        <v>21.768281780797423</v>
      </c>
      <c r="K35" s="54">
        <v>18.55891292687288</v>
      </c>
      <c r="L35" s="54">
        <v>18.979080994099768</v>
      </c>
      <c r="M35" s="54">
        <v>16.84248167352047</v>
      </c>
      <c r="N35" s="54">
        <v>12.97157160736635</v>
      </c>
      <c r="O35" s="54">
        <v>89.1203289826569</v>
      </c>
      <c r="P35" s="54">
        <v>11186</v>
      </c>
      <c r="Q35" s="54">
        <v>22.595699060351894</v>
      </c>
      <c r="R35" s="54">
        <v>18.843413003720755</v>
      </c>
      <c r="S35" s="54">
        <v>19.158731159740178</v>
      </c>
      <c r="T35" s="54">
        <v>16.446995017973133</v>
      </c>
      <c r="U35" s="54">
        <v>12.328939900359464</v>
      </c>
      <c r="V35" s="54">
        <v>89.37377814214543</v>
      </c>
      <c r="W35" s="53">
        <v>15857</v>
      </c>
    </row>
    <row r="36" spans="2:23" ht="12" customHeight="1">
      <c r="B36" s="48" t="s">
        <v>25</v>
      </c>
      <c r="C36" s="54">
        <v>27.33160621761658</v>
      </c>
      <c r="D36" s="54">
        <v>19.64594127806563</v>
      </c>
      <c r="E36" s="54">
        <v>19.0846286701209</v>
      </c>
      <c r="F36" s="54">
        <v>15.198618307426598</v>
      </c>
      <c r="G36" s="54">
        <v>10.621761658031089</v>
      </c>
      <c r="H36" s="54">
        <v>91.8825561312608</v>
      </c>
      <c r="I36" s="54">
        <v>2316</v>
      </c>
      <c r="J36" s="54">
        <v>19.892598645809013</v>
      </c>
      <c r="K36" s="54">
        <v>20.40625729628765</v>
      </c>
      <c r="L36" s="54">
        <v>21.036656549147796</v>
      </c>
      <c r="M36" s="54">
        <v>17.721223441512958</v>
      </c>
      <c r="N36" s="54">
        <v>12.724725659584404</v>
      </c>
      <c r="O36" s="54">
        <v>91.78146159234181</v>
      </c>
      <c r="P36" s="54">
        <v>4283</v>
      </c>
      <c r="Q36" s="54">
        <v>22.50340960751629</v>
      </c>
      <c r="R36" s="54">
        <v>20.139415062888315</v>
      </c>
      <c r="S36" s="54">
        <v>20.351568419457493</v>
      </c>
      <c r="T36" s="54">
        <v>16.83588422488256</v>
      </c>
      <c r="U36" s="54">
        <v>11.98666464615851</v>
      </c>
      <c r="V36" s="54">
        <v>91.81694196090316</v>
      </c>
      <c r="W36" s="53">
        <v>6599</v>
      </c>
    </row>
    <row r="37" spans="2:23" ht="12" customHeight="1">
      <c r="B37" s="48" t="s">
        <v>26</v>
      </c>
      <c r="C37" s="54">
        <v>24.103209565764633</v>
      </c>
      <c r="D37" s="54">
        <v>19.572057898049085</v>
      </c>
      <c r="E37" s="54">
        <v>19.823788546255507</v>
      </c>
      <c r="F37" s="54">
        <v>16.299559471365637</v>
      </c>
      <c r="G37" s="54">
        <v>11.57960981749528</v>
      </c>
      <c r="H37" s="54">
        <v>91.37822529893015</v>
      </c>
      <c r="I37" s="54">
        <v>1589</v>
      </c>
      <c r="J37" s="54">
        <v>19.264069264069263</v>
      </c>
      <c r="K37" s="54">
        <v>18.253968253968253</v>
      </c>
      <c r="L37" s="54">
        <v>21.284271284271284</v>
      </c>
      <c r="M37" s="54">
        <v>18.494468494468492</v>
      </c>
      <c r="N37" s="54">
        <v>12.457912457912458</v>
      </c>
      <c r="O37" s="54">
        <v>89.75468975468975</v>
      </c>
      <c r="P37" s="54">
        <v>4158</v>
      </c>
      <c r="Q37" s="54">
        <v>20.602053245171394</v>
      </c>
      <c r="R37" s="54">
        <v>18.61840960501131</v>
      </c>
      <c r="S37" s="54">
        <v>20.88045937010614</v>
      </c>
      <c r="T37" s="54">
        <v>17.887593527057597</v>
      </c>
      <c r="U37" s="54">
        <v>12.215068731512094</v>
      </c>
      <c r="V37" s="54">
        <v>90.20358447885853</v>
      </c>
      <c r="W37" s="53">
        <v>5747</v>
      </c>
    </row>
    <row r="38" spans="2:23" ht="12" customHeight="1">
      <c r="B38" s="48" t="s">
        <v>27</v>
      </c>
      <c r="C38" s="54">
        <v>43.350477590007344</v>
      </c>
      <c r="D38" s="54">
        <v>27.99412196914034</v>
      </c>
      <c r="E38" s="54">
        <v>12.490815576781777</v>
      </c>
      <c r="F38" s="54">
        <v>5.878030859662013</v>
      </c>
      <c r="G38" s="54">
        <v>4.2615723732549595</v>
      </c>
      <c r="H38" s="54">
        <v>93.97501836884643</v>
      </c>
      <c r="I38" s="54">
        <v>1361</v>
      </c>
      <c r="J38" s="54">
        <v>44.35524335173106</v>
      </c>
      <c r="K38" s="54">
        <v>24.234821876567988</v>
      </c>
      <c r="L38" s="54">
        <v>10.888108379327646</v>
      </c>
      <c r="M38" s="54">
        <v>8.228800802809834</v>
      </c>
      <c r="N38" s="54">
        <v>5.920722528850978</v>
      </c>
      <c r="O38" s="54">
        <v>93.6276969392875</v>
      </c>
      <c r="P38" s="54">
        <v>1993</v>
      </c>
      <c r="Q38" s="54">
        <v>43.94752534287418</v>
      </c>
      <c r="R38" s="54">
        <v>25.760286225402506</v>
      </c>
      <c r="S38" s="54">
        <v>11.538461538461538</v>
      </c>
      <c r="T38" s="54">
        <v>7.2748956469886705</v>
      </c>
      <c r="U38" s="54">
        <v>5.247465712581992</v>
      </c>
      <c r="V38" s="54">
        <v>93.76863446630888</v>
      </c>
      <c r="W38" s="53">
        <v>3354</v>
      </c>
    </row>
    <row r="39" spans="2:23" ht="12" customHeight="1">
      <c r="B39" s="48" t="s">
        <v>28</v>
      </c>
      <c r="C39" s="54">
        <v>28.227480282274804</v>
      </c>
      <c r="D39" s="54">
        <v>20.340390203403903</v>
      </c>
      <c r="E39" s="54">
        <v>19.75923619759236</v>
      </c>
      <c r="F39" s="54">
        <v>15.151515151515152</v>
      </c>
      <c r="G39" s="54">
        <v>9.9626400996264</v>
      </c>
      <c r="H39" s="54">
        <v>93.44126193441262</v>
      </c>
      <c r="I39" s="54">
        <v>2409</v>
      </c>
      <c r="J39" s="54">
        <v>32.64139590854393</v>
      </c>
      <c r="K39" s="54">
        <v>23.375451263537904</v>
      </c>
      <c r="L39" s="54">
        <v>21.7208182912154</v>
      </c>
      <c r="M39" s="54">
        <v>12.424789410348977</v>
      </c>
      <c r="N39" s="54">
        <v>5.7160048134777375</v>
      </c>
      <c r="O39" s="54">
        <v>95.87845968712395</v>
      </c>
      <c r="P39" s="54">
        <v>3324</v>
      </c>
      <c r="Q39" s="54">
        <v>30.786673643816503</v>
      </c>
      <c r="R39" s="54">
        <v>22.1001221001221</v>
      </c>
      <c r="S39" s="54">
        <v>20.89656375370661</v>
      </c>
      <c r="T39" s="54">
        <v>13.570556427699284</v>
      </c>
      <c r="U39" s="54">
        <v>7.500436071864643</v>
      </c>
      <c r="V39" s="54">
        <v>94.85435199720914</v>
      </c>
      <c r="W39" s="53">
        <v>5733</v>
      </c>
    </row>
    <row r="40" spans="2:23" ht="12" customHeight="1">
      <c r="B40" s="48" t="s">
        <v>29</v>
      </c>
      <c r="C40" s="54">
        <v>18.896713615023476</v>
      </c>
      <c r="D40" s="54">
        <v>20.559467918622847</v>
      </c>
      <c r="E40" s="54">
        <v>21.30281690140845</v>
      </c>
      <c r="F40" s="54">
        <v>16.80359937402191</v>
      </c>
      <c r="G40" s="54">
        <v>11.11111111111111</v>
      </c>
      <c r="H40" s="54">
        <v>88.67370892018779</v>
      </c>
      <c r="I40" s="54">
        <v>5112</v>
      </c>
      <c r="J40" s="54">
        <v>22.672860460961232</v>
      </c>
      <c r="K40" s="54">
        <v>23.02126139003037</v>
      </c>
      <c r="L40" s="54">
        <v>21.32392353046275</v>
      </c>
      <c r="M40" s="54">
        <v>15.356440950509201</v>
      </c>
      <c r="N40" s="54">
        <v>9.987493299982134</v>
      </c>
      <c r="O40" s="54">
        <v>92.36197963194569</v>
      </c>
      <c r="P40" s="54">
        <v>11194</v>
      </c>
      <c r="Q40" s="54">
        <v>21.4890224457255</v>
      </c>
      <c r="R40" s="54">
        <v>22.24947871948976</v>
      </c>
      <c r="S40" s="54">
        <v>21.31730651294002</v>
      </c>
      <c r="T40" s="54">
        <v>15.810131240034341</v>
      </c>
      <c r="U40" s="54">
        <v>10.339752238439837</v>
      </c>
      <c r="V40" s="54">
        <v>91.20569115662947</v>
      </c>
      <c r="W40" s="53">
        <v>16306</v>
      </c>
    </row>
    <row r="41" spans="2:23" ht="12" customHeight="1">
      <c r="B41" s="48" t="s">
        <v>30</v>
      </c>
      <c r="C41" s="54">
        <v>11.54968514821072</v>
      </c>
      <c r="D41" s="54">
        <v>14.621409921671018</v>
      </c>
      <c r="E41" s="54">
        <v>21.409921671018274</v>
      </c>
      <c r="F41" s="54">
        <v>22.377514974658272</v>
      </c>
      <c r="G41" s="54">
        <v>16.618031024420212</v>
      </c>
      <c r="H41" s="54">
        <v>86.5765627399785</v>
      </c>
      <c r="I41" s="54">
        <v>6511</v>
      </c>
      <c r="J41" s="54">
        <v>18.244949494949495</v>
      </c>
      <c r="K41" s="54">
        <v>20.286195286195287</v>
      </c>
      <c r="L41" s="54">
        <v>21.96969696969697</v>
      </c>
      <c r="M41" s="54">
        <v>19.507575757575758</v>
      </c>
      <c r="N41" s="54">
        <v>12.710437710437711</v>
      </c>
      <c r="O41" s="54">
        <v>92.71885521885523</v>
      </c>
      <c r="P41" s="54">
        <v>4752</v>
      </c>
      <c r="Q41" s="54">
        <v>14.374500577110894</v>
      </c>
      <c r="R41" s="54">
        <v>17.011453431590162</v>
      </c>
      <c r="S41" s="54">
        <v>21.64609784249312</v>
      </c>
      <c r="T41" s="54">
        <v>21.166651868951433</v>
      </c>
      <c r="U41" s="54">
        <v>14.969368729468169</v>
      </c>
      <c r="V41" s="54">
        <v>89.16807244961377</v>
      </c>
      <c r="W41" s="53">
        <v>11263</v>
      </c>
    </row>
    <row r="42" spans="2:23" ht="12" customHeight="1">
      <c r="B42" s="48" t="s">
        <v>31</v>
      </c>
      <c r="C42" s="54">
        <v>7.522392080274766</v>
      </c>
      <c r="D42" s="54">
        <v>13.314027880665364</v>
      </c>
      <c r="E42" s="54">
        <v>20.16970839787191</v>
      </c>
      <c r="F42" s="54">
        <v>22.546972860125262</v>
      </c>
      <c r="G42" s="54">
        <v>20.385211125328304</v>
      </c>
      <c r="H42" s="54">
        <v>83.93831234426561</v>
      </c>
      <c r="I42" s="54">
        <v>14849</v>
      </c>
      <c r="J42" s="54">
        <v>16.473425470735553</v>
      </c>
      <c r="K42" s="54">
        <v>18.198682868008532</v>
      </c>
      <c r="L42" s="54">
        <v>20.934978202393097</v>
      </c>
      <c r="M42" s="54">
        <v>19.107689453668492</v>
      </c>
      <c r="N42" s="54">
        <v>14.66468787682033</v>
      </c>
      <c r="O42" s="54">
        <v>89.379463871626</v>
      </c>
      <c r="P42" s="54">
        <v>10781</v>
      </c>
      <c r="Q42" s="54">
        <v>11.28755364806867</v>
      </c>
      <c r="R42" s="54">
        <v>15.36870854467421</v>
      </c>
      <c r="S42" s="54">
        <v>20.491611392898946</v>
      </c>
      <c r="T42" s="54">
        <v>21.100273117440498</v>
      </c>
      <c r="U42" s="54">
        <v>17.97893094030433</v>
      </c>
      <c r="V42" s="54">
        <v>86.22707764338665</v>
      </c>
      <c r="W42" s="53">
        <v>25630</v>
      </c>
    </row>
    <row r="43" spans="2:23" ht="12" customHeight="1">
      <c r="B43" s="48" t="s">
        <v>32</v>
      </c>
      <c r="C43" s="54">
        <v>7.97381433805129</v>
      </c>
      <c r="D43" s="54">
        <v>11.463233969289904</v>
      </c>
      <c r="E43" s="54">
        <v>16.58625452943885</v>
      </c>
      <c r="F43" s="54">
        <v>19.87547796840904</v>
      </c>
      <c r="G43" s="54">
        <v>19.49110127925367</v>
      </c>
      <c r="H43" s="54">
        <v>75.38988208444275</v>
      </c>
      <c r="I43" s="54">
        <v>49951</v>
      </c>
      <c r="J43" s="54">
        <v>9.051473311114638</v>
      </c>
      <c r="K43" s="54">
        <v>13.01028055511471</v>
      </c>
      <c r="L43" s="54">
        <v>18.386852175139747</v>
      </c>
      <c r="M43" s="54">
        <v>20.53289601297854</v>
      </c>
      <c r="N43" s="54">
        <v>18.423883334215027</v>
      </c>
      <c r="O43" s="54">
        <v>79.40538538856266</v>
      </c>
      <c r="P43" s="54">
        <v>56709</v>
      </c>
      <c r="Q43" s="54">
        <v>8.546784174010876</v>
      </c>
      <c r="R43" s="54">
        <v>12.285767860491282</v>
      </c>
      <c r="S43" s="54">
        <v>17.543596474779672</v>
      </c>
      <c r="T43" s="54">
        <v>20.22501406337896</v>
      </c>
      <c r="U43" s="54">
        <v>18.923682730170636</v>
      </c>
      <c r="V43" s="54">
        <v>77.52484530283142</v>
      </c>
      <c r="W43" s="53">
        <v>106660</v>
      </c>
    </row>
    <row r="44" spans="2:23" ht="12" customHeight="1">
      <c r="B44" s="48" t="s">
        <v>87</v>
      </c>
      <c r="C44" s="54">
        <v>13.519962709547467</v>
      </c>
      <c r="D44" s="54">
        <v>15.674549024627638</v>
      </c>
      <c r="E44" s="54">
        <v>19.38209913367323</v>
      </c>
      <c r="F44" s="54">
        <v>18.809941866503078</v>
      </c>
      <c r="G44" s="54">
        <v>15.411776923875792</v>
      </c>
      <c r="H44" s="54">
        <v>82.7983296582272</v>
      </c>
      <c r="I44" s="54">
        <v>414047</v>
      </c>
      <c r="J44" s="54">
        <v>16.795745077913597</v>
      </c>
      <c r="K44" s="54">
        <v>18.713665001967616</v>
      </c>
      <c r="L44" s="54">
        <v>20.933827198558973</v>
      </c>
      <c r="M44" s="54">
        <v>17.959073556438167</v>
      </c>
      <c r="N44" s="54">
        <v>13.019339448499135</v>
      </c>
      <c r="O44" s="54">
        <v>87.42165028337749</v>
      </c>
      <c r="P44" s="54">
        <v>492982</v>
      </c>
      <c r="Q44" s="54">
        <v>15.300392820957212</v>
      </c>
      <c r="R44" s="54">
        <v>17.32634788964851</v>
      </c>
      <c r="S44" s="54">
        <v>20.225483418942503</v>
      </c>
      <c r="T44" s="54">
        <v>18.347483928297773</v>
      </c>
      <c r="U44" s="54">
        <v>14.111456193793142</v>
      </c>
      <c r="V44" s="54">
        <v>85.31116425163914</v>
      </c>
      <c r="W44" s="53">
        <v>907029</v>
      </c>
    </row>
  </sheetData>
  <printOptions gridLines="1" headings="1"/>
  <pageMargins left="0.75" right="0.75" top="1" bottom="1" header="0" footer="0"/>
  <pageSetup blackAndWhite="1" cellComments="asDisplayed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5:W44"/>
  <sheetViews>
    <sheetView workbookViewId="0" topLeftCell="A3">
      <selection activeCell="O10" sqref="O10"/>
    </sheetView>
  </sheetViews>
  <sheetFormatPr defaultColWidth="9.140625" defaultRowHeight="12.75"/>
  <cols>
    <col min="2" max="2" width="26.421875" style="0" bestFit="1" customWidth="1"/>
  </cols>
  <sheetData>
    <row r="5" spans="2:23" ht="12.75">
      <c r="B5" s="55"/>
      <c r="C5" s="56" t="s">
        <v>71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2:23" ht="12.75">
      <c r="B6" s="55"/>
      <c r="C6" s="56" t="s">
        <v>72</v>
      </c>
      <c r="D6" s="57"/>
      <c r="E6" s="57"/>
      <c r="F6" s="57"/>
      <c r="G6" s="57"/>
      <c r="H6" s="57"/>
      <c r="I6" s="57"/>
      <c r="J6" s="56" t="s">
        <v>73</v>
      </c>
      <c r="K6" s="57"/>
      <c r="L6" s="57"/>
      <c r="M6" s="57"/>
      <c r="N6" s="57"/>
      <c r="O6" s="57"/>
      <c r="P6" s="57"/>
      <c r="Q6" s="56" t="s">
        <v>62</v>
      </c>
      <c r="R6" s="57"/>
      <c r="S6" s="57"/>
      <c r="T6" s="57"/>
      <c r="U6" s="57"/>
      <c r="V6" s="57"/>
      <c r="W6" s="57"/>
    </row>
    <row r="7" spans="2:23" ht="12.75">
      <c r="B7" s="55"/>
      <c r="C7" s="56" t="s">
        <v>74</v>
      </c>
      <c r="D7" s="57"/>
      <c r="E7" s="57"/>
      <c r="F7" s="57"/>
      <c r="G7" s="57"/>
      <c r="H7" s="57"/>
      <c r="I7" s="57"/>
      <c r="J7" s="56" t="s">
        <v>74</v>
      </c>
      <c r="K7" s="57"/>
      <c r="L7" s="57"/>
      <c r="M7" s="57"/>
      <c r="N7" s="57"/>
      <c r="O7" s="57"/>
      <c r="P7" s="57"/>
      <c r="Q7" s="56" t="s">
        <v>74</v>
      </c>
      <c r="R7" s="57"/>
      <c r="S7" s="57"/>
      <c r="T7" s="57"/>
      <c r="U7" s="57"/>
      <c r="V7" s="57"/>
      <c r="W7" s="57"/>
    </row>
    <row r="8" spans="2:23" ht="12.75">
      <c r="B8" s="55"/>
      <c r="C8" s="56" t="s">
        <v>33</v>
      </c>
      <c r="D8" s="56" t="s">
        <v>34</v>
      </c>
      <c r="E8" s="56" t="s">
        <v>35</v>
      </c>
      <c r="F8" s="56" t="s">
        <v>36</v>
      </c>
      <c r="G8" s="56" t="s">
        <v>37</v>
      </c>
      <c r="H8" s="56" t="s">
        <v>48</v>
      </c>
      <c r="I8" s="56" t="s">
        <v>67</v>
      </c>
      <c r="J8" s="56" t="s">
        <v>33</v>
      </c>
      <c r="K8" s="56" t="s">
        <v>34</v>
      </c>
      <c r="L8" s="56" t="s">
        <v>35</v>
      </c>
      <c r="M8" s="56" t="s">
        <v>36</v>
      </c>
      <c r="N8" s="56" t="s">
        <v>37</v>
      </c>
      <c r="O8" s="56" t="s">
        <v>48</v>
      </c>
      <c r="P8" s="56" t="s">
        <v>67</v>
      </c>
      <c r="Q8" s="56" t="s">
        <v>33</v>
      </c>
      <c r="R8" s="56" t="s">
        <v>34</v>
      </c>
      <c r="S8" s="56" t="s">
        <v>35</v>
      </c>
      <c r="T8" s="56" t="s">
        <v>36</v>
      </c>
      <c r="U8" s="56" t="s">
        <v>37</v>
      </c>
      <c r="V8" s="57" t="s">
        <v>48</v>
      </c>
      <c r="W8" s="57" t="s">
        <v>67</v>
      </c>
    </row>
    <row r="9" spans="2:23" ht="12.7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spans="1:23" ht="12.75">
      <c r="A10" s="55"/>
      <c r="B10" s="56" t="s">
        <v>0</v>
      </c>
      <c r="C10" s="58">
        <v>14.3</v>
      </c>
      <c r="D10" s="58">
        <v>14</v>
      </c>
      <c r="E10" s="58">
        <v>15.9</v>
      </c>
      <c r="F10" s="58">
        <v>17.1</v>
      </c>
      <c r="G10" s="58">
        <v>17</v>
      </c>
      <c r="H10" s="58">
        <v>78.2</v>
      </c>
      <c r="I10" s="59">
        <v>24278</v>
      </c>
      <c r="J10" s="58">
        <v>16.5</v>
      </c>
      <c r="K10" s="58">
        <v>15.4</v>
      </c>
      <c r="L10" s="58">
        <v>16.4</v>
      </c>
      <c r="M10" s="58">
        <v>16.8</v>
      </c>
      <c r="N10" s="58">
        <v>15.7</v>
      </c>
      <c r="O10" s="58">
        <v>80.9</v>
      </c>
      <c r="P10" s="59">
        <v>34246</v>
      </c>
      <c r="Q10" s="58">
        <v>15.6</v>
      </c>
      <c r="R10" s="58">
        <v>14.8</v>
      </c>
      <c r="S10" s="58">
        <v>16.2</v>
      </c>
      <c r="T10" s="58">
        <v>16.9</v>
      </c>
      <c r="U10" s="58">
        <v>16.2</v>
      </c>
      <c r="V10" s="58">
        <v>79.8</v>
      </c>
      <c r="W10" s="59">
        <v>58524</v>
      </c>
    </row>
    <row r="11" spans="1:23" ht="12.75">
      <c r="A11" s="55"/>
      <c r="B11" s="56" t="s">
        <v>1</v>
      </c>
      <c r="C11" s="58">
        <v>17.9</v>
      </c>
      <c r="D11" s="58">
        <v>17.1</v>
      </c>
      <c r="E11" s="58">
        <v>16.9</v>
      </c>
      <c r="F11" s="58">
        <v>16.1</v>
      </c>
      <c r="G11" s="58">
        <v>14.5</v>
      </c>
      <c r="H11" s="58">
        <v>82.6</v>
      </c>
      <c r="I11" s="59">
        <v>20825</v>
      </c>
      <c r="J11" s="58">
        <v>19</v>
      </c>
      <c r="K11" s="58">
        <v>18.7</v>
      </c>
      <c r="L11" s="58">
        <v>17.6</v>
      </c>
      <c r="M11" s="58">
        <v>16.2</v>
      </c>
      <c r="N11" s="58">
        <v>13.7</v>
      </c>
      <c r="O11" s="58">
        <v>85.1</v>
      </c>
      <c r="P11" s="59">
        <v>20390</v>
      </c>
      <c r="Q11" s="58">
        <v>18.5</v>
      </c>
      <c r="R11" s="58">
        <v>17.9</v>
      </c>
      <c r="S11" s="58">
        <v>17.2</v>
      </c>
      <c r="T11" s="58">
        <v>16.1</v>
      </c>
      <c r="U11" s="58">
        <v>14.1</v>
      </c>
      <c r="V11" s="58">
        <v>83.8</v>
      </c>
      <c r="W11" s="59">
        <v>41215</v>
      </c>
    </row>
    <row r="12" spans="1:23" ht="12.75">
      <c r="A12" s="55"/>
      <c r="B12" s="56" t="s">
        <v>2</v>
      </c>
      <c r="C12" s="58">
        <v>18.9</v>
      </c>
      <c r="D12" s="58">
        <v>15.9</v>
      </c>
      <c r="E12" s="58">
        <v>16.3</v>
      </c>
      <c r="F12" s="58">
        <v>15.6</v>
      </c>
      <c r="G12" s="58">
        <v>14.4</v>
      </c>
      <c r="H12" s="58">
        <v>81.1</v>
      </c>
      <c r="I12" s="59">
        <v>22563</v>
      </c>
      <c r="J12" s="58">
        <v>24.3</v>
      </c>
      <c r="K12" s="58">
        <v>19.8</v>
      </c>
      <c r="L12" s="58">
        <v>17.5</v>
      </c>
      <c r="M12" s="58">
        <v>14.4</v>
      </c>
      <c r="N12" s="58">
        <v>10.9</v>
      </c>
      <c r="O12" s="58">
        <v>86.9</v>
      </c>
      <c r="P12" s="59">
        <v>7185</v>
      </c>
      <c r="Q12" s="58">
        <v>20.2</v>
      </c>
      <c r="R12" s="58">
        <v>16.8</v>
      </c>
      <c r="S12" s="58">
        <v>16.6</v>
      </c>
      <c r="T12" s="58">
        <v>15.3</v>
      </c>
      <c r="U12" s="58">
        <v>13.5</v>
      </c>
      <c r="V12" s="58">
        <v>82.5</v>
      </c>
      <c r="W12" s="59">
        <v>29748</v>
      </c>
    </row>
    <row r="13" spans="1:23" ht="12.75">
      <c r="A13" s="55"/>
      <c r="B13" s="56" t="s">
        <v>3</v>
      </c>
      <c r="C13" s="58">
        <v>16.1</v>
      </c>
      <c r="D13" s="58">
        <v>15</v>
      </c>
      <c r="E13" s="58">
        <v>18.4</v>
      </c>
      <c r="F13" s="58">
        <v>17.6</v>
      </c>
      <c r="G13" s="58">
        <v>14.6</v>
      </c>
      <c r="H13" s="58">
        <v>81.7</v>
      </c>
      <c r="I13" s="59">
        <v>5453</v>
      </c>
      <c r="J13" s="58">
        <v>12.4</v>
      </c>
      <c r="K13" s="58">
        <v>17.3</v>
      </c>
      <c r="L13" s="58">
        <v>20.4</v>
      </c>
      <c r="M13" s="58">
        <v>17.5</v>
      </c>
      <c r="N13" s="58">
        <v>14.8</v>
      </c>
      <c r="O13" s="58">
        <v>82.4</v>
      </c>
      <c r="P13" s="59">
        <v>2692</v>
      </c>
      <c r="Q13" s="58">
        <v>14.9</v>
      </c>
      <c r="R13" s="58">
        <v>15.8</v>
      </c>
      <c r="S13" s="58">
        <v>19.1</v>
      </c>
      <c r="T13" s="58">
        <v>17.6</v>
      </c>
      <c r="U13" s="58">
        <v>14.7</v>
      </c>
      <c r="V13" s="58">
        <v>81.9</v>
      </c>
      <c r="W13" s="59">
        <v>8145</v>
      </c>
    </row>
    <row r="14" spans="1:23" ht="12.75">
      <c r="A14" s="55"/>
      <c r="B14" s="56" t="s">
        <v>4</v>
      </c>
      <c r="C14" s="58">
        <v>24.1</v>
      </c>
      <c r="D14" s="58">
        <v>14.3</v>
      </c>
      <c r="E14" s="58">
        <v>14.3</v>
      </c>
      <c r="F14" s="58">
        <v>13.3</v>
      </c>
      <c r="G14" s="58">
        <v>13</v>
      </c>
      <c r="H14" s="58">
        <v>78.9</v>
      </c>
      <c r="I14" s="59">
        <v>33966</v>
      </c>
      <c r="J14" s="58">
        <v>26.4</v>
      </c>
      <c r="K14" s="58">
        <v>16.7</v>
      </c>
      <c r="L14" s="58">
        <v>15.9</v>
      </c>
      <c r="M14" s="58">
        <v>14</v>
      </c>
      <c r="N14" s="58">
        <v>11.2</v>
      </c>
      <c r="O14" s="58">
        <v>84.2</v>
      </c>
      <c r="P14" s="59">
        <v>23681</v>
      </c>
      <c r="Q14" s="58">
        <v>25</v>
      </c>
      <c r="R14" s="58">
        <v>15.3</v>
      </c>
      <c r="S14" s="58">
        <v>15</v>
      </c>
      <c r="T14" s="58">
        <v>13.6</v>
      </c>
      <c r="U14" s="58">
        <v>12.2</v>
      </c>
      <c r="V14" s="58">
        <v>81.1</v>
      </c>
      <c r="W14" s="59">
        <v>57647</v>
      </c>
    </row>
    <row r="15" spans="1:23" ht="12.75">
      <c r="A15" s="55"/>
      <c r="B15" s="56" t="s">
        <v>5</v>
      </c>
      <c r="C15" s="58">
        <v>35.9</v>
      </c>
      <c r="D15" s="58">
        <v>19.3</v>
      </c>
      <c r="E15" s="58">
        <v>17</v>
      </c>
      <c r="F15" s="58">
        <v>12.1</v>
      </c>
      <c r="G15" s="58">
        <v>8.1</v>
      </c>
      <c r="H15" s="58">
        <v>92.5</v>
      </c>
      <c r="I15" s="59">
        <v>2537</v>
      </c>
      <c r="J15" s="58">
        <v>41.3</v>
      </c>
      <c r="K15" s="58">
        <v>20.6</v>
      </c>
      <c r="L15" s="58">
        <v>16.5</v>
      </c>
      <c r="M15" s="58">
        <v>9.8</v>
      </c>
      <c r="N15" s="58">
        <v>6.5</v>
      </c>
      <c r="O15" s="58">
        <v>94.7</v>
      </c>
      <c r="P15" s="59">
        <v>1541</v>
      </c>
      <c r="Q15" s="58">
        <v>38</v>
      </c>
      <c r="R15" s="58">
        <v>19.8</v>
      </c>
      <c r="S15" s="58">
        <v>16.8</v>
      </c>
      <c r="T15" s="58">
        <v>11.2</v>
      </c>
      <c r="U15" s="58">
        <v>7.5</v>
      </c>
      <c r="V15" s="58">
        <v>93.4</v>
      </c>
      <c r="W15" s="59">
        <v>4078</v>
      </c>
    </row>
    <row r="16" spans="1:23" ht="12.75">
      <c r="A16" s="55"/>
      <c r="B16" s="56" t="s">
        <v>6</v>
      </c>
      <c r="C16" s="58">
        <v>8.5</v>
      </c>
      <c r="D16" s="58">
        <v>14.4</v>
      </c>
      <c r="E16" s="58">
        <v>20</v>
      </c>
      <c r="F16" s="58">
        <v>21.4</v>
      </c>
      <c r="G16" s="58">
        <v>18.8</v>
      </c>
      <c r="H16" s="58">
        <v>83.1</v>
      </c>
      <c r="I16" s="59">
        <v>10942</v>
      </c>
      <c r="J16" s="58">
        <v>15.6</v>
      </c>
      <c r="K16" s="58">
        <v>18.4</v>
      </c>
      <c r="L16" s="58">
        <v>22.7</v>
      </c>
      <c r="M16" s="58">
        <v>19.7</v>
      </c>
      <c r="N16" s="58">
        <v>14</v>
      </c>
      <c r="O16" s="58">
        <v>90.3</v>
      </c>
      <c r="P16" s="59">
        <v>8188</v>
      </c>
      <c r="Q16" s="58">
        <v>11.5</v>
      </c>
      <c r="R16" s="58">
        <v>16.1</v>
      </c>
      <c r="S16" s="58">
        <v>21.1</v>
      </c>
      <c r="T16" s="58">
        <v>20.7</v>
      </c>
      <c r="U16" s="58">
        <v>16.7</v>
      </c>
      <c r="V16" s="58">
        <v>86.2</v>
      </c>
      <c r="W16" s="59">
        <v>19130</v>
      </c>
    </row>
    <row r="17" spans="1:23" ht="12.75">
      <c r="A17" s="55"/>
      <c r="B17" s="56" t="s">
        <v>7</v>
      </c>
      <c r="C17" s="58">
        <v>11.1</v>
      </c>
      <c r="D17" s="58">
        <v>13.1</v>
      </c>
      <c r="E17" s="58">
        <v>16.8</v>
      </c>
      <c r="F17" s="58">
        <v>19.5</v>
      </c>
      <c r="G17" s="58">
        <v>17.8</v>
      </c>
      <c r="H17" s="58">
        <v>78.3</v>
      </c>
      <c r="I17" s="59">
        <v>6884</v>
      </c>
      <c r="J17" s="58">
        <v>11.7</v>
      </c>
      <c r="K17" s="58">
        <v>13.4</v>
      </c>
      <c r="L17" s="58">
        <v>17.1</v>
      </c>
      <c r="M17" s="58">
        <v>15.4</v>
      </c>
      <c r="N17" s="58">
        <v>19.6</v>
      </c>
      <c r="O17" s="58">
        <v>77.2</v>
      </c>
      <c r="P17" s="59">
        <v>741</v>
      </c>
      <c r="Q17" s="58">
        <v>11.1</v>
      </c>
      <c r="R17" s="58">
        <v>13.2</v>
      </c>
      <c r="S17" s="58">
        <v>16.8</v>
      </c>
      <c r="T17" s="58">
        <v>19.1</v>
      </c>
      <c r="U17" s="58">
        <v>18</v>
      </c>
      <c r="V17" s="58">
        <v>78.2</v>
      </c>
      <c r="W17" s="59">
        <v>7625</v>
      </c>
    </row>
    <row r="18" spans="1:23" ht="12.75">
      <c r="A18" s="55"/>
      <c r="B18" s="56" t="s">
        <v>8</v>
      </c>
      <c r="C18" s="58">
        <v>3.9</v>
      </c>
      <c r="D18" s="58">
        <v>9.7</v>
      </c>
      <c r="E18" s="58">
        <v>17.8</v>
      </c>
      <c r="F18" s="58">
        <v>22.2</v>
      </c>
      <c r="G18" s="58">
        <v>22.5</v>
      </c>
      <c r="H18" s="58">
        <v>76.1</v>
      </c>
      <c r="I18" s="59">
        <v>11208</v>
      </c>
      <c r="J18" s="58">
        <v>6.2</v>
      </c>
      <c r="K18" s="58">
        <v>12.3</v>
      </c>
      <c r="L18" s="58">
        <v>19.5</v>
      </c>
      <c r="M18" s="58">
        <v>23.4</v>
      </c>
      <c r="N18" s="58">
        <v>20.1</v>
      </c>
      <c r="O18" s="58">
        <v>81.5</v>
      </c>
      <c r="P18" s="59">
        <v>6613</v>
      </c>
      <c r="Q18" s="58">
        <v>4.8</v>
      </c>
      <c r="R18" s="58">
        <v>10.6</v>
      </c>
      <c r="S18" s="58">
        <v>18.4</v>
      </c>
      <c r="T18" s="58">
        <v>22.7</v>
      </c>
      <c r="U18" s="58">
        <v>21.6</v>
      </c>
      <c r="V18" s="58">
        <v>78.1</v>
      </c>
      <c r="W18" s="59">
        <v>17821</v>
      </c>
    </row>
    <row r="19" spans="1:23" ht="12.75">
      <c r="A19" s="55"/>
      <c r="B19" s="56" t="s">
        <v>9</v>
      </c>
      <c r="C19" s="58">
        <v>4.8</v>
      </c>
      <c r="D19" s="58">
        <v>9.5</v>
      </c>
      <c r="E19" s="58">
        <v>15.9</v>
      </c>
      <c r="F19" s="58">
        <v>25.4</v>
      </c>
      <c r="G19" s="58">
        <v>30.2</v>
      </c>
      <c r="H19" s="58">
        <v>85.7</v>
      </c>
      <c r="I19" s="59">
        <v>63</v>
      </c>
      <c r="J19" s="58">
        <v>16.2</v>
      </c>
      <c r="K19" s="58">
        <v>12.9</v>
      </c>
      <c r="L19" s="58">
        <v>20.7</v>
      </c>
      <c r="M19" s="58">
        <v>21.8</v>
      </c>
      <c r="N19" s="58">
        <v>17.6</v>
      </c>
      <c r="O19" s="58">
        <v>89.2</v>
      </c>
      <c r="P19" s="59">
        <v>426</v>
      </c>
      <c r="Q19" s="58">
        <v>14.7</v>
      </c>
      <c r="R19" s="58">
        <v>12.5</v>
      </c>
      <c r="S19" s="58">
        <v>20</v>
      </c>
      <c r="T19" s="58">
        <v>22.3</v>
      </c>
      <c r="U19" s="58">
        <v>19.2</v>
      </c>
      <c r="V19" s="58">
        <v>88.8</v>
      </c>
      <c r="W19" s="59">
        <v>489</v>
      </c>
    </row>
    <row r="20" spans="1:23" ht="12.75">
      <c r="A20" s="55"/>
      <c r="B20" s="56" t="s">
        <v>10</v>
      </c>
      <c r="C20" s="58">
        <v>6.1</v>
      </c>
      <c r="D20" s="58">
        <v>10.2</v>
      </c>
      <c r="E20" s="58">
        <v>14.3</v>
      </c>
      <c r="F20" s="58">
        <v>17.6</v>
      </c>
      <c r="G20" s="58">
        <v>19.3</v>
      </c>
      <c r="H20" s="58">
        <v>67.6</v>
      </c>
      <c r="I20" s="59">
        <v>4131</v>
      </c>
      <c r="J20" s="58">
        <v>6.7</v>
      </c>
      <c r="K20" s="58">
        <v>10</v>
      </c>
      <c r="L20" s="58">
        <v>14.8</v>
      </c>
      <c r="M20" s="58">
        <v>17.5</v>
      </c>
      <c r="N20" s="58">
        <v>18.9</v>
      </c>
      <c r="O20" s="58">
        <v>68</v>
      </c>
      <c r="P20" s="59">
        <v>2549</v>
      </c>
      <c r="Q20" s="58">
        <v>6.4</v>
      </c>
      <c r="R20" s="58">
        <v>10.2</v>
      </c>
      <c r="S20" s="58">
        <v>14.5</v>
      </c>
      <c r="T20" s="58">
        <v>17.5</v>
      </c>
      <c r="U20" s="58">
        <v>19.2</v>
      </c>
      <c r="V20" s="58">
        <v>67.8</v>
      </c>
      <c r="W20" s="59">
        <v>6680</v>
      </c>
    </row>
    <row r="21" spans="1:23" ht="12.75">
      <c r="A21" s="55"/>
      <c r="B21" s="56" t="s">
        <v>11</v>
      </c>
      <c r="C21" s="58">
        <v>9.7</v>
      </c>
      <c r="D21" s="58">
        <v>16.1</v>
      </c>
      <c r="E21" s="58">
        <v>22.4</v>
      </c>
      <c r="F21" s="58">
        <v>21.1</v>
      </c>
      <c r="G21" s="58">
        <v>16.7</v>
      </c>
      <c r="H21" s="58">
        <v>85.9</v>
      </c>
      <c r="I21" s="59">
        <v>20867</v>
      </c>
      <c r="J21" s="58">
        <v>12.4</v>
      </c>
      <c r="K21" s="58">
        <v>17</v>
      </c>
      <c r="L21" s="58">
        <v>21.1</v>
      </c>
      <c r="M21" s="58">
        <v>19.8</v>
      </c>
      <c r="N21" s="58">
        <v>15.1</v>
      </c>
      <c r="O21" s="58">
        <v>85.4</v>
      </c>
      <c r="P21" s="59">
        <v>15546</v>
      </c>
      <c r="Q21" s="58">
        <v>10.8</v>
      </c>
      <c r="R21" s="58">
        <v>16.5</v>
      </c>
      <c r="S21" s="58">
        <v>21.9</v>
      </c>
      <c r="T21" s="58">
        <v>20.5</v>
      </c>
      <c r="U21" s="58">
        <v>16</v>
      </c>
      <c r="V21" s="58">
        <v>85.7</v>
      </c>
      <c r="W21" s="59">
        <v>36413</v>
      </c>
    </row>
    <row r="22" spans="1:23" ht="12.75">
      <c r="A22" s="55"/>
      <c r="B22" s="56" t="s">
        <v>12</v>
      </c>
      <c r="C22" s="58">
        <v>20.3</v>
      </c>
      <c r="D22" s="58">
        <v>18.4</v>
      </c>
      <c r="E22" s="58">
        <v>18.1</v>
      </c>
      <c r="F22" s="58">
        <v>16.2</v>
      </c>
      <c r="G22" s="58">
        <v>12.7</v>
      </c>
      <c r="H22" s="58">
        <v>85.7</v>
      </c>
      <c r="I22" s="59">
        <v>10560</v>
      </c>
      <c r="J22" s="58">
        <v>25.1</v>
      </c>
      <c r="K22" s="58">
        <v>19.4</v>
      </c>
      <c r="L22" s="58">
        <v>17.9</v>
      </c>
      <c r="M22" s="58">
        <v>14.6</v>
      </c>
      <c r="N22" s="58">
        <v>11.1</v>
      </c>
      <c r="O22" s="58">
        <v>88.1</v>
      </c>
      <c r="P22" s="59">
        <v>4855</v>
      </c>
      <c r="Q22" s="58">
        <v>21.8</v>
      </c>
      <c r="R22" s="58">
        <v>18.7</v>
      </c>
      <c r="S22" s="58">
        <v>18</v>
      </c>
      <c r="T22" s="58">
        <v>15.7</v>
      </c>
      <c r="U22" s="58">
        <v>12.2</v>
      </c>
      <c r="V22" s="58">
        <v>86.5</v>
      </c>
      <c r="W22" s="59">
        <v>15415</v>
      </c>
    </row>
    <row r="23" spans="1:23" ht="12.75">
      <c r="A23" s="55"/>
      <c r="B23" s="56" t="s">
        <v>13</v>
      </c>
      <c r="C23" s="58">
        <v>17.4</v>
      </c>
      <c r="D23" s="58">
        <v>17.5</v>
      </c>
      <c r="E23" s="58">
        <v>20</v>
      </c>
      <c r="F23" s="58">
        <v>19.1</v>
      </c>
      <c r="G23" s="58">
        <v>14.4</v>
      </c>
      <c r="H23" s="58">
        <v>88.3</v>
      </c>
      <c r="I23" s="59">
        <v>16602</v>
      </c>
      <c r="J23" s="58">
        <v>25</v>
      </c>
      <c r="K23" s="58">
        <v>19.2</v>
      </c>
      <c r="L23" s="58">
        <v>19.2</v>
      </c>
      <c r="M23" s="58">
        <v>15.9</v>
      </c>
      <c r="N23" s="58">
        <v>11.2</v>
      </c>
      <c r="O23" s="58">
        <v>90.5</v>
      </c>
      <c r="P23" s="59">
        <v>13735</v>
      </c>
      <c r="Q23" s="58">
        <v>20.8</v>
      </c>
      <c r="R23" s="58">
        <v>18.3</v>
      </c>
      <c r="S23" s="58">
        <v>19.6</v>
      </c>
      <c r="T23" s="58">
        <v>17.6</v>
      </c>
      <c r="U23" s="58">
        <v>13</v>
      </c>
      <c r="V23" s="58">
        <v>89.3</v>
      </c>
      <c r="W23" s="59">
        <v>30337</v>
      </c>
    </row>
    <row r="24" spans="1:23" ht="12.75">
      <c r="A24" s="55"/>
      <c r="B24" s="56" t="s">
        <v>14</v>
      </c>
      <c r="C24" s="58">
        <v>20.4</v>
      </c>
      <c r="D24" s="58">
        <v>19.4</v>
      </c>
      <c r="E24" s="58">
        <v>19.8</v>
      </c>
      <c r="F24" s="58">
        <v>16.8</v>
      </c>
      <c r="G24" s="58">
        <v>12</v>
      </c>
      <c r="H24" s="58">
        <v>88.4</v>
      </c>
      <c r="I24" s="59">
        <v>6874</v>
      </c>
      <c r="J24" s="58">
        <v>22</v>
      </c>
      <c r="K24" s="58">
        <v>19.6</v>
      </c>
      <c r="L24" s="58">
        <v>19.3</v>
      </c>
      <c r="M24" s="58">
        <v>16.4</v>
      </c>
      <c r="N24" s="58">
        <v>11.5</v>
      </c>
      <c r="O24" s="58">
        <v>88.9</v>
      </c>
      <c r="P24" s="59">
        <v>5444</v>
      </c>
      <c r="Q24" s="58">
        <v>21.1</v>
      </c>
      <c r="R24" s="58">
        <v>19.5</v>
      </c>
      <c r="S24" s="58">
        <v>19.6</v>
      </c>
      <c r="T24" s="58">
        <v>16.6</v>
      </c>
      <c r="U24" s="58">
        <v>11.8</v>
      </c>
      <c r="V24" s="58">
        <v>88.6</v>
      </c>
      <c r="W24" s="59">
        <v>12318</v>
      </c>
    </row>
    <row r="25" spans="1:23" ht="12.75">
      <c r="A25" s="55"/>
      <c r="B25" s="56" t="s">
        <v>15</v>
      </c>
      <c r="C25" s="58">
        <v>16.1</v>
      </c>
      <c r="D25" s="58">
        <v>20.4</v>
      </c>
      <c r="E25" s="58">
        <v>23.6</v>
      </c>
      <c r="F25" s="58">
        <v>18.9</v>
      </c>
      <c r="G25" s="58">
        <v>12.8</v>
      </c>
      <c r="H25" s="58">
        <v>91.8</v>
      </c>
      <c r="I25" s="59">
        <v>20978</v>
      </c>
      <c r="J25" s="58">
        <v>18.3</v>
      </c>
      <c r="K25" s="58">
        <v>22.3</v>
      </c>
      <c r="L25" s="58">
        <v>22.2</v>
      </c>
      <c r="M25" s="58">
        <v>17.9</v>
      </c>
      <c r="N25" s="58">
        <v>11.2</v>
      </c>
      <c r="O25" s="58">
        <v>91.9</v>
      </c>
      <c r="P25" s="59">
        <v>23098</v>
      </c>
      <c r="Q25" s="58">
        <v>17.2</v>
      </c>
      <c r="R25" s="58">
        <v>21.4</v>
      </c>
      <c r="S25" s="58">
        <v>22.9</v>
      </c>
      <c r="T25" s="58">
        <v>18.4</v>
      </c>
      <c r="U25" s="58">
        <v>12</v>
      </c>
      <c r="V25" s="58">
        <v>91.8</v>
      </c>
      <c r="W25" s="59">
        <v>44076</v>
      </c>
    </row>
    <row r="26" spans="1:23" ht="12.75">
      <c r="A26" s="55"/>
      <c r="B26" s="56" t="s">
        <v>16</v>
      </c>
      <c r="C26" s="58">
        <v>11.6</v>
      </c>
      <c r="D26" s="58">
        <v>14.2</v>
      </c>
      <c r="E26" s="58">
        <v>17.8</v>
      </c>
      <c r="F26" s="58">
        <v>18.9</v>
      </c>
      <c r="G26" s="58">
        <v>15.9</v>
      </c>
      <c r="H26" s="58">
        <v>78.4</v>
      </c>
      <c r="I26" s="59">
        <v>8861</v>
      </c>
      <c r="J26" s="58">
        <v>15</v>
      </c>
      <c r="K26" s="58">
        <v>16</v>
      </c>
      <c r="L26" s="58">
        <v>18.7</v>
      </c>
      <c r="M26" s="58">
        <v>16.9</v>
      </c>
      <c r="N26" s="58">
        <v>14.5</v>
      </c>
      <c r="O26" s="58">
        <v>81</v>
      </c>
      <c r="P26" s="59">
        <v>12124</v>
      </c>
      <c r="Q26" s="58">
        <v>13.5</v>
      </c>
      <c r="R26" s="58">
        <v>15.2</v>
      </c>
      <c r="S26" s="58">
        <v>18.3</v>
      </c>
      <c r="T26" s="58">
        <v>17.7</v>
      </c>
      <c r="U26" s="58">
        <v>15.1</v>
      </c>
      <c r="V26" s="58">
        <v>79.9</v>
      </c>
      <c r="W26" s="59">
        <v>20985</v>
      </c>
    </row>
    <row r="27" spans="1:23" ht="12.75">
      <c r="A27" s="55"/>
      <c r="B27" s="56" t="s">
        <v>17</v>
      </c>
      <c r="C27" s="58">
        <v>7.1</v>
      </c>
      <c r="D27" s="58">
        <v>12</v>
      </c>
      <c r="E27" s="58">
        <v>17.3</v>
      </c>
      <c r="F27" s="58">
        <v>19.7</v>
      </c>
      <c r="G27" s="58">
        <v>18.3</v>
      </c>
      <c r="H27" s="58">
        <v>74.5</v>
      </c>
      <c r="I27" s="59">
        <v>20638</v>
      </c>
      <c r="J27" s="58">
        <v>14.4</v>
      </c>
      <c r="K27" s="58">
        <v>16.9</v>
      </c>
      <c r="L27" s="58">
        <v>19.5</v>
      </c>
      <c r="M27" s="58">
        <v>17.8</v>
      </c>
      <c r="N27" s="58">
        <v>14.4</v>
      </c>
      <c r="O27" s="58">
        <v>83.1</v>
      </c>
      <c r="P27" s="59">
        <v>49515</v>
      </c>
      <c r="Q27" s="58">
        <v>12.3</v>
      </c>
      <c r="R27" s="58">
        <v>15.5</v>
      </c>
      <c r="S27" s="58">
        <v>18.9</v>
      </c>
      <c r="T27" s="58">
        <v>18.4</v>
      </c>
      <c r="U27" s="58">
        <v>15.5</v>
      </c>
      <c r="V27" s="58">
        <v>80.5</v>
      </c>
      <c r="W27" s="59">
        <v>70153</v>
      </c>
    </row>
    <row r="28" spans="1:23" ht="12.75">
      <c r="A28" s="55"/>
      <c r="B28" s="56" t="s">
        <v>18</v>
      </c>
      <c r="C28" s="58">
        <v>11.8</v>
      </c>
      <c r="D28" s="58">
        <v>15.8</v>
      </c>
      <c r="E28" s="58">
        <v>19.9</v>
      </c>
      <c r="F28" s="58">
        <v>18.7</v>
      </c>
      <c r="G28" s="58">
        <v>15.8</v>
      </c>
      <c r="H28" s="58">
        <v>82</v>
      </c>
      <c r="I28" s="59">
        <v>8861</v>
      </c>
      <c r="J28" s="58">
        <v>18.7</v>
      </c>
      <c r="K28" s="58">
        <v>18.9</v>
      </c>
      <c r="L28" s="58">
        <v>19.9</v>
      </c>
      <c r="M28" s="58">
        <v>16.9</v>
      </c>
      <c r="N28" s="58">
        <v>12.7</v>
      </c>
      <c r="O28" s="58">
        <v>87.1</v>
      </c>
      <c r="P28" s="59">
        <v>24866</v>
      </c>
      <c r="Q28" s="58">
        <v>16.9</v>
      </c>
      <c r="R28" s="58">
        <v>18.1</v>
      </c>
      <c r="S28" s="58">
        <v>19.9</v>
      </c>
      <c r="T28" s="58">
        <v>17.4</v>
      </c>
      <c r="U28" s="58">
        <v>13.5</v>
      </c>
      <c r="V28" s="58">
        <v>85.8</v>
      </c>
      <c r="W28" s="59">
        <v>33727</v>
      </c>
    </row>
    <row r="29" spans="1:23" ht="12.75">
      <c r="A29" s="55"/>
      <c r="B29" s="56" t="s">
        <v>19</v>
      </c>
      <c r="C29" s="58">
        <v>10.7</v>
      </c>
      <c r="D29" s="58">
        <v>14.1</v>
      </c>
      <c r="E29" s="58">
        <v>18.1</v>
      </c>
      <c r="F29" s="58">
        <v>18</v>
      </c>
      <c r="G29" s="58">
        <v>15.5</v>
      </c>
      <c r="H29" s="58">
        <v>76.3</v>
      </c>
      <c r="I29" s="59">
        <v>4049</v>
      </c>
      <c r="J29" s="58">
        <v>13.2</v>
      </c>
      <c r="K29" s="58">
        <v>15.1</v>
      </c>
      <c r="L29" s="58">
        <v>19.7</v>
      </c>
      <c r="M29" s="58">
        <v>17.5</v>
      </c>
      <c r="N29" s="58">
        <v>14.4</v>
      </c>
      <c r="O29" s="58">
        <v>79.9</v>
      </c>
      <c r="P29" s="59">
        <v>4828</v>
      </c>
      <c r="Q29" s="58">
        <v>12</v>
      </c>
      <c r="R29" s="58">
        <v>14.7</v>
      </c>
      <c r="S29" s="58">
        <v>19</v>
      </c>
      <c r="T29" s="58">
        <v>17.7</v>
      </c>
      <c r="U29" s="58">
        <v>14.9</v>
      </c>
      <c r="V29" s="58">
        <v>78.3</v>
      </c>
      <c r="W29" s="59">
        <v>8877</v>
      </c>
    </row>
    <row r="30" spans="1:23" ht="12.75">
      <c r="A30" s="55"/>
      <c r="B30" s="56" t="s">
        <v>20</v>
      </c>
      <c r="C30" s="58">
        <v>15.4</v>
      </c>
      <c r="D30" s="58">
        <v>17.1</v>
      </c>
      <c r="E30" s="58">
        <v>22.2</v>
      </c>
      <c r="F30" s="58">
        <v>19.2</v>
      </c>
      <c r="G30" s="58">
        <v>13.5</v>
      </c>
      <c r="H30" s="58">
        <v>87.3</v>
      </c>
      <c r="I30" s="59">
        <v>15846</v>
      </c>
      <c r="J30" s="58">
        <v>22.4</v>
      </c>
      <c r="K30" s="58">
        <v>22.1</v>
      </c>
      <c r="L30" s="58">
        <v>23.1</v>
      </c>
      <c r="M30" s="58">
        <v>16.1</v>
      </c>
      <c r="N30" s="58">
        <v>9.2</v>
      </c>
      <c r="O30" s="58">
        <v>92.9</v>
      </c>
      <c r="P30" s="59">
        <v>34180</v>
      </c>
      <c r="Q30" s="58">
        <v>20.2</v>
      </c>
      <c r="R30" s="58">
        <v>20.5</v>
      </c>
      <c r="S30" s="58">
        <v>22.8</v>
      </c>
      <c r="T30" s="58">
        <v>17.1</v>
      </c>
      <c r="U30" s="58">
        <v>10.6</v>
      </c>
      <c r="V30" s="58">
        <v>91.2</v>
      </c>
      <c r="W30" s="59">
        <v>50026</v>
      </c>
    </row>
    <row r="31" spans="1:23" ht="12.75">
      <c r="A31" s="55"/>
      <c r="B31" s="56" t="s">
        <v>21</v>
      </c>
      <c r="C31" s="58">
        <v>12</v>
      </c>
      <c r="D31" s="58">
        <v>20.9</v>
      </c>
      <c r="E31" s="58">
        <v>28</v>
      </c>
      <c r="F31" s="58">
        <v>23.2</v>
      </c>
      <c r="G31" s="58">
        <v>10.8</v>
      </c>
      <c r="H31" s="58">
        <v>94.9</v>
      </c>
      <c r="I31" s="59">
        <v>4778</v>
      </c>
      <c r="J31" s="58">
        <v>19.3</v>
      </c>
      <c r="K31" s="58">
        <v>26.3</v>
      </c>
      <c r="L31" s="58">
        <v>27.3</v>
      </c>
      <c r="M31" s="58">
        <v>16.9</v>
      </c>
      <c r="N31" s="58">
        <v>7</v>
      </c>
      <c r="O31" s="58">
        <v>96.8</v>
      </c>
      <c r="P31" s="59">
        <v>11334</v>
      </c>
      <c r="Q31" s="58">
        <v>17.2</v>
      </c>
      <c r="R31" s="58">
        <v>24.7</v>
      </c>
      <c r="S31" s="58">
        <v>27.5</v>
      </c>
      <c r="T31" s="58">
        <v>18.8</v>
      </c>
      <c r="U31" s="58">
        <v>8.1</v>
      </c>
      <c r="V31" s="58">
        <v>96.3</v>
      </c>
      <c r="W31" s="59">
        <v>16112</v>
      </c>
    </row>
    <row r="32" spans="1:23" ht="12.75">
      <c r="A32" s="55"/>
      <c r="B32" s="56" t="s">
        <v>22</v>
      </c>
      <c r="C32" s="58">
        <v>14.8</v>
      </c>
      <c r="D32" s="58">
        <v>19.3</v>
      </c>
      <c r="E32" s="58">
        <v>25.1</v>
      </c>
      <c r="F32" s="58">
        <v>22.3</v>
      </c>
      <c r="G32" s="58">
        <v>12.5</v>
      </c>
      <c r="H32" s="58">
        <v>93.9</v>
      </c>
      <c r="I32" s="59">
        <v>26168</v>
      </c>
      <c r="J32" s="58">
        <v>16.2</v>
      </c>
      <c r="K32" s="58">
        <v>21.1</v>
      </c>
      <c r="L32" s="58">
        <v>26.6</v>
      </c>
      <c r="M32" s="58">
        <v>21.4</v>
      </c>
      <c r="N32" s="58">
        <v>10.5</v>
      </c>
      <c r="O32" s="58">
        <v>95.7</v>
      </c>
      <c r="P32" s="59">
        <v>59077</v>
      </c>
      <c r="Q32" s="58">
        <v>15.8</v>
      </c>
      <c r="R32" s="58">
        <v>20.5</v>
      </c>
      <c r="S32" s="58">
        <v>26.1</v>
      </c>
      <c r="T32" s="58">
        <v>21.7</v>
      </c>
      <c r="U32" s="58">
        <v>11.1</v>
      </c>
      <c r="V32" s="58">
        <v>95.2</v>
      </c>
      <c r="W32" s="59">
        <v>85245</v>
      </c>
    </row>
    <row r="33" spans="1:23" ht="12.75">
      <c r="A33" s="55"/>
      <c r="B33" s="56" t="s">
        <v>53</v>
      </c>
      <c r="C33" s="58">
        <v>9.8</v>
      </c>
      <c r="D33" s="58">
        <v>20.6</v>
      </c>
      <c r="E33" s="58">
        <v>27.2</v>
      </c>
      <c r="F33" s="58">
        <v>21.8</v>
      </c>
      <c r="G33" s="58">
        <v>12.3</v>
      </c>
      <c r="H33" s="58">
        <v>91.7</v>
      </c>
      <c r="I33" s="59">
        <v>13409</v>
      </c>
      <c r="J33" s="58">
        <v>15.4</v>
      </c>
      <c r="K33" s="58">
        <v>24.8</v>
      </c>
      <c r="L33" s="58">
        <v>26.8</v>
      </c>
      <c r="M33" s="58">
        <v>18.8</v>
      </c>
      <c r="N33" s="58">
        <v>8.9</v>
      </c>
      <c r="O33" s="58">
        <v>94.7</v>
      </c>
      <c r="P33" s="59">
        <v>16495</v>
      </c>
      <c r="Q33" s="58">
        <v>12.9</v>
      </c>
      <c r="R33" s="58">
        <v>22.9</v>
      </c>
      <c r="S33" s="58">
        <v>27</v>
      </c>
      <c r="T33" s="58">
        <v>20.1</v>
      </c>
      <c r="U33" s="58">
        <v>10.4</v>
      </c>
      <c r="V33" s="58">
        <v>93.4</v>
      </c>
      <c r="W33" s="59">
        <v>29904</v>
      </c>
    </row>
    <row r="34" spans="1:23" ht="12.75">
      <c r="A34" s="55"/>
      <c r="B34" s="56" t="s">
        <v>23</v>
      </c>
      <c r="C34" s="58">
        <v>9.9</v>
      </c>
      <c r="D34" s="58">
        <v>27.6</v>
      </c>
      <c r="E34" s="58">
        <v>33.9</v>
      </c>
      <c r="F34" s="58">
        <v>16.7</v>
      </c>
      <c r="G34" s="58">
        <v>6.4</v>
      </c>
      <c r="H34" s="58">
        <v>94.6</v>
      </c>
      <c r="I34" s="59">
        <v>6264</v>
      </c>
      <c r="J34" s="58">
        <v>14.1</v>
      </c>
      <c r="K34" s="58">
        <v>29.4</v>
      </c>
      <c r="L34" s="58">
        <v>30.6</v>
      </c>
      <c r="M34" s="58">
        <v>15.6</v>
      </c>
      <c r="N34" s="58">
        <v>6.6</v>
      </c>
      <c r="O34" s="58">
        <v>96.2</v>
      </c>
      <c r="P34" s="59">
        <v>8281</v>
      </c>
      <c r="Q34" s="58">
        <v>12.3</v>
      </c>
      <c r="R34" s="58">
        <v>28.6</v>
      </c>
      <c r="S34" s="58">
        <v>32</v>
      </c>
      <c r="T34" s="58">
        <v>16.1</v>
      </c>
      <c r="U34" s="58">
        <v>6.5</v>
      </c>
      <c r="V34" s="58">
        <v>95.5</v>
      </c>
      <c r="W34" s="59">
        <v>14545</v>
      </c>
    </row>
    <row r="35" spans="1:23" ht="12.75">
      <c r="A35" s="55"/>
      <c r="B35" s="56" t="s">
        <v>24</v>
      </c>
      <c r="C35" s="58">
        <v>26.8</v>
      </c>
      <c r="D35" s="58">
        <v>18.9</v>
      </c>
      <c r="E35" s="58">
        <v>19</v>
      </c>
      <c r="F35" s="58">
        <v>15.2</v>
      </c>
      <c r="G35" s="58">
        <v>10.4</v>
      </c>
      <c r="H35" s="58">
        <v>90.4</v>
      </c>
      <c r="I35" s="59">
        <v>4608</v>
      </c>
      <c r="J35" s="58">
        <v>22.9</v>
      </c>
      <c r="K35" s="58">
        <v>19.1</v>
      </c>
      <c r="L35" s="58">
        <v>19.1</v>
      </c>
      <c r="M35" s="58">
        <v>16.4</v>
      </c>
      <c r="N35" s="58">
        <v>12.2</v>
      </c>
      <c r="O35" s="58">
        <v>89.7</v>
      </c>
      <c r="P35" s="59">
        <v>10805</v>
      </c>
      <c r="Q35" s="58">
        <v>24</v>
      </c>
      <c r="R35" s="58">
        <v>19</v>
      </c>
      <c r="S35" s="58">
        <v>19</v>
      </c>
      <c r="T35" s="58">
        <v>16.1</v>
      </c>
      <c r="U35" s="58">
        <v>11.6</v>
      </c>
      <c r="V35" s="58">
        <v>89.9</v>
      </c>
      <c r="W35" s="59">
        <v>15413</v>
      </c>
    </row>
    <row r="36" spans="1:23" ht="12.75">
      <c r="A36" s="55"/>
      <c r="B36" s="56" t="s">
        <v>25</v>
      </c>
      <c r="C36" s="58">
        <v>25.4</v>
      </c>
      <c r="D36" s="58">
        <v>18.8</v>
      </c>
      <c r="E36" s="58">
        <v>20.6</v>
      </c>
      <c r="F36" s="58">
        <v>16.2</v>
      </c>
      <c r="G36" s="58">
        <v>10.1</v>
      </c>
      <c r="H36" s="58">
        <v>91.1</v>
      </c>
      <c r="I36" s="59">
        <v>2405</v>
      </c>
      <c r="J36" s="58">
        <v>22.7</v>
      </c>
      <c r="K36" s="58">
        <v>20.9</v>
      </c>
      <c r="L36" s="58">
        <v>21.6</v>
      </c>
      <c r="M36" s="58">
        <v>16</v>
      </c>
      <c r="N36" s="58">
        <v>10.5</v>
      </c>
      <c r="O36" s="58">
        <v>91.7</v>
      </c>
      <c r="P36" s="59">
        <v>4214</v>
      </c>
      <c r="Q36" s="58">
        <v>23.6</v>
      </c>
      <c r="R36" s="58">
        <v>20.1</v>
      </c>
      <c r="S36" s="58">
        <v>21.3</v>
      </c>
      <c r="T36" s="58">
        <v>16.1</v>
      </c>
      <c r="U36" s="58">
        <v>10.4</v>
      </c>
      <c r="V36" s="58">
        <v>91.5</v>
      </c>
      <c r="W36" s="59">
        <v>6619</v>
      </c>
    </row>
    <row r="37" spans="1:23" ht="12.75">
      <c r="A37" s="55"/>
      <c r="B37" s="56" t="s">
        <v>26</v>
      </c>
      <c r="C37" s="58">
        <v>24.4</v>
      </c>
      <c r="D37" s="58">
        <v>21.8</v>
      </c>
      <c r="E37" s="58">
        <v>18.8</v>
      </c>
      <c r="F37" s="58">
        <v>16.3</v>
      </c>
      <c r="G37" s="58">
        <v>10.6</v>
      </c>
      <c r="H37" s="58">
        <v>91.8</v>
      </c>
      <c r="I37" s="59">
        <v>1865</v>
      </c>
      <c r="J37" s="58">
        <v>20</v>
      </c>
      <c r="K37" s="58">
        <v>20</v>
      </c>
      <c r="L37" s="58">
        <v>19.5</v>
      </c>
      <c r="M37" s="58">
        <v>18.9</v>
      </c>
      <c r="N37" s="58">
        <v>12.3</v>
      </c>
      <c r="O37" s="58">
        <v>90.8</v>
      </c>
      <c r="P37" s="59">
        <v>4267</v>
      </c>
      <c r="Q37" s="58">
        <v>21.3</v>
      </c>
      <c r="R37" s="58">
        <v>20.5</v>
      </c>
      <c r="S37" s="58">
        <v>19.3</v>
      </c>
      <c r="T37" s="58">
        <v>18.1</v>
      </c>
      <c r="U37" s="58">
        <v>11.8</v>
      </c>
      <c r="V37" s="58">
        <v>91.1</v>
      </c>
      <c r="W37" s="59">
        <v>6132</v>
      </c>
    </row>
    <row r="38" spans="1:23" ht="12.75">
      <c r="A38" s="55"/>
      <c r="B38" s="56" t="s">
        <v>27</v>
      </c>
      <c r="C38" s="58">
        <v>48.9</v>
      </c>
      <c r="D38" s="58">
        <v>23.4</v>
      </c>
      <c r="E38" s="58">
        <v>10.3</v>
      </c>
      <c r="F38" s="58">
        <v>5.6</v>
      </c>
      <c r="G38" s="58">
        <v>5.2</v>
      </c>
      <c r="H38" s="58">
        <v>93.3</v>
      </c>
      <c r="I38" s="59">
        <v>1548</v>
      </c>
      <c r="J38" s="58">
        <v>50</v>
      </c>
      <c r="K38" s="58">
        <v>21.1</v>
      </c>
      <c r="L38" s="58">
        <v>11.3</v>
      </c>
      <c r="M38" s="58">
        <v>5.3</v>
      </c>
      <c r="N38" s="58">
        <v>5.2</v>
      </c>
      <c r="O38" s="58">
        <v>92.9</v>
      </c>
      <c r="P38" s="59">
        <v>2045</v>
      </c>
      <c r="Q38" s="58">
        <v>49.5</v>
      </c>
      <c r="R38" s="58">
        <v>22.1</v>
      </c>
      <c r="S38" s="58">
        <v>10.9</v>
      </c>
      <c r="T38" s="58">
        <v>5.4</v>
      </c>
      <c r="U38" s="58">
        <v>5.2</v>
      </c>
      <c r="V38" s="58">
        <v>93.1</v>
      </c>
      <c r="W38" s="59">
        <v>3593</v>
      </c>
    </row>
    <row r="39" spans="1:23" ht="12.75">
      <c r="A39" s="55"/>
      <c r="B39" s="56" t="s">
        <v>28</v>
      </c>
      <c r="C39" s="58">
        <v>28.4</v>
      </c>
      <c r="D39" s="58">
        <v>19.2</v>
      </c>
      <c r="E39" s="58">
        <v>20.2</v>
      </c>
      <c r="F39" s="58">
        <v>14.5</v>
      </c>
      <c r="G39" s="58">
        <v>10.8</v>
      </c>
      <c r="H39" s="58">
        <v>93</v>
      </c>
      <c r="I39" s="59">
        <v>2684</v>
      </c>
      <c r="J39" s="58">
        <v>32.4</v>
      </c>
      <c r="K39" s="58">
        <v>22.7</v>
      </c>
      <c r="L39" s="58">
        <v>19.8</v>
      </c>
      <c r="M39" s="58">
        <v>13</v>
      </c>
      <c r="N39" s="58">
        <v>7.9</v>
      </c>
      <c r="O39" s="58">
        <v>95.8</v>
      </c>
      <c r="P39" s="59">
        <v>3418</v>
      </c>
      <c r="Q39" s="58">
        <v>30.6</v>
      </c>
      <c r="R39" s="58">
        <v>21.1</v>
      </c>
      <c r="S39" s="58">
        <v>20</v>
      </c>
      <c r="T39" s="58">
        <v>13.6</v>
      </c>
      <c r="U39" s="58">
        <v>9.2</v>
      </c>
      <c r="V39" s="58">
        <v>94.6</v>
      </c>
      <c r="W39" s="59">
        <v>6102</v>
      </c>
    </row>
    <row r="40" spans="1:23" ht="12.75">
      <c r="A40" s="55"/>
      <c r="B40" s="56" t="s">
        <v>29</v>
      </c>
      <c r="C40" s="58">
        <v>19.4</v>
      </c>
      <c r="D40" s="58">
        <v>21.8</v>
      </c>
      <c r="E40" s="58">
        <v>21.2</v>
      </c>
      <c r="F40" s="58">
        <v>16.4</v>
      </c>
      <c r="G40" s="58">
        <v>11.7</v>
      </c>
      <c r="H40" s="58">
        <v>90.6</v>
      </c>
      <c r="I40" s="59">
        <v>5661</v>
      </c>
      <c r="J40" s="58">
        <v>23.1</v>
      </c>
      <c r="K40" s="58">
        <v>24.2</v>
      </c>
      <c r="L40" s="58">
        <v>22.1</v>
      </c>
      <c r="M40" s="58">
        <v>15.3</v>
      </c>
      <c r="N40" s="58">
        <v>8.6</v>
      </c>
      <c r="O40" s="58">
        <v>93.2</v>
      </c>
      <c r="P40" s="59">
        <v>11724</v>
      </c>
      <c r="Q40" s="58">
        <v>21.9</v>
      </c>
      <c r="R40" s="58">
        <v>23.4</v>
      </c>
      <c r="S40" s="58">
        <v>21.8</v>
      </c>
      <c r="T40" s="58">
        <v>15.6</v>
      </c>
      <c r="U40" s="58">
        <v>9.6</v>
      </c>
      <c r="V40" s="58">
        <v>92.4</v>
      </c>
      <c r="W40" s="59">
        <v>17385</v>
      </c>
    </row>
    <row r="41" spans="1:23" ht="12.75">
      <c r="A41" s="55"/>
      <c r="B41" s="56" t="s">
        <v>30</v>
      </c>
      <c r="C41" s="58">
        <v>11.9</v>
      </c>
      <c r="D41" s="58">
        <v>16.3</v>
      </c>
      <c r="E41" s="58">
        <v>21.8</v>
      </c>
      <c r="F41" s="58">
        <v>22.1</v>
      </c>
      <c r="G41" s="58">
        <v>16.3</v>
      </c>
      <c r="H41" s="58">
        <v>88.4</v>
      </c>
      <c r="I41" s="59">
        <v>6891</v>
      </c>
      <c r="J41" s="58">
        <v>17.6</v>
      </c>
      <c r="K41" s="58">
        <v>18.4</v>
      </c>
      <c r="L41" s="58">
        <v>22.8</v>
      </c>
      <c r="M41" s="58">
        <v>21.1</v>
      </c>
      <c r="N41" s="58">
        <v>13</v>
      </c>
      <c r="O41" s="58">
        <v>92.9</v>
      </c>
      <c r="P41" s="59">
        <v>4577</v>
      </c>
      <c r="Q41" s="58">
        <v>14.2</v>
      </c>
      <c r="R41" s="58">
        <v>17.2</v>
      </c>
      <c r="S41" s="58">
        <v>22.2</v>
      </c>
      <c r="T41" s="58">
        <v>21.7</v>
      </c>
      <c r="U41" s="58">
        <v>15</v>
      </c>
      <c r="V41" s="58">
        <v>90.2</v>
      </c>
      <c r="W41" s="59">
        <v>11468</v>
      </c>
    </row>
    <row r="42" spans="1:23" ht="12.75">
      <c r="A42" s="55"/>
      <c r="B42" s="56" t="s">
        <v>31</v>
      </c>
      <c r="C42" s="58">
        <v>8.2</v>
      </c>
      <c r="D42" s="58">
        <v>13</v>
      </c>
      <c r="E42" s="58">
        <v>19.6</v>
      </c>
      <c r="F42" s="58">
        <v>22.5</v>
      </c>
      <c r="G42" s="58">
        <v>21.3</v>
      </c>
      <c r="H42" s="58">
        <v>84.6</v>
      </c>
      <c r="I42" s="59">
        <v>15253</v>
      </c>
      <c r="J42" s="58">
        <v>16.1</v>
      </c>
      <c r="K42" s="58">
        <v>17</v>
      </c>
      <c r="L42" s="58">
        <v>20.6</v>
      </c>
      <c r="M42" s="58">
        <v>19.8</v>
      </c>
      <c r="N42" s="58">
        <v>15.5</v>
      </c>
      <c r="O42" s="58">
        <v>89</v>
      </c>
      <c r="P42" s="59">
        <v>11205</v>
      </c>
      <c r="Q42" s="58">
        <v>11.5</v>
      </c>
      <c r="R42" s="58">
        <v>14.7</v>
      </c>
      <c r="S42" s="58">
        <v>20</v>
      </c>
      <c r="T42" s="58">
        <v>21.4</v>
      </c>
      <c r="U42" s="58">
        <v>18.9</v>
      </c>
      <c r="V42" s="58">
        <v>86.5</v>
      </c>
      <c r="W42" s="59">
        <v>26458</v>
      </c>
    </row>
    <row r="43" spans="1:23" ht="12.75">
      <c r="A43" s="55"/>
      <c r="B43" s="56" t="s">
        <v>32</v>
      </c>
      <c r="C43" s="58">
        <v>7.6</v>
      </c>
      <c r="D43" s="58">
        <v>11.4</v>
      </c>
      <c r="E43" s="58">
        <v>17.5</v>
      </c>
      <c r="F43" s="58">
        <v>20.6</v>
      </c>
      <c r="G43" s="58">
        <v>20.1</v>
      </c>
      <c r="H43" s="58">
        <v>77.1</v>
      </c>
      <c r="I43" s="59">
        <v>49361</v>
      </c>
      <c r="J43" s="58">
        <v>8.5</v>
      </c>
      <c r="K43" s="58">
        <v>13.1</v>
      </c>
      <c r="L43" s="58">
        <v>18.2</v>
      </c>
      <c r="M43" s="58">
        <v>20.8</v>
      </c>
      <c r="N43" s="58">
        <v>19.4</v>
      </c>
      <c r="O43" s="58">
        <v>80.1</v>
      </c>
      <c r="P43" s="59">
        <v>57998</v>
      </c>
      <c r="Q43" s="58">
        <v>8.1</v>
      </c>
      <c r="R43" s="58">
        <v>12.3</v>
      </c>
      <c r="S43" s="58">
        <v>17.9</v>
      </c>
      <c r="T43" s="58">
        <v>20.7</v>
      </c>
      <c r="U43" s="58">
        <v>19.7</v>
      </c>
      <c r="V43" s="58">
        <v>78.7</v>
      </c>
      <c r="W43" s="59">
        <v>107359</v>
      </c>
    </row>
    <row r="44" spans="1:23" ht="12.75">
      <c r="A44" s="55"/>
      <c r="B44" s="56" t="s">
        <v>87</v>
      </c>
      <c r="C44" s="58">
        <v>14.2</v>
      </c>
      <c r="D44" s="58">
        <v>15.8</v>
      </c>
      <c r="E44" s="58">
        <v>19.4</v>
      </c>
      <c r="F44" s="58">
        <v>18.7</v>
      </c>
      <c r="G44" s="58">
        <v>15.4</v>
      </c>
      <c r="H44" s="58">
        <v>83.5</v>
      </c>
      <c r="I44" s="59">
        <v>417881</v>
      </c>
      <c r="J44" s="58">
        <v>17.3</v>
      </c>
      <c r="K44" s="58">
        <v>18.7</v>
      </c>
      <c r="L44" s="58">
        <v>20.8</v>
      </c>
      <c r="M44" s="58">
        <v>17.9</v>
      </c>
      <c r="N44" s="58">
        <v>13</v>
      </c>
      <c r="O44" s="58">
        <v>87.7</v>
      </c>
      <c r="P44" s="59">
        <v>501883</v>
      </c>
      <c r="Q44" s="58">
        <v>15.9</v>
      </c>
      <c r="R44" s="58">
        <v>17.4</v>
      </c>
      <c r="S44" s="58">
        <v>20.2</v>
      </c>
      <c r="T44" s="58">
        <v>18.3</v>
      </c>
      <c r="U44" s="58">
        <v>14.1</v>
      </c>
      <c r="V44" s="58">
        <v>85.8</v>
      </c>
      <c r="W44" s="59">
        <v>919764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5:W44"/>
  <sheetViews>
    <sheetView showGridLines="0" workbookViewId="0" topLeftCell="A1">
      <selection activeCell="O10" sqref="O10"/>
    </sheetView>
  </sheetViews>
  <sheetFormatPr defaultColWidth="9.140625" defaultRowHeight="12.75"/>
  <cols>
    <col min="2" max="2" width="26.421875" style="0" bestFit="1" customWidth="1"/>
  </cols>
  <sheetData>
    <row r="5" spans="3:23" ht="12.75">
      <c r="C5" s="48" t="s">
        <v>71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3:23" ht="12.75">
      <c r="C6" s="48" t="s">
        <v>72</v>
      </c>
      <c r="D6" s="53"/>
      <c r="E6" s="53"/>
      <c r="F6" s="53"/>
      <c r="G6" s="53"/>
      <c r="H6" s="53"/>
      <c r="I6" s="53"/>
      <c r="J6" s="48" t="s">
        <v>73</v>
      </c>
      <c r="K6" s="53"/>
      <c r="L6" s="53"/>
      <c r="M6" s="53"/>
      <c r="N6" s="53"/>
      <c r="O6" s="53"/>
      <c r="P6" s="53"/>
      <c r="Q6" s="48" t="s">
        <v>62</v>
      </c>
      <c r="R6" s="53"/>
      <c r="S6" s="53"/>
      <c r="T6" s="53"/>
      <c r="U6" s="53"/>
      <c r="V6" s="53"/>
      <c r="W6" s="53"/>
    </row>
    <row r="7" spans="3:23" ht="12.75">
      <c r="C7" s="48" t="s">
        <v>74</v>
      </c>
      <c r="D7" s="53"/>
      <c r="E7" s="53"/>
      <c r="F7" s="53"/>
      <c r="G7" s="53"/>
      <c r="H7" s="53"/>
      <c r="I7" s="53"/>
      <c r="J7" s="48" t="s">
        <v>74</v>
      </c>
      <c r="K7" s="53"/>
      <c r="L7" s="53"/>
      <c r="M7" s="53"/>
      <c r="N7" s="53"/>
      <c r="O7" s="53"/>
      <c r="P7" s="53"/>
      <c r="Q7" s="48" t="s">
        <v>74</v>
      </c>
      <c r="R7" s="53"/>
      <c r="S7" s="53"/>
      <c r="T7" s="53"/>
      <c r="U7" s="53"/>
      <c r="V7" s="53"/>
      <c r="W7" s="53"/>
    </row>
    <row r="8" spans="3:23" ht="12.75">
      <c r="C8" s="60" t="s">
        <v>33</v>
      </c>
      <c r="D8" s="60" t="s">
        <v>34</v>
      </c>
      <c r="E8" s="60" t="s">
        <v>35</v>
      </c>
      <c r="F8" s="60" t="s">
        <v>36</v>
      </c>
      <c r="G8" s="60" t="s">
        <v>37</v>
      </c>
      <c r="H8" s="60" t="s">
        <v>48</v>
      </c>
      <c r="I8" s="60" t="s">
        <v>67</v>
      </c>
      <c r="J8" s="60" t="s">
        <v>33</v>
      </c>
      <c r="K8" s="60" t="s">
        <v>34</v>
      </c>
      <c r="L8" s="60" t="s">
        <v>35</v>
      </c>
      <c r="M8" s="60" t="s">
        <v>36</v>
      </c>
      <c r="N8" s="60" t="s">
        <v>37</v>
      </c>
      <c r="O8" s="60" t="s">
        <v>48</v>
      </c>
      <c r="P8" s="60" t="s">
        <v>67</v>
      </c>
      <c r="Q8" s="60" t="s">
        <v>33</v>
      </c>
      <c r="R8" s="60" t="s">
        <v>34</v>
      </c>
      <c r="S8" s="60" t="s">
        <v>35</v>
      </c>
      <c r="T8" s="60" t="s">
        <v>36</v>
      </c>
      <c r="U8" s="60" t="s">
        <v>37</v>
      </c>
      <c r="V8" s="61" t="s">
        <v>48</v>
      </c>
      <c r="W8" s="61" t="s">
        <v>67</v>
      </c>
    </row>
    <row r="10" spans="1:23" ht="12.75">
      <c r="A10" s="48" t="s">
        <v>76</v>
      </c>
      <c r="B10" s="48" t="s">
        <v>0</v>
      </c>
      <c r="C10" s="62">
        <v>14.2</v>
      </c>
      <c r="D10" s="62">
        <v>14.5</v>
      </c>
      <c r="E10" s="62">
        <v>16.4</v>
      </c>
      <c r="F10" s="62">
        <v>17</v>
      </c>
      <c r="G10" s="62">
        <v>17</v>
      </c>
      <c r="H10" s="62">
        <v>79.1</v>
      </c>
      <c r="I10" s="34">
        <v>25247</v>
      </c>
      <c r="J10" s="62">
        <v>16.7</v>
      </c>
      <c r="K10" s="62">
        <v>16.1</v>
      </c>
      <c r="L10" s="62">
        <v>17.2</v>
      </c>
      <c r="M10" s="62">
        <v>16.6</v>
      </c>
      <c r="N10" s="62">
        <v>15.7</v>
      </c>
      <c r="O10" s="62">
        <v>82.3</v>
      </c>
      <c r="P10" s="34">
        <v>34553</v>
      </c>
      <c r="Q10" s="62">
        <v>15.6</v>
      </c>
      <c r="R10" s="62">
        <v>15.4</v>
      </c>
      <c r="S10" s="62">
        <v>16.9</v>
      </c>
      <c r="T10" s="62">
        <v>16.7</v>
      </c>
      <c r="U10" s="62">
        <v>16.3</v>
      </c>
      <c r="V10" s="62">
        <v>80.9</v>
      </c>
      <c r="W10" s="34">
        <v>59800</v>
      </c>
    </row>
    <row r="11" spans="2:23" ht="12.75">
      <c r="B11" s="48" t="s">
        <v>1</v>
      </c>
      <c r="C11" s="62">
        <v>18.7</v>
      </c>
      <c r="D11" s="62">
        <v>16.8</v>
      </c>
      <c r="E11" s="62">
        <v>17</v>
      </c>
      <c r="F11" s="62">
        <v>15.6</v>
      </c>
      <c r="G11" s="62">
        <v>14.1</v>
      </c>
      <c r="H11" s="62">
        <v>82.2</v>
      </c>
      <c r="I11" s="34">
        <v>21963</v>
      </c>
      <c r="J11" s="62">
        <v>18.9</v>
      </c>
      <c r="K11" s="62">
        <v>19.1</v>
      </c>
      <c r="L11" s="62">
        <v>17.6</v>
      </c>
      <c r="M11" s="62">
        <v>15.6</v>
      </c>
      <c r="N11" s="62">
        <v>13.4</v>
      </c>
      <c r="O11" s="62">
        <v>84.7</v>
      </c>
      <c r="P11" s="34">
        <v>21142</v>
      </c>
      <c r="Q11" s="62">
        <v>18.8</v>
      </c>
      <c r="R11" s="62">
        <v>18</v>
      </c>
      <c r="S11" s="62">
        <v>17.3</v>
      </c>
      <c r="T11" s="62">
        <v>15.6</v>
      </c>
      <c r="U11" s="62">
        <v>13.7</v>
      </c>
      <c r="V11" s="62">
        <v>83.4</v>
      </c>
      <c r="W11" s="34">
        <v>43105</v>
      </c>
    </row>
    <row r="12" spans="2:23" ht="12.75">
      <c r="B12" s="48" t="s">
        <v>2</v>
      </c>
      <c r="C12" s="62">
        <v>19.2</v>
      </c>
      <c r="D12" s="62">
        <v>15.8</v>
      </c>
      <c r="E12" s="62">
        <v>16.3</v>
      </c>
      <c r="F12" s="62">
        <v>16.1</v>
      </c>
      <c r="G12" s="62">
        <v>14.3</v>
      </c>
      <c r="H12" s="62">
        <v>81.7</v>
      </c>
      <c r="I12" s="34">
        <v>23311</v>
      </c>
      <c r="J12" s="62">
        <v>24.8</v>
      </c>
      <c r="K12" s="62">
        <v>19</v>
      </c>
      <c r="L12" s="62">
        <v>16.7</v>
      </c>
      <c r="M12" s="62">
        <v>14.8</v>
      </c>
      <c r="N12" s="62">
        <v>11.6</v>
      </c>
      <c r="O12" s="62">
        <v>86.9</v>
      </c>
      <c r="P12" s="34">
        <v>7459</v>
      </c>
      <c r="Q12" s="62">
        <v>20.6</v>
      </c>
      <c r="R12" s="62">
        <v>16.6</v>
      </c>
      <c r="S12" s="62">
        <v>16.4</v>
      </c>
      <c r="T12" s="62">
        <v>15.8</v>
      </c>
      <c r="U12" s="62">
        <v>13.6</v>
      </c>
      <c r="V12" s="62">
        <v>83</v>
      </c>
      <c r="W12" s="34">
        <v>30770</v>
      </c>
    </row>
    <row r="13" spans="2:23" ht="12.75">
      <c r="B13" s="48" t="s">
        <v>3</v>
      </c>
      <c r="C13" s="62">
        <v>15.9</v>
      </c>
      <c r="D13" s="62">
        <v>14.7</v>
      </c>
      <c r="E13" s="62">
        <v>18.3</v>
      </c>
      <c r="F13" s="62">
        <v>17.8</v>
      </c>
      <c r="G13" s="62">
        <v>15.8</v>
      </c>
      <c r="H13" s="62">
        <v>82.5</v>
      </c>
      <c r="I13" s="34">
        <v>5025</v>
      </c>
      <c r="J13" s="62">
        <v>15.8</v>
      </c>
      <c r="K13" s="62">
        <v>15.5</v>
      </c>
      <c r="L13" s="62">
        <v>18.9</v>
      </c>
      <c r="M13" s="62">
        <v>17.2</v>
      </c>
      <c r="N13" s="62">
        <v>15.5</v>
      </c>
      <c r="O13" s="62">
        <v>82.9</v>
      </c>
      <c r="P13" s="34">
        <v>2561</v>
      </c>
      <c r="Q13" s="62">
        <v>15.9</v>
      </c>
      <c r="R13" s="62">
        <v>15</v>
      </c>
      <c r="S13" s="62">
        <v>18.5</v>
      </c>
      <c r="T13" s="62">
        <v>17.6</v>
      </c>
      <c r="U13" s="62">
        <v>15.7</v>
      </c>
      <c r="V13" s="62">
        <v>82.7</v>
      </c>
      <c r="W13" s="34">
        <v>7586</v>
      </c>
    </row>
    <row r="14" spans="2:23" ht="12.75">
      <c r="B14" s="48" t="s">
        <v>4</v>
      </c>
      <c r="C14" s="62">
        <v>23.2</v>
      </c>
      <c r="D14" s="62">
        <v>14</v>
      </c>
      <c r="E14" s="62">
        <v>14.2</v>
      </c>
      <c r="F14" s="62">
        <v>14.5</v>
      </c>
      <c r="G14" s="62">
        <v>13</v>
      </c>
      <c r="H14" s="62">
        <v>78.9</v>
      </c>
      <c r="I14" s="34">
        <v>36844</v>
      </c>
      <c r="J14" s="62">
        <v>25.7</v>
      </c>
      <c r="K14" s="62">
        <v>16.3</v>
      </c>
      <c r="L14" s="62">
        <v>15.6</v>
      </c>
      <c r="M14" s="62">
        <v>13.9</v>
      </c>
      <c r="N14" s="62">
        <v>12.3</v>
      </c>
      <c r="O14" s="62">
        <v>83.7</v>
      </c>
      <c r="P14" s="34">
        <v>26052</v>
      </c>
      <c r="Q14" s="62">
        <v>24.3</v>
      </c>
      <c r="R14" s="62">
        <v>15</v>
      </c>
      <c r="S14" s="62">
        <v>14.8</v>
      </c>
      <c r="T14" s="62">
        <v>14.2</v>
      </c>
      <c r="U14" s="62">
        <v>12.7</v>
      </c>
      <c r="V14" s="62">
        <v>80.9</v>
      </c>
      <c r="W14" s="34">
        <v>62896</v>
      </c>
    </row>
    <row r="15" spans="2:23" ht="12.75">
      <c r="B15" s="48" t="s">
        <v>5</v>
      </c>
      <c r="C15" s="62">
        <v>37.3</v>
      </c>
      <c r="D15" s="62">
        <v>18.4</v>
      </c>
      <c r="E15" s="62">
        <v>16.3</v>
      </c>
      <c r="F15" s="62">
        <v>10.7</v>
      </c>
      <c r="G15" s="62">
        <v>7.8</v>
      </c>
      <c r="H15" s="62">
        <v>90.5</v>
      </c>
      <c r="I15" s="34">
        <v>3079</v>
      </c>
      <c r="J15" s="62">
        <v>40.4</v>
      </c>
      <c r="K15" s="62">
        <v>20.5</v>
      </c>
      <c r="L15" s="62">
        <v>14.7</v>
      </c>
      <c r="M15" s="62">
        <v>10</v>
      </c>
      <c r="N15" s="62">
        <v>6.3</v>
      </c>
      <c r="O15" s="62">
        <v>91.9</v>
      </c>
      <c r="P15" s="34">
        <v>1833</v>
      </c>
      <c r="Q15" s="62">
        <v>38.5</v>
      </c>
      <c r="R15" s="62">
        <v>19.2</v>
      </c>
      <c r="S15" s="62">
        <v>15.7</v>
      </c>
      <c r="T15" s="62">
        <v>10.4</v>
      </c>
      <c r="U15" s="62">
        <v>7.3</v>
      </c>
      <c r="V15" s="62">
        <v>91</v>
      </c>
      <c r="W15" s="34">
        <v>4912</v>
      </c>
    </row>
    <row r="16" spans="2:23" ht="12.75">
      <c r="B16" s="48" t="s">
        <v>6</v>
      </c>
      <c r="C16" s="62">
        <v>8.8</v>
      </c>
      <c r="D16" s="62">
        <v>14.4</v>
      </c>
      <c r="E16" s="62">
        <v>20.4</v>
      </c>
      <c r="F16" s="62">
        <v>21.8</v>
      </c>
      <c r="G16" s="62">
        <v>18.3</v>
      </c>
      <c r="H16" s="62">
        <v>83.7</v>
      </c>
      <c r="I16" s="34">
        <v>10916</v>
      </c>
      <c r="J16" s="62">
        <v>14.9</v>
      </c>
      <c r="K16" s="62">
        <v>18.8</v>
      </c>
      <c r="L16" s="62">
        <v>22.3</v>
      </c>
      <c r="M16" s="62">
        <v>19.3</v>
      </c>
      <c r="N16" s="62">
        <v>14.6</v>
      </c>
      <c r="O16" s="62">
        <v>90</v>
      </c>
      <c r="P16" s="34">
        <v>8063</v>
      </c>
      <c r="Q16" s="62">
        <v>11.4</v>
      </c>
      <c r="R16" s="62">
        <v>16.3</v>
      </c>
      <c r="S16" s="62">
        <v>21.2</v>
      </c>
      <c r="T16" s="62">
        <v>20.7</v>
      </c>
      <c r="U16" s="62">
        <v>16.8</v>
      </c>
      <c r="V16" s="62">
        <v>86.4</v>
      </c>
      <c r="W16" s="34">
        <v>18979</v>
      </c>
    </row>
    <row r="17" spans="2:23" ht="12.75">
      <c r="B17" s="48" t="s">
        <v>7</v>
      </c>
      <c r="C17" s="62">
        <v>9.7</v>
      </c>
      <c r="D17" s="62">
        <v>13.7</v>
      </c>
      <c r="E17" s="62">
        <v>17.8</v>
      </c>
      <c r="F17" s="62">
        <v>19.3</v>
      </c>
      <c r="G17" s="62">
        <v>17.1</v>
      </c>
      <c r="H17" s="62">
        <v>77.6</v>
      </c>
      <c r="I17" s="34">
        <v>6622</v>
      </c>
      <c r="J17" s="62">
        <v>10.3</v>
      </c>
      <c r="K17" s="62">
        <v>12.5</v>
      </c>
      <c r="L17" s="62">
        <v>18.1</v>
      </c>
      <c r="M17" s="62">
        <v>18.8</v>
      </c>
      <c r="N17" s="62">
        <v>15.8</v>
      </c>
      <c r="O17" s="62">
        <v>75.5</v>
      </c>
      <c r="P17" s="34">
        <v>697</v>
      </c>
      <c r="Q17" s="62">
        <v>9.7</v>
      </c>
      <c r="R17" s="62">
        <v>13.6</v>
      </c>
      <c r="S17" s="62">
        <v>17.9</v>
      </c>
      <c r="T17" s="62">
        <v>19.3</v>
      </c>
      <c r="U17" s="62">
        <v>17</v>
      </c>
      <c r="V17" s="62">
        <v>77.4</v>
      </c>
      <c r="W17" s="34">
        <v>7319</v>
      </c>
    </row>
    <row r="18" spans="2:23" ht="12.75">
      <c r="B18" s="48" t="s">
        <v>8</v>
      </c>
      <c r="C18" s="62">
        <v>3.5</v>
      </c>
      <c r="D18" s="62">
        <v>9.5</v>
      </c>
      <c r="E18" s="62">
        <v>16.9</v>
      </c>
      <c r="F18" s="62">
        <v>22.5</v>
      </c>
      <c r="G18" s="62">
        <v>22.7</v>
      </c>
      <c r="H18" s="62">
        <v>75.1</v>
      </c>
      <c r="I18" s="34">
        <v>10169</v>
      </c>
      <c r="J18" s="62">
        <v>6</v>
      </c>
      <c r="K18" s="62">
        <v>12.9</v>
      </c>
      <c r="L18" s="62">
        <v>17.6</v>
      </c>
      <c r="M18" s="62">
        <v>22.6</v>
      </c>
      <c r="N18" s="62">
        <v>21</v>
      </c>
      <c r="O18" s="62">
        <v>80.2</v>
      </c>
      <c r="P18" s="34">
        <v>5888</v>
      </c>
      <c r="Q18" s="62">
        <v>4.4</v>
      </c>
      <c r="R18" s="62">
        <v>10.8</v>
      </c>
      <c r="S18" s="62">
        <v>17.2</v>
      </c>
      <c r="T18" s="62">
        <v>22.5</v>
      </c>
      <c r="U18" s="62">
        <v>22.1</v>
      </c>
      <c r="V18" s="62">
        <v>77</v>
      </c>
      <c r="W18" s="34">
        <v>16057</v>
      </c>
    </row>
    <row r="19" spans="2:23" ht="12.75">
      <c r="B19" s="48" t="s">
        <v>9</v>
      </c>
      <c r="C19" s="62">
        <v>6.3</v>
      </c>
      <c r="D19" s="62">
        <v>6.3</v>
      </c>
      <c r="E19" s="62">
        <v>18.8</v>
      </c>
      <c r="F19" s="62">
        <v>18.8</v>
      </c>
      <c r="G19" s="62">
        <v>31.3</v>
      </c>
      <c r="H19" s="62">
        <v>81.3</v>
      </c>
      <c r="I19" s="34">
        <v>48</v>
      </c>
      <c r="J19" s="62">
        <v>18.6</v>
      </c>
      <c r="K19" s="62">
        <v>19.4</v>
      </c>
      <c r="L19" s="62">
        <v>20.2</v>
      </c>
      <c r="M19" s="62">
        <v>18.6</v>
      </c>
      <c r="N19" s="62">
        <v>13.7</v>
      </c>
      <c r="O19" s="62">
        <v>90.4</v>
      </c>
      <c r="P19" s="34">
        <v>387</v>
      </c>
      <c r="Q19" s="62">
        <v>17.2</v>
      </c>
      <c r="R19" s="62">
        <v>17.9</v>
      </c>
      <c r="S19" s="62">
        <v>20</v>
      </c>
      <c r="T19" s="62">
        <v>18.6</v>
      </c>
      <c r="U19" s="62">
        <v>15.6</v>
      </c>
      <c r="V19" s="62">
        <v>89.4</v>
      </c>
      <c r="W19" s="34">
        <v>435</v>
      </c>
    </row>
    <row r="20" spans="2:23" ht="12.75">
      <c r="B20" s="48" t="s">
        <v>10</v>
      </c>
      <c r="C20" s="62">
        <v>6.3</v>
      </c>
      <c r="D20" s="62">
        <v>8.8</v>
      </c>
      <c r="E20" s="62">
        <v>14</v>
      </c>
      <c r="F20" s="62">
        <v>19.4</v>
      </c>
      <c r="G20" s="62">
        <v>19.4</v>
      </c>
      <c r="H20" s="62">
        <v>68</v>
      </c>
      <c r="I20" s="34">
        <v>4495</v>
      </c>
      <c r="J20" s="62">
        <v>6.9</v>
      </c>
      <c r="K20" s="62">
        <v>10.8</v>
      </c>
      <c r="L20" s="62">
        <v>13.2</v>
      </c>
      <c r="M20" s="62">
        <v>18.3</v>
      </c>
      <c r="N20" s="62">
        <v>20.5</v>
      </c>
      <c r="O20" s="62">
        <v>69.7</v>
      </c>
      <c r="P20" s="34">
        <v>2710</v>
      </c>
      <c r="Q20" s="62">
        <v>6.6</v>
      </c>
      <c r="R20" s="62">
        <v>9.6</v>
      </c>
      <c r="S20" s="62">
        <v>13.7</v>
      </c>
      <c r="T20" s="62">
        <v>19</v>
      </c>
      <c r="U20" s="62">
        <v>19.8</v>
      </c>
      <c r="V20" s="62">
        <v>68.6</v>
      </c>
      <c r="W20" s="34">
        <v>7205</v>
      </c>
    </row>
    <row r="21" spans="2:23" ht="12.75">
      <c r="B21" s="48" t="s">
        <v>11</v>
      </c>
      <c r="C21" s="62">
        <v>10</v>
      </c>
      <c r="D21" s="62">
        <v>17.4</v>
      </c>
      <c r="E21" s="62">
        <v>21.9</v>
      </c>
      <c r="F21" s="62">
        <v>20.8</v>
      </c>
      <c r="G21" s="62">
        <v>15.4</v>
      </c>
      <c r="H21" s="62">
        <v>85.6</v>
      </c>
      <c r="I21" s="34">
        <v>21007</v>
      </c>
      <c r="J21" s="62">
        <v>12.6</v>
      </c>
      <c r="K21" s="62">
        <v>18.6</v>
      </c>
      <c r="L21" s="62">
        <v>21.9</v>
      </c>
      <c r="M21" s="62">
        <v>19.3</v>
      </c>
      <c r="N21" s="62">
        <v>13.8</v>
      </c>
      <c r="O21" s="62">
        <v>86.3</v>
      </c>
      <c r="P21" s="34">
        <v>15547</v>
      </c>
      <c r="Q21" s="62">
        <v>11.1</v>
      </c>
      <c r="R21" s="62">
        <v>17.9</v>
      </c>
      <c r="S21" s="62">
        <v>21.9</v>
      </c>
      <c r="T21" s="62">
        <v>20.2</v>
      </c>
      <c r="U21" s="62">
        <v>14.8</v>
      </c>
      <c r="V21" s="62">
        <v>85.9</v>
      </c>
      <c r="W21" s="34">
        <v>36554</v>
      </c>
    </row>
    <row r="22" spans="2:23" ht="12.75">
      <c r="B22" s="48" t="s">
        <v>12</v>
      </c>
      <c r="C22" s="62">
        <v>19.8</v>
      </c>
      <c r="D22" s="62">
        <v>17.9</v>
      </c>
      <c r="E22" s="62">
        <v>18.8</v>
      </c>
      <c r="F22" s="62">
        <v>16.7</v>
      </c>
      <c r="G22" s="62">
        <v>12.8</v>
      </c>
      <c r="H22" s="62">
        <v>86.1</v>
      </c>
      <c r="I22" s="34">
        <v>11460</v>
      </c>
      <c r="J22" s="62">
        <v>22.9</v>
      </c>
      <c r="K22" s="62">
        <v>19.1</v>
      </c>
      <c r="L22" s="62">
        <v>17.8</v>
      </c>
      <c r="M22" s="62">
        <v>15.5</v>
      </c>
      <c r="N22" s="62">
        <v>12</v>
      </c>
      <c r="O22" s="62">
        <v>87.3</v>
      </c>
      <c r="P22" s="34">
        <v>5379</v>
      </c>
      <c r="Q22" s="62">
        <v>20.8</v>
      </c>
      <c r="R22" s="62">
        <v>18.3</v>
      </c>
      <c r="S22" s="62">
        <v>18.5</v>
      </c>
      <c r="T22" s="62">
        <v>16.3</v>
      </c>
      <c r="U22" s="62">
        <v>12.6</v>
      </c>
      <c r="V22" s="62">
        <v>86.5</v>
      </c>
      <c r="W22" s="34">
        <v>16839</v>
      </c>
    </row>
    <row r="23" spans="2:23" ht="12.75">
      <c r="B23" s="48" t="s">
        <v>13</v>
      </c>
      <c r="C23" s="62">
        <v>17.9</v>
      </c>
      <c r="D23" s="62">
        <v>18</v>
      </c>
      <c r="E23" s="62">
        <v>20.3</v>
      </c>
      <c r="F23" s="62">
        <v>17.9</v>
      </c>
      <c r="G23" s="62">
        <v>14</v>
      </c>
      <c r="H23" s="62">
        <v>88</v>
      </c>
      <c r="I23" s="34">
        <v>16467</v>
      </c>
      <c r="J23" s="62">
        <v>24.6</v>
      </c>
      <c r="K23" s="62">
        <v>19.5</v>
      </c>
      <c r="L23" s="62">
        <v>19.2</v>
      </c>
      <c r="M23" s="62">
        <v>16.3</v>
      </c>
      <c r="N23" s="62">
        <v>10.9</v>
      </c>
      <c r="O23" s="62">
        <v>90.5</v>
      </c>
      <c r="P23" s="34">
        <v>13804</v>
      </c>
      <c r="Q23" s="62">
        <v>20.9</v>
      </c>
      <c r="R23" s="62">
        <v>18.7</v>
      </c>
      <c r="S23" s="62">
        <v>19.8</v>
      </c>
      <c r="T23" s="62">
        <v>17.2</v>
      </c>
      <c r="U23" s="62">
        <v>12.6</v>
      </c>
      <c r="V23" s="62">
        <v>89.2</v>
      </c>
      <c r="W23" s="34">
        <v>30271</v>
      </c>
    </row>
    <row r="24" spans="2:23" ht="12.75">
      <c r="B24" s="48" t="s">
        <v>14</v>
      </c>
      <c r="C24" s="62">
        <v>21.2</v>
      </c>
      <c r="D24" s="62">
        <v>20.6</v>
      </c>
      <c r="E24" s="62">
        <v>20.6</v>
      </c>
      <c r="F24" s="62">
        <v>15.8</v>
      </c>
      <c r="G24" s="62">
        <v>10.8</v>
      </c>
      <c r="H24" s="62">
        <v>89</v>
      </c>
      <c r="I24" s="34">
        <v>6755</v>
      </c>
      <c r="J24" s="62">
        <v>23.7</v>
      </c>
      <c r="K24" s="62">
        <v>20.9</v>
      </c>
      <c r="L24" s="62">
        <v>18.9</v>
      </c>
      <c r="M24" s="62">
        <v>14</v>
      </c>
      <c r="N24" s="62">
        <v>10.6</v>
      </c>
      <c r="O24" s="62">
        <v>88.1</v>
      </c>
      <c r="P24" s="34">
        <v>5452</v>
      </c>
      <c r="Q24" s="62">
        <v>22.3</v>
      </c>
      <c r="R24" s="62">
        <v>20.8</v>
      </c>
      <c r="S24" s="62">
        <v>19.8</v>
      </c>
      <c r="T24" s="62">
        <v>15</v>
      </c>
      <c r="U24" s="62">
        <v>10.7</v>
      </c>
      <c r="V24" s="62">
        <v>88.6</v>
      </c>
      <c r="W24" s="34">
        <v>12207</v>
      </c>
    </row>
    <row r="25" spans="2:23" ht="12.75">
      <c r="B25" s="48" t="s">
        <v>15</v>
      </c>
      <c r="C25" s="62">
        <v>16</v>
      </c>
      <c r="D25" s="62">
        <v>21.3</v>
      </c>
      <c r="E25" s="62">
        <v>24.3</v>
      </c>
      <c r="F25" s="62">
        <v>18.9</v>
      </c>
      <c r="G25" s="62">
        <v>11.6</v>
      </c>
      <c r="H25" s="62">
        <v>92.1</v>
      </c>
      <c r="I25" s="34">
        <v>21781</v>
      </c>
      <c r="J25" s="62">
        <v>18.5</v>
      </c>
      <c r="K25" s="62">
        <v>22.7</v>
      </c>
      <c r="L25" s="62">
        <v>23.2</v>
      </c>
      <c r="M25" s="62">
        <v>18</v>
      </c>
      <c r="N25" s="62">
        <v>10.6</v>
      </c>
      <c r="O25" s="62">
        <v>93</v>
      </c>
      <c r="P25" s="34">
        <v>23627</v>
      </c>
      <c r="Q25" s="62">
        <v>17.3</v>
      </c>
      <c r="R25" s="62">
        <v>22</v>
      </c>
      <c r="S25" s="62">
        <v>23.7</v>
      </c>
      <c r="T25" s="62">
        <v>18.4</v>
      </c>
      <c r="U25" s="62">
        <v>11.1</v>
      </c>
      <c r="V25" s="62">
        <v>92.6</v>
      </c>
      <c r="W25" s="34">
        <v>45408</v>
      </c>
    </row>
    <row r="26" spans="2:23" ht="12.75">
      <c r="B26" s="48" t="s">
        <v>16</v>
      </c>
      <c r="C26" s="62">
        <v>11</v>
      </c>
      <c r="D26" s="62">
        <v>13.2</v>
      </c>
      <c r="E26" s="62">
        <v>17.5</v>
      </c>
      <c r="F26" s="62">
        <v>17.9</v>
      </c>
      <c r="G26" s="62">
        <v>17</v>
      </c>
      <c r="H26" s="62">
        <v>76.7</v>
      </c>
      <c r="I26" s="34">
        <v>8897</v>
      </c>
      <c r="J26" s="62">
        <v>14.6</v>
      </c>
      <c r="K26" s="62">
        <v>15.3</v>
      </c>
      <c r="L26" s="62">
        <v>17.5</v>
      </c>
      <c r="M26" s="62">
        <v>17.8</v>
      </c>
      <c r="N26" s="62">
        <v>14.9</v>
      </c>
      <c r="O26" s="62">
        <v>80.2</v>
      </c>
      <c r="P26" s="34">
        <v>12592</v>
      </c>
      <c r="Q26" s="62">
        <v>13.1</v>
      </c>
      <c r="R26" s="62">
        <v>14.5</v>
      </c>
      <c r="S26" s="62">
        <v>17.5</v>
      </c>
      <c r="T26" s="62">
        <v>17.8</v>
      </c>
      <c r="U26" s="62">
        <v>15.8</v>
      </c>
      <c r="V26" s="62">
        <v>78.7</v>
      </c>
      <c r="W26" s="34">
        <v>21489</v>
      </c>
    </row>
    <row r="27" spans="2:23" ht="12.75">
      <c r="B27" s="48" t="s">
        <v>17</v>
      </c>
      <c r="C27" s="62">
        <v>7.8</v>
      </c>
      <c r="D27" s="62">
        <v>12.2</v>
      </c>
      <c r="E27" s="62">
        <v>17</v>
      </c>
      <c r="F27" s="62">
        <v>20.1</v>
      </c>
      <c r="G27" s="62">
        <v>18.2</v>
      </c>
      <c r="H27" s="62">
        <v>75.2</v>
      </c>
      <c r="I27" s="34">
        <v>21173</v>
      </c>
      <c r="J27" s="62">
        <v>14.4</v>
      </c>
      <c r="K27" s="62">
        <v>16.2</v>
      </c>
      <c r="L27" s="62">
        <v>19.2</v>
      </c>
      <c r="M27" s="62">
        <v>17.9</v>
      </c>
      <c r="N27" s="62">
        <v>14.8</v>
      </c>
      <c r="O27" s="62">
        <v>82.6</v>
      </c>
      <c r="P27" s="34">
        <v>50393</v>
      </c>
      <c r="Q27" s="62">
        <v>12.5</v>
      </c>
      <c r="R27" s="62">
        <v>15</v>
      </c>
      <c r="S27" s="62">
        <v>18.6</v>
      </c>
      <c r="T27" s="62">
        <v>18.6</v>
      </c>
      <c r="U27" s="62">
        <v>15.8</v>
      </c>
      <c r="V27" s="62">
        <v>80.4</v>
      </c>
      <c r="W27" s="34">
        <v>71566</v>
      </c>
    </row>
    <row r="28" spans="2:23" ht="12.75">
      <c r="B28" s="48" t="s">
        <v>18</v>
      </c>
      <c r="C28" s="62">
        <v>10.9</v>
      </c>
      <c r="D28" s="62">
        <v>16.1</v>
      </c>
      <c r="E28" s="62">
        <v>19.9</v>
      </c>
      <c r="F28" s="62">
        <v>18.7</v>
      </c>
      <c r="G28" s="62">
        <v>16.4</v>
      </c>
      <c r="H28" s="62">
        <v>82</v>
      </c>
      <c r="I28" s="34">
        <v>9148</v>
      </c>
      <c r="J28" s="62">
        <v>17.9</v>
      </c>
      <c r="K28" s="62">
        <v>18.7</v>
      </c>
      <c r="L28" s="62">
        <v>19.6</v>
      </c>
      <c r="M28" s="62">
        <v>17.7</v>
      </c>
      <c r="N28" s="62">
        <v>12.9</v>
      </c>
      <c r="O28" s="62">
        <v>86.6</v>
      </c>
      <c r="P28" s="34">
        <v>25980</v>
      </c>
      <c r="Q28" s="62">
        <v>16.1</v>
      </c>
      <c r="R28" s="62">
        <v>18</v>
      </c>
      <c r="S28" s="62">
        <v>19.6</v>
      </c>
      <c r="T28" s="62">
        <v>17.9</v>
      </c>
      <c r="U28" s="62">
        <v>13.8</v>
      </c>
      <c r="V28" s="62">
        <v>85.4</v>
      </c>
      <c r="W28" s="34">
        <v>35128</v>
      </c>
    </row>
    <row r="29" spans="2:23" ht="12.75">
      <c r="B29" s="48" t="s">
        <v>19</v>
      </c>
      <c r="C29" s="62">
        <v>11.6</v>
      </c>
      <c r="D29" s="62">
        <v>14.4</v>
      </c>
      <c r="E29" s="62">
        <v>18.1</v>
      </c>
      <c r="F29" s="62">
        <v>18</v>
      </c>
      <c r="G29" s="62">
        <v>15.8</v>
      </c>
      <c r="H29" s="62">
        <v>77.9</v>
      </c>
      <c r="I29" s="34">
        <v>4056</v>
      </c>
      <c r="J29" s="62">
        <v>12.6</v>
      </c>
      <c r="K29" s="62">
        <v>16.5</v>
      </c>
      <c r="L29" s="62">
        <v>18.2</v>
      </c>
      <c r="M29" s="62">
        <v>17.7</v>
      </c>
      <c r="N29" s="62">
        <v>14.9</v>
      </c>
      <c r="O29" s="62">
        <v>79.8</v>
      </c>
      <c r="P29" s="34">
        <v>4756</v>
      </c>
      <c r="Q29" s="62">
        <v>12.1</v>
      </c>
      <c r="R29" s="62">
        <v>15.5</v>
      </c>
      <c r="S29" s="62">
        <v>18.1</v>
      </c>
      <c r="T29" s="62">
        <v>17.8</v>
      </c>
      <c r="U29" s="62">
        <v>15.3</v>
      </c>
      <c r="V29" s="62">
        <v>78.9</v>
      </c>
      <c r="W29" s="34">
        <v>8812</v>
      </c>
    </row>
    <row r="30" spans="2:23" ht="12.75">
      <c r="B30" s="48" t="s">
        <v>20</v>
      </c>
      <c r="C30" s="62">
        <v>14.7</v>
      </c>
      <c r="D30" s="62">
        <v>16.5</v>
      </c>
      <c r="E30" s="62">
        <v>22.4</v>
      </c>
      <c r="F30" s="62">
        <v>20.6</v>
      </c>
      <c r="G30" s="62">
        <v>14.2</v>
      </c>
      <c r="H30" s="62">
        <v>88.3</v>
      </c>
      <c r="I30" s="34">
        <v>16308</v>
      </c>
      <c r="J30" s="62">
        <v>20.8</v>
      </c>
      <c r="K30" s="62">
        <v>22</v>
      </c>
      <c r="L30" s="62">
        <v>23.8</v>
      </c>
      <c r="M30" s="62">
        <v>17.4</v>
      </c>
      <c r="N30" s="62">
        <v>9.5</v>
      </c>
      <c r="O30" s="62">
        <v>93.5</v>
      </c>
      <c r="P30" s="34">
        <v>35838</v>
      </c>
      <c r="Q30" s="62">
        <v>18.9</v>
      </c>
      <c r="R30" s="62">
        <v>20.3</v>
      </c>
      <c r="S30" s="62">
        <v>23.4</v>
      </c>
      <c r="T30" s="62">
        <v>18.4</v>
      </c>
      <c r="U30" s="62">
        <v>11</v>
      </c>
      <c r="V30" s="62">
        <v>91.9</v>
      </c>
      <c r="W30" s="34">
        <v>52146</v>
      </c>
    </row>
    <row r="31" spans="2:23" ht="12.75">
      <c r="B31" s="48" t="s">
        <v>21</v>
      </c>
      <c r="C31" s="62">
        <v>12.8</v>
      </c>
      <c r="D31" s="62">
        <v>22.6</v>
      </c>
      <c r="E31" s="62">
        <v>29.2</v>
      </c>
      <c r="F31" s="62">
        <v>20.3</v>
      </c>
      <c r="G31" s="62">
        <v>10</v>
      </c>
      <c r="H31" s="62">
        <v>94.9</v>
      </c>
      <c r="I31" s="34">
        <v>5059</v>
      </c>
      <c r="J31" s="62">
        <v>18.5</v>
      </c>
      <c r="K31" s="62">
        <v>27.4</v>
      </c>
      <c r="L31" s="62">
        <v>27.8</v>
      </c>
      <c r="M31" s="62">
        <v>16.6</v>
      </c>
      <c r="N31" s="62">
        <v>6.5</v>
      </c>
      <c r="O31" s="62">
        <v>96.9</v>
      </c>
      <c r="P31" s="34">
        <v>11156</v>
      </c>
      <c r="Q31" s="62">
        <v>16.7</v>
      </c>
      <c r="R31" s="62">
        <v>25.9</v>
      </c>
      <c r="S31" s="62">
        <v>28.2</v>
      </c>
      <c r="T31" s="62">
        <v>17.8</v>
      </c>
      <c r="U31" s="62">
        <v>7.6</v>
      </c>
      <c r="V31" s="62">
        <v>96.3</v>
      </c>
      <c r="W31" s="34">
        <v>16215</v>
      </c>
    </row>
    <row r="32" spans="2:23" ht="12.75">
      <c r="B32" s="48" t="s">
        <v>22</v>
      </c>
      <c r="C32" s="62">
        <v>13.8</v>
      </c>
      <c r="D32" s="62">
        <v>19.3</v>
      </c>
      <c r="E32" s="62">
        <v>25.6</v>
      </c>
      <c r="F32" s="62">
        <v>22.6</v>
      </c>
      <c r="G32" s="62">
        <v>12.9</v>
      </c>
      <c r="H32" s="62">
        <v>94.2</v>
      </c>
      <c r="I32" s="34">
        <v>27369</v>
      </c>
      <c r="J32" s="62">
        <v>15.6</v>
      </c>
      <c r="K32" s="62">
        <v>21.5</v>
      </c>
      <c r="L32" s="62">
        <v>26.8</v>
      </c>
      <c r="M32" s="62">
        <v>21.5</v>
      </c>
      <c r="N32" s="62">
        <v>10.4</v>
      </c>
      <c r="O32" s="62">
        <v>95.8</v>
      </c>
      <c r="P32" s="34">
        <v>61172</v>
      </c>
      <c r="Q32" s="62">
        <v>15</v>
      </c>
      <c r="R32" s="62">
        <v>20.8</v>
      </c>
      <c r="S32" s="62">
        <v>26.4</v>
      </c>
      <c r="T32" s="62">
        <v>21.9</v>
      </c>
      <c r="U32" s="62">
        <v>11.2</v>
      </c>
      <c r="V32" s="62">
        <v>95.3</v>
      </c>
      <c r="W32" s="34">
        <v>88541</v>
      </c>
    </row>
    <row r="33" spans="2:23" ht="12.75">
      <c r="B33" s="48" t="s">
        <v>53</v>
      </c>
      <c r="C33" s="62">
        <v>8.9</v>
      </c>
      <c r="D33" s="62">
        <v>19.6</v>
      </c>
      <c r="E33" s="62">
        <v>27.1</v>
      </c>
      <c r="F33" s="62">
        <v>22.9</v>
      </c>
      <c r="G33" s="62">
        <v>12.9</v>
      </c>
      <c r="H33" s="62">
        <v>91.4</v>
      </c>
      <c r="I33" s="34">
        <v>14138</v>
      </c>
      <c r="J33" s="62">
        <v>14.2</v>
      </c>
      <c r="K33" s="62">
        <v>24.8</v>
      </c>
      <c r="L33" s="62">
        <v>27.8</v>
      </c>
      <c r="M33" s="62">
        <v>19</v>
      </c>
      <c r="N33" s="62">
        <v>8.9</v>
      </c>
      <c r="O33" s="62">
        <v>94.6</v>
      </c>
      <c r="P33" s="34">
        <v>16918</v>
      </c>
      <c r="Q33" s="62">
        <v>11.8</v>
      </c>
      <c r="R33" s="62">
        <v>22.4</v>
      </c>
      <c r="S33" s="62">
        <v>27.5</v>
      </c>
      <c r="T33" s="62">
        <v>20.8</v>
      </c>
      <c r="U33" s="62">
        <v>10.7</v>
      </c>
      <c r="V33" s="62">
        <v>93.1</v>
      </c>
      <c r="W33" s="34">
        <v>31056</v>
      </c>
    </row>
    <row r="34" spans="2:23" ht="12.75">
      <c r="B34" s="48" t="s">
        <v>23</v>
      </c>
      <c r="C34" s="62">
        <v>9.5</v>
      </c>
      <c r="D34" s="62">
        <v>25.3</v>
      </c>
      <c r="E34" s="62">
        <v>33.9</v>
      </c>
      <c r="F34" s="62">
        <v>19.9</v>
      </c>
      <c r="G34" s="62">
        <v>7</v>
      </c>
      <c r="H34" s="62">
        <v>95.5</v>
      </c>
      <c r="I34" s="34">
        <v>6108</v>
      </c>
      <c r="J34" s="62">
        <v>13.5</v>
      </c>
      <c r="K34" s="62">
        <v>29.2</v>
      </c>
      <c r="L34" s="62">
        <v>30.9</v>
      </c>
      <c r="M34" s="62">
        <v>16.7</v>
      </c>
      <c r="N34" s="62">
        <v>5.8</v>
      </c>
      <c r="O34" s="62">
        <v>96.2</v>
      </c>
      <c r="P34" s="34">
        <v>7847</v>
      </c>
      <c r="Q34" s="62">
        <v>11.8</v>
      </c>
      <c r="R34" s="62">
        <v>27.5</v>
      </c>
      <c r="S34" s="62">
        <v>32.2</v>
      </c>
      <c r="T34" s="62">
        <v>18.1</v>
      </c>
      <c r="U34" s="62">
        <v>6.3</v>
      </c>
      <c r="V34" s="62">
        <v>95.9</v>
      </c>
      <c r="W34" s="34">
        <v>13955</v>
      </c>
    </row>
    <row r="35" spans="2:23" ht="12.75">
      <c r="B35" s="48" t="s">
        <v>24</v>
      </c>
      <c r="C35" s="62">
        <v>26.9</v>
      </c>
      <c r="D35" s="62">
        <v>18.3</v>
      </c>
      <c r="E35" s="62">
        <v>18.8</v>
      </c>
      <c r="F35" s="62">
        <v>15.4</v>
      </c>
      <c r="G35" s="62">
        <v>10.7</v>
      </c>
      <c r="H35" s="62">
        <v>90.2</v>
      </c>
      <c r="I35" s="34">
        <v>4602</v>
      </c>
      <c r="J35" s="62">
        <v>24.2</v>
      </c>
      <c r="K35" s="62">
        <v>20</v>
      </c>
      <c r="L35" s="62">
        <v>18.6</v>
      </c>
      <c r="M35" s="62">
        <v>15.6</v>
      </c>
      <c r="N35" s="62">
        <v>11.5</v>
      </c>
      <c r="O35" s="62">
        <v>89.9</v>
      </c>
      <c r="P35" s="34">
        <v>11262</v>
      </c>
      <c r="Q35" s="62">
        <v>25</v>
      </c>
      <c r="R35" s="62">
        <v>19.5</v>
      </c>
      <c r="S35" s="62">
        <v>18.7</v>
      </c>
      <c r="T35" s="62">
        <v>15.5</v>
      </c>
      <c r="U35" s="62">
        <v>11.3</v>
      </c>
      <c r="V35" s="62">
        <v>90</v>
      </c>
      <c r="W35" s="34">
        <v>15864</v>
      </c>
    </row>
    <row r="36" spans="2:23" ht="12.75">
      <c r="B36" s="48" t="s">
        <v>25</v>
      </c>
      <c r="C36" s="62">
        <v>23.6</v>
      </c>
      <c r="D36" s="62">
        <v>21.9</v>
      </c>
      <c r="E36" s="62">
        <v>19.5</v>
      </c>
      <c r="F36" s="62">
        <v>15.3</v>
      </c>
      <c r="G36" s="62">
        <v>10.9</v>
      </c>
      <c r="H36" s="62">
        <v>91.2</v>
      </c>
      <c r="I36" s="34">
        <v>2339</v>
      </c>
      <c r="J36" s="62">
        <v>22.1</v>
      </c>
      <c r="K36" s="62">
        <v>21</v>
      </c>
      <c r="L36" s="62">
        <v>20.3</v>
      </c>
      <c r="M36" s="62">
        <v>16.2</v>
      </c>
      <c r="N36" s="62">
        <v>11.7</v>
      </c>
      <c r="O36" s="62">
        <v>91.2</v>
      </c>
      <c r="P36" s="34">
        <v>4280</v>
      </c>
      <c r="Q36" s="62">
        <v>22.6</v>
      </c>
      <c r="R36" s="62">
        <v>21.3</v>
      </c>
      <c r="S36" s="62">
        <v>20</v>
      </c>
      <c r="T36" s="62">
        <v>15.9</v>
      </c>
      <c r="U36" s="62">
        <v>11.4</v>
      </c>
      <c r="V36" s="62">
        <v>91.2</v>
      </c>
      <c r="W36" s="34">
        <v>6619</v>
      </c>
    </row>
    <row r="37" spans="2:23" ht="12.75">
      <c r="B37" s="48" t="s">
        <v>26</v>
      </c>
      <c r="C37" s="62">
        <v>23.5</v>
      </c>
      <c r="D37" s="62">
        <v>21.9</v>
      </c>
      <c r="E37" s="62">
        <v>19.6</v>
      </c>
      <c r="F37" s="62">
        <v>16.3</v>
      </c>
      <c r="G37" s="62">
        <v>10.5</v>
      </c>
      <c r="H37" s="62">
        <v>91.9</v>
      </c>
      <c r="I37" s="34">
        <v>1835</v>
      </c>
      <c r="J37" s="62">
        <v>21.4</v>
      </c>
      <c r="K37" s="62">
        <v>19.5</v>
      </c>
      <c r="L37" s="62">
        <v>20.3</v>
      </c>
      <c r="M37" s="62">
        <v>17.5</v>
      </c>
      <c r="N37" s="62">
        <v>12</v>
      </c>
      <c r="O37" s="62">
        <v>90.7</v>
      </c>
      <c r="P37" s="34">
        <v>4622</v>
      </c>
      <c r="Q37" s="62">
        <v>22</v>
      </c>
      <c r="R37" s="62">
        <v>20.1</v>
      </c>
      <c r="S37" s="62">
        <v>20.1</v>
      </c>
      <c r="T37" s="62">
        <v>17.2</v>
      </c>
      <c r="U37" s="62">
        <v>11.6</v>
      </c>
      <c r="V37" s="62">
        <v>91</v>
      </c>
      <c r="W37" s="34">
        <v>6457</v>
      </c>
    </row>
    <row r="38" spans="2:23" ht="12.75">
      <c r="B38" s="48" t="s">
        <v>27</v>
      </c>
      <c r="C38" s="62">
        <v>51.2</v>
      </c>
      <c r="D38" s="62">
        <v>20.5</v>
      </c>
      <c r="E38" s="62">
        <v>9.2</v>
      </c>
      <c r="F38" s="62">
        <v>7.3</v>
      </c>
      <c r="G38" s="62">
        <v>3.5</v>
      </c>
      <c r="H38" s="62">
        <v>91.8</v>
      </c>
      <c r="I38" s="34">
        <v>1538</v>
      </c>
      <c r="J38" s="62">
        <v>52.5</v>
      </c>
      <c r="K38" s="62">
        <v>18.8</v>
      </c>
      <c r="L38" s="62">
        <v>10.3</v>
      </c>
      <c r="M38" s="62">
        <v>7.6</v>
      </c>
      <c r="N38" s="62">
        <v>5.3</v>
      </c>
      <c r="O38" s="62">
        <v>94.4</v>
      </c>
      <c r="P38" s="34">
        <v>2167</v>
      </c>
      <c r="Q38" s="62">
        <v>52</v>
      </c>
      <c r="R38" s="62">
        <v>19.5</v>
      </c>
      <c r="S38" s="62">
        <v>9.9</v>
      </c>
      <c r="T38" s="62">
        <v>7.5</v>
      </c>
      <c r="U38" s="62">
        <v>4.5</v>
      </c>
      <c r="V38" s="62">
        <v>93.3</v>
      </c>
      <c r="W38" s="34">
        <v>3705</v>
      </c>
    </row>
    <row r="39" spans="2:23" ht="12.75">
      <c r="B39" s="48" t="s">
        <v>28</v>
      </c>
      <c r="C39" s="62">
        <v>29</v>
      </c>
      <c r="D39" s="62">
        <v>20</v>
      </c>
      <c r="E39" s="62">
        <v>18</v>
      </c>
      <c r="F39" s="62">
        <v>16</v>
      </c>
      <c r="G39" s="62">
        <v>10</v>
      </c>
      <c r="H39" s="62">
        <v>93</v>
      </c>
      <c r="I39" s="34">
        <v>2552</v>
      </c>
      <c r="J39" s="62">
        <v>34.3</v>
      </c>
      <c r="K39" s="62">
        <v>22.6</v>
      </c>
      <c r="L39" s="62">
        <v>19.1</v>
      </c>
      <c r="M39" s="62">
        <v>12.3</v>
      </c>
      <c r="N39" s="62">
        <v>6.9</v>
      </c>
      <c r="O39" s="62">
        <v>95.2</v>
      </c>
      <c r="P39" s="34">
        <v>3278</v>
      </c>
      <c r="Q39" s="62">
        <v>32</v>
      </c>
      <c r="R39" s="62">
        <v>21.5</v>
      </c>
      <c r="S39" s="62">
        <v>18.6</v>
      </c>
      <c r="T39" s="62">
        <v>13.9</v>
      </c>
      <c r="U39" s="62">
        <v>8.3</v>
      </c>
      <c r="V39" s="62">
        <v>94.2</v>
      </c>
      <c r="W39" s="34">
        <v>5830</v>
      </c>
    </row>
    <row r="40" spans="2:23" ht="12.75">
      <c r="B40" s="48" t="s">
        <v>29</v>
      </c>
      <c r="C40" s="62">
        <v>18.8</v>
      </c>
      <c r="D40" s="62">
        <v>22.7</v>
      </c>
      <c r="E40" s="62">
        <v>21.5</v>
      </c>
      <c r="F40" s="62">
        <v>16.5</v>
      </c>
      <c r="G40" s="62">
        <v>10.5</v>
      </c>
      <c r="H40" s="62">
        <v>90</v>
      </c>
      <c r="I40" s="34">
        <v>6167</v>
      </c>
      <c r="J40" s="62">
        <v>22.2</v>
      </c>
      <c r="K40" s="62">
        <v>24.4</v>
      </c>
      <c r="L40" s="62">
        <v>21.9</v>
      </c>
      <c r="M40" s="62">
        <v>15.7</v>
      </c>
      <c r="N40" s="62">
        <v>8.9</v>
      </c>
      <c r="O40" s="62">
        <v>93.1</v>
      </c>
      <c r="P40" s="34">
        <v>12591</v>
      </c>
      <c r="Q40" s="62">
        <v>21.1</v>
      </c>
      <c r="R40" s="62">
        <v>23.8</v>
      </c>
      <c r="S40" s="62">
        <v>21.8</v>
      </c>
      <c r="T40" s="62">
        <v>15.9</v>
      </c>
      <c r="U40" s="62">
        <v>9.5</v>
      </c>
      <c r="V40" s="62">
        <v>92.1</v>
      </c>
      <c r="W40" s="34">
        <v>18758</v>
      </c>
    </row>
    <row r="41" spans="2:23" ht="12.75">
      <c r="B41" s="48" t="s">
        <v>30</v>
      </c>
      <c r="C41" s="62">
        <v>11.7</v>
      </c>
      <c r="D41" s="62">
        <v>16.2</v>
      </c>
      <c r="E41" s="62">
        <v>21.5</v>
      </c>
      <c r="F41" s="62">
        <v>22</v>
      </c>
      <c r="G41" s="62">
        <v>16.7</v>
      </c>
      <c r="H41" s="62">
        <v>88</v>
      </c>
      <c r="I41" s="34">
        <v>7265</v>
      </c>
      <c r="J41" s="62">
        <v>18.2</v>
      </c>
      <c r="K41" s="62">
        <v>19.8</v>
      </c>
      <c r="L41" s="62">
        <v>23</v>
      </c>
      <c r="M41" s="62">
        <v>19.1</v>
      </c>
      <c r="N41" s="62">
        <v>12.7</v>
      </c>
      <c r="O41" s="62">
        <v>92.9</v>
      </c>
      <c r="P41" s="34">
        <v>4479</v>
      </c>
      <c r="Q41" s="62">
        <v>14.2</v>
      </c>
      <c r="R41" s="62">
        <v>17.6</v>
      </c>
      <c r="S41" s="62">
        <v>22.1</v>
      </c>
      <c r="T41" s="62">
        <v>20.9</v>
      </c>
      <c r="U41" s="62">
        <v>15.2</v>
      </c>
      <c r="V41" s="62">
        <v>89.9</v>
      </c>
      <c r="W41" s="34">
        <v>11744</v>
      </c>
    </row>
    <row r="42" spans="2:23" ht="12.75">
      <c r="B42" s="48" t="s">
        <v>31</v>
      </c>
      <c r="C42" s="62">
        <v>8.1</v>
      </c>
      <c r="D42" s="62">
        <v>12.5</v>
      </c>
      <c r="E42" s="62">
        <v>19.5</v>
      </c>
      <c r="F42" s="62">
        <v>22.4</v>
      </c>
      <c r="G42" s="62">
        <v>21.1</v>
      </c>
      <c r="H42" s="62">
        <v>83.7</v>
      </c>
      <c r="I42" s="34">
        <v>15792</v>
      </c>
      <c r="J42" s="62">
        <v>16.1</v>
      </c>
      <c r="K42" s="62">
        <v>18</v>
      </c>
      <c r="L42" s="62">
        <v>21</v>
      </c>
      <c r="M42" s="62">
        <v>19.4</v>
      </c>
      <c r="N42" s="62">
        <v>15.2</v>
      </c>
      <c r="O42" s="62">
        <v>89.7</v>
      </c>
      <c r="P42" s="34">
        <v>11267</v>
      </c>
      <c r="Q42" s="62">
        <v>11.4</v>
      </c>
      <c r="R42" s="62">
        <v>14.8</v>
      </c>
      <c r="S42" s="62">
        <v>20.2</v>
      </c>
      <c r="T42" s="62">
        <v>21.2</v>
      </c>
      <c r="U42" s="62">
        <v>18.7</v>
      </c>
      <c r="V42" s="62">
        <v>86.2</v>
      </c>
      <c r="W42" s="34">
        <v>27059</v>
      </c>
    </row>
    <row r="43" spans="2:23" ht="12.75">
      <c r="B43" s="48" t="s">
        <v>32</v>
      </c>
      <c r="C43" s="62">
        <v>8</v>
      </c>
      <c r="D43" s="62">
        <v>11.9</v>
      </c>
      <c r="E43" s="62">
        <v>17.3</v>
      </c>
      <c r="F43" s="62">
        <v>20.4</v>
      </c>
      <c r="G43" s="62">
        <v>19.6</v>
      </c>
      <c r="H43" s="62">
        <v>77.2</v>
      </c>
      <c r="I43" s="34">
        <v>49825</v>
      </c>
      <c r="J43" s="62">
        <v>9.3</v>
      </c>
      <c r="K43" s="62">
        <v>13.5</v>
      </c>
      <c r="L43" s="62">
        <v>18.8</v>
      </c>
      <c r="M43" s="62">
        <v>20.4</v>
      </c>
      <c r="N43" s="62">
        <v>18.8</v>
      </c>
      <c r="O43" s="62">
        <v>80.7</v>
      </c>
      <c r="P43" s="34">
        <v>58765</v>
      </c>
      <c r="Q43" s="62">
        <v>8.7</v>
      </c>
      <c r="R43" s="62">
        <v>12.8</v>
      </c>
      <c r="S43" s="62">
        <v>18.1</v>
      </c>
      <c r="T43" s="62">
        <v>20.4</v>
      </c>
      <c r="U43" s="62">
        <v>19.2</v>
      </c>
      <c r="V43" s="62">
        <v>79.1</v>
      </c>
      <c r="W43" s="34">
        <v>108590</v>
      </c>
    </row>
    <row r="44" spans="2:23" ht="12.75">
      <c r="B44" s="48" t="s">
        <v>87</v>
      </c>
      <c r="C44" s="62">
        <v>14.2</v>
      </c>
      <c r="D44" s="62">
        <v>15.9</v>
      </c>
      <c r="E44" s="62">
        <v>19.5</v>
      </c>
      <c r="F44" s="62">
        <v>18.8</v>
      </c>
      <c r="G44" s="62">
        <v>15.2</v>
      </c>
      <c r="H44" s="62">
        <v>83.6</v>
      </c>
      <c r="I44" s="34">
        <v>429360</v>
      </c>
      <c r="J44" s="62">
        <v>17.1</v>
      </c>
      <c r="K44" s="62">
        <v>18.9</v>
      </c>
      <c r="L44" s="62">
        <v>20.9</v>
      </c>
      <c r="M44" s="62">
        <v>18</v>
      </c>
      <c r="N44" s="62">
        <v>12.9</v>
      </c>
      <c r="O44" s="62">
        <v>87.8</v>
      </c>
      <c r="P44" s="34">
        <v>514517</v>
      </c>
      <c r="Q44" s="62">
        <v>15.8</v>
      </c>
      <c r="R44" s="62">
        <v>17.6</v>
      </c>
      <c r="S44" s="62">
        <v>20.2</v>
      </c>
      <c r="T44" s="62">
        <v>18.3</v>
      </c>
      <c r="U44" s="62">
        <v>14</v>
      </c>
      <c r="V44" s="62">
        <v>85.9</v>
      </c>
      <c r="W44" s="34">
        <v>943877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Spencer</dc:creator>
  <cp:keywords/>
  <dc:description/>
  <cp:lastModifiedBy>Nelda D'Souza</cp:lastModifiedBy>
  <cp:lastPrinted>2009-10-12T15:08:59Z</cp:lastPrinted>
  <dcterms:created xsi:type="dcterms:W3CDTF">2005-10-11T07:43:16Z</dcterms:created>
  <dcterms:modified xsi:type="dcterms:W3CDTF">2010-10-15T10:56:20Z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-1701988814</vt:i4>
  </property>
  <property fmtid="{D5CDD505-2E9C-101B-9397-08002B2CF9AE}" pid="3" name="_NewReviewCycle">
    <vt:lpwstr/>
  </property>
  <property fmtid="{D5CDD505-2E9C-101B-9397-08002B2CF9AE}" pid="4" name="_EmailSubject">
    <vt:lpwstr>For action on 21/10/10: RESTRICTED STATISTICS - Files for SFR 31/2010 GCE/Applied GCE A/AS and Equivalent Examination Results in England, 2009/10 (Provisional)</vt:lpwstr>
  </property>
  <property fmtid="{D5CDD505-2E9C-101B-9397-08002B2CF9AE}" pid="5" name="_AuthorEmail">
    <vt:lpwstr>Nelda.D'SOUZA@education.gsi.gov.uk</vt:lpwstr>
  </property>
  <property fmtid="{D5CDD505-2E9C-101B-9397-08002B2CF9AE}" pid="6" name="_AuthorEmailDisplayName">
    <vt:lpwstr>D'SOUZA, Nelda</vt:lpwstr>
  </property>
  <property fmtid="{D5CDD505-2E9C-101B-9397-08002B2CF9AE}" pid="7" name="_PreviousAdHocReviewCycleID">
    <vt:i4>-692377153</vt:i4>
  </property>
</Properties>
</file>