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9090" activeTab="0"/>
  </bookViews>
  <sheets>
    <sheet name="201314 Student Number - FE" sheetId="1" r:id="rId1"/>
    <sheet name="201314 Allocation Data" sheetId="2" r:id="rId2"/>
    <sheet name="Aims - FE" sheetId="3" r:id="rId3"/>
    <sheet name="Programme" sheetId="4" r:id="rId4"/>
    <sheet name="Student names" sheetId="5" r:id="rId5"/>
    <sheet name="Glossary" sheetId="6" r:id="rId6"/>
  </sheets>
  <definedNames>
    <definedName name="_xlfn.IFERROR" hidden="1">#NAME?</definedName>
    <definedName name="Bands">#REF!</definedName>
    <definedName name="Factors">#REF!</definedName>
    <definedName name="Factors2">#REF!</definedName>
    <definedName name="FTE_Threshhold" localSheetId="1">#REF!</definedName>
    <definedName name="FTE_Threshhold" localSheetId="0">#REF!</definedName>
    <definedName name="FTE_Threshhold">#REF!</definedName>
    <definedName name="Funding_Year_End_Date" localSheetId="1">#REF!</definedName>
    <definedName name="Funding_Year_End_Date" localSheetId="0">#REF!</definedName>
    <definedName name="Funding_Year_End_Date">#REF!</definedName>
    <definedName name="Funding_Year_Start_Date" localSheetId="1">#REF!</definedName>
    <definedName name="Funding_Year_Start_Date" localSheetId="0">#REF!</definedName>
    <definedName name="Funding_Year_Start_Date">#REF!</definedName>
    <definedName name="GLH_to_SLN_Divisor" localSheetId="1">#REF!</definedName>
    <definedName name="GLH_to_SLN_Divisor" localSheetId="0">#REF!</definedName>
    <definedName name="GLH_to_SLN_Divisor">#REF!</definedName>
    <definedName name="HNS">#REF!</definedName>
    <definedName name="LAG">#REF!</definedName>
    <definedName name="Lag2">#REF!</definedName>
    <definedName name="Pre_Entitlement_SLN_Value" localSheetId="1">#REF!</definedName>
    <definedName name="Pre_Entitlement_SLN_Value" localSheetId="0">#REF!</definedName>
    <definedName name="Pre_Entitlement_SLN_Value">#REF!</definedName>
    <definedName name="Pre_SLN_Cap_Level" localSheetId="1">#REF!</definedName>
    <definedName name="Pre_SLN_Cap_Level" localSheetId="0">#REF!</definedName>
    <definedName name="Pre_SLN_Cap_Level">#REF!</definedName>
    <definedName name="_xlnm.Print_Titles" localSheetId="2">'Aims - FE'!$3:$4</definedName>
    <definedName name="_xlnm.Print_Titles" localSheetId="3">'Programme'!$4:$5</definedName>
    <definedName name="SLN_Cap_Level" localSheetId="1">#REF!</definedName>
    <definedName name="SLN_Cap_Level" localSheetId="0">#REF!</definedName>
    <definedName name="SLN_Cap_Level">#REF!</definedName>
    <definedName name="Start_Position" localSheetId="1">'Programme'!#REF!</definedName>
    <definedName name="Start_Position" localSheetId="0">'Programme'!#REF!</definedName>
    <definedName name="Start_Position">'Programme'!#REF!</definedName>
  </definedNames>
  <calcPr fullCalcOnLoad="1"/>
</workbook>
</file>

<file path=xl/comments2.xml><?xml version="1.0" encoding="utf-8"?>
<comments xmlns="http://schemas.openxmlformats.org/spreadsheetml/2006/main">
  <authors>
    <author>CARR, Joe</author>
  </authors>
  <commentList>
    <comment ref="E15" authorId="0">
      <text>
        <r>
          <rPr>
            <b/>
            <sz val="9"/>
            <rFont val="Tahoma"/>
            <family val="2"/>
          </rPr>
          <t>Calculated using the Funded starts and retained figures derived from the student data, taken from Programme sheet.</t>
        </r>
      </text>
    </comment>
    <comment ref="E16" authorId="0">
      <text>
        <r>
          <rPr>
            <b/>
            <sz val="9"/>
            <rFont val="Tahoma"/>
            <family val="2"/>
          </rPr>
          <t>Calculated using the 
Cost Weighting Factor weighted by Weighting Multiplier, taken from Programme sheet.</t>
        </r>
      </text>
    </comment>
    <comment ref="E17" authorId="0">
      <text>
        <r>
          <rPr>
            <b/>
            <sz val="9"/>
            <rFont val="Tahoma"/>
            <family val="2"/>
          </rPr>
          <t>Calculated using the Disadvantage Uplift weighted by Weighting Multiplier taken from Programme sheet.</t>
        </r>
      </text>
    </comment>
    <comment ref="D20" authorId="0">
      <text>
        <r>
          <rPr>
            <b/>
            <sz val="9"/>
            <rFont val="Tahoma"/>
            <family val="2"/>
          </rPr>
          <t>Derived from historic provider data to establish number of students without GCSE English or Maths.</t>
        </r>
      </text>
    </comment>
    <comment ref="E9" authorId="0">
      <text>
        <r>
          <rPr>
            <b/>
            <sz val="9"/>
            <rFont val="Tahoma"/>
            <family val="2"/>
          </rPr>
          <t>From Programme sheet: Banding and funding</t>
        </r>
      </text>
    </comment>
    <comment ref="E14" authorId="0">
      <text>
        <r>
          <rPr>
            <b/>
            <sz val="9"/>
            <rFont val="Tahoma"/>
            <family val="2"/>
          </rPr>
          <t>Total of all -280GLH students in Programme sheet, Column V</t>
        </r>
      </text>
    </comment>
  </commentList>
</comments>
</file>

<file path=xl/comments3.xml><?xml version="1.0" encoding="utf-8"?>
<comments xmlns="http://schemas.openxmlformats.org/spreadsheetml/2006/main">
  <authors>
    <author>CARR, Joe</author>
  </authors>
  <commentList>
    <comment ref="J4" authorId="0">
      <text>
        <r>
          <rPr>
            <b/>
            <sz val="9"/>
            <rFont val="Tahoma"/>
            <family val="2"/>
          </rPr>
          <t>Dates recorded in data returns</t>
        </r>
        <r>
          <rPr>
            <sz val="9"/>
            <rFont val="Tahoma"/>
            <family val="2"/>
          </rPr>
          <t xml:space="preserve">
</t>
        </r>
      </text>
    </comment>
    <comment ref="N4" authorId="0">
      <text>
        <r>
          <rPr>
            <b/>
            <sz val="9"/>
            <rFont val="Tahoma"/>
            <family val="2"/>
          </rPr>
          <t>Dates adjusted to accommodate annualisation, namely start dates not earlier than 01/08/2011 and planned end dates no later than 31/07/2012.</t>
        </r>
      </text>
    </comment>
    <comment ref="R16" authorId="0">
      <text>
        <r>
          <rPr>
            <b/>
            <sz val="9"/>
            <rFont val="Tahoma"/>
            <family val="2"/>
          </rPr>
          <t>Indicates the core aim being studied</t>
        </r>
      </text>
    </comment>
    <comment ref="Q4" authorId="0">
      <text>
        <r>
          <rPr>
            <b/>
            <sz val="9"/>
            <rFont val="Tahoma"/>
            <family val="2"/>
          </rPr>
          <t>The 30 entitlement glh for each eligible student is not shown</t>
        </r>
      </text>
    </comment>
  </commentList>
</comments>
</file>

<file path=xl/comments4.xml><?xml version="1.0" encoding="utf-8"?>
<comments xmlns="http://schemas.openxmlformats.org/spreadsheetml/2006/main">
  <authors>
    <author>CARR, Joe</author>
  </authors>
  <commentList>
    <comment ref="D6" authorId="0">
      <text>
        <r>
          <rPr>
            <b/>
            <sz val="9"/>
            <rFont val="Tahoma"/>
            <family val="2"/>
          </rPr>
          <t>Eligible Student Start and will be included in allocation calculation.</t>
        </r>
      </text>
    </comment>
    <comment ref="H12" authorId="0">
      <text>
        <r>
          <rPr>
            <b/>
            <sz val="9"/>
            <rFont val="Tahoma"/>
            <family val="2"/>
          </rPr>
          <t>Student studying vocational programme, typically NVQ. Based on core aim.</t>
        </r>
      </text>
    </comment>
    <comment ref="H23" authorId="0">
      <text>
        <r>
          <rPr>
            <b/>
            <sz val="9"/>
            <rFont val="Tahoma"/>
            <family val="2"/>
          </rPr>
          <t>Student studying academic programme, typically AS. Based on core aim.</t>
        </r>
      </text>
    </comment>
    <comment ref="C8" authorId="0">
      <text>
        <r>
          <rPr>
            <b/>
            <sz val="9"/>
            <rFont val="Tahoma"/>
            <family val="2"/>
          </rPr>
          <t>Factor based on student home postcode</t>
        </r>
      </text>
    </comment>
    <comment ref="D26" authorId="0">
      <text>
        <r>
          <rPr>
            <b/>
            <sz val="9"/>
            <rFont val="Tahoma"/>
            <family val="2"/>
          </rPr>
          <t>Student not an eligible start and not included in allocation calculation</t>
        </r>
      </text>
    </comment>
    <comment ref="E6" authorId="0">
      <text>
        <r>
          <rPr>
            <b/>
            <sz val="9"/>
            <rFont val="Tahoma"/>
            <family val="2"/>
          </rPr>
          <t>Student Retained</t>
        </r>
      </text>
    </comment>
    <comment ref="F17" authorId="0">
      <text>
        <r>
          <rPr>
            <b/>
            <sz val="9"/>
            <rFont val="Tahoma"/>
            <family val="2"/>
          </rPr>
          <t>Identifies student as High Needs</t>
        </r>
      </text>
    </comment>
    <comment ref="E16" authorId="0">
      <text>
        <r>
          <rPr>
            <b/>
            <sz val="9"/>
            <rFont val="Tahoma"/>
            <family val="2"/>
          </rPr>
          <t>Student is retained but not considered as a start, only doing short courses.  Student not included in calculation.</t>
        </r>
      </text>
    </comment>
    <comment ref="E20" authorId="0">
      <text>
        <r>
          <rPr>
            <b/>
            <sz val="9"/>
            <rFont val="Tahoma"/>
            <family val="2"/>
          </rPr>
          <t>Student not retained</t>
        </r>
      </text>
    </comment>
    <comment ref="V26" authorId="0">
      <text>
        <r>
          <rPr>
            <b/>
            <sz val="9"/>
            <rFont val="Tahoma"/>
            <family val="2"/>
          </rPr>
          <t>Student not funded</t>
        </r>
      </text>
    </comment>
    <comment ref="V20" authorId="0">
      <text>
        <r>
          <rPr>
            <b/>
            <sz val="9"/>
            <rFont val="Tahoma"/>
            <family val="2"/>
          </rPr>
          <t>Funded student with a proportion of Full Time Equivalent (FTE)</t>
        </r>
      </text>
    </comment>
    <comment ref="U26" authorId="0">
      <text>
        <r>
          <rPr>
            <b/>
            <sz val="9"/>
            <rFont val="Tahoma"/>
            <family val="2"/>
          </rPr>
          <t>Band based on student total hours</t>
        </r>
      </text>
    </comment>
    <comment ref="W7" authorId="0">
      <text>
        <r>
          <rPr>
            <b/>
            <sz val="9"/>
            <rFont val="Tahoma"/>
            <family val="2"/>
          </rPr>
          <t>Band hours multiplied by FTE</t>
        </r>
      </text>
    </comment>
    <comment ref="Y13" authorId="0">
      <text>
        <r>
          <rPr>
            <b/>
            <sz val="9"/>
            <rFont val="Tahoma"/>
            <family val="2"/>
          </rPr>
          <t>Cost Weighting Factor multiplied by Weighting Multiplier</t>
        </r>
      </text>
    </comment>
    <comment ref="X21" authorId="0">
      <text>
        <r>
          <rPr>
            <b/>
            <sz val="9"/>
            <rFont val="Tahoma"/>
            <family val="2"/>
          </rPr>
          <t>Disadvantage uplift multiplied by Weighting Multiplier</t>
        </r>
      </text>
    </comment>
    <comment ref="S11" authorId="0">
      <text>
        <r>
          <rPr>
            <b/>
            <sz val="9"/>
            <rFont val="Tahoma"/>
            <family val="2"/>
          </rPr>
          <t>Total hours studied which includes entitlement of 30 hours. The Entitlement hours are not shown in the Aims sheet.</t>
        </r>
      </text>
    </comment>
  </commentList>
</comments>
</file>

<file path=xl/sharedStrings.xml><?xml version="1.0" encoding="utf-8"?>
<sst xmlns="http://schemas.openxmlformats.org/spreadsheetml/2006/main" count="867" uniqueCount="381">
  <si>
    <t>16-19 Student Number Statement 2013/14
January 2013</t>
  </si>
  <si>
    <t>Name</t>
  </si>
  <si>
    <t>EFA Reference No.</t>
  </si>
  <si>
    <t>Local Authority</t>
  </si>
  <si>
    <t>EFA Territory</t>
  </si>
  <si>
    <t>North</t>
  </si>
  <si>
    <t>Total Funded Students for 2013/14</t>
  </si>
  <si>
    <t>Retention Factor</t>
  </si>
  <si>
    <t>Programme Cost Weighting</t>
  </si>
  <si>
    <t>Disadvantage</t>
  </si>
  <si>
    <t>Area Cost</t>
  </si>
  <si>
    <t>See Table 3</t>
  </si>
  <si>
    <t>Table 1: Student Numbers (Including 19-24 students)</t>
  </si>
  <si>
    <t>2012/13 R04 Total Students</t>
  </si>
  <si>
    <t>2011/12 R04 - R15 Student Ratio</t>
  </si>
  <si>
    <t>Total Lagged Students</t>
  </si>
  <si>
    <t>Exceptional Variations to lagged Student Number</t>
  </si>
  <si>
    <t>Total Student Numbers for 2013/14</t>
  </si>
  <si>
    <t>Table 2: Breakdown of Students for Part Time and Full Time Bands</t>
  </si>
  <si>
    <t>Planned / Timetabled Hours</t>
  </si>
  <si>
    <t>Student Number Data 2011/12</t>
  </si>
  <si>
    <t>Proportion of Students in each Band</t>
  </si>
  <si>
    <t>2013/14 Number of Students Funded by Band</t>
  </si>
  <si>
    <t>Full Time Students (at least 540 hours)</t>
  </si>
  <si>
    <t>Part Time Students (450-539 hours)</t>
  </si>
  <si>
    <t>Part Time Students (360-449 hours)</t>
  </si>
  <si>
    <t>Part Time Students (280-359 hours)</t>
  </si>
  <si>
    <t>Part Time (up to 279 hours)</t>
  </si>
  <si>
    <t>Students</t>
  </si>
  <si>
    <t>FTEs *</t>
  </si>
  <si>
    <t>Total</t>
  </si>
  <si>
    <t>* the total students shown in Table 2 do not include full time equivalents (FTEs)</t>
  </si>
  <si>
    <t>Table 3: Breakdown of Disadvantage</t>
  </si>
  <si>
    <t>Disadvantage Block 1</t>
  </si>
  <si>
    <t>Economic Deprivation Factor</t>
  </si>
  <si>
    <t>Care Leavers</t>
  </si>
  <si>
    <t>Disadvantage Block 2</t>
  </si>
  <si>
    <t>Instances attracting Funding per Student</t>
  </si>
  <si>
    <t>Total Number of Instances</t>
  </si>
  <si>
    <t>Of which: Instances attracting the Full Time Rate</t>
  </si>
  <si>
    <t>Of which: Instances attracting Part Time Rate</t>
  </si>
  <si>
    <t>Of which: Instances for Part Time (up to 279 hours)</t>
  </si>
  <si>
    <t>FTEs</t>
  </si>
  <si>
    <t>16-19 Students</t>
  </si>
  <si>
    <t>19-24 Students</t>
  </si>
  <si>
    <t>Total Students</t>
  </si>
  <si>
    <t>Total to be funded for Element 2 in 2013/14</t>
  </si>
  <si>
    <t>Allocation Data - 2013/14</t>
  </si>
  <si>
    <t>Table 7: Figures used in 2013/14 16-19 Allocation</t>
  </si>
  <si>
    <t>Allocation Data including business case adjustments</t>
  </si>
  <si>
    <t>Derived from 2011/12 Data on Programme sheet</t>
  </si>
  <si>
    <t>Lagged student numbers (2012/13 data)</t>
  </si>
  <si>
    <t>Exceptional Variations to Lagged Student Number</t>
  </si>
  <si>
    <t>Part Time (up to 279 hours) - Students</t>
  </si>
  <si>
    <t>7.10</t>
  </si>
  <si>
    <t>Part Time (up to 279 hours) - FTE</t>
  </si>
  <si>
    <t>Economic Deprivation factor</t>
  </si>
  <si>
    <t>Instances attracting funding per students</t>
  </si>
  <si>
    <t>16-19 High Needs Students</t>
  </si>
  <si>
    <t>19-24 High Needs Students</t>
  </si>
  <si>
    <t>Cells highlighted in orange are used in the statement</t>
  </si>
  <si>
    <t>Allocation - All student aims</t>
  </si>
  <si>
    <t>Student Data</t>
  </si>
  <si>
    <t>Qualification Details</t>
  </si>
  <si>
    <t>Qualification Dates</t>
  </si>
  <si>
    <t>Qualification Annualisation</t>
  </si>
  <si>
    <t>Student Reference</t>
  </si>
  <si>
    <t>Student Name</t>
  </si>
  <si>
    <t>Age</t>
  </si>
  <si>
    <t>Qualification Reference</t>
  </si>
  <si>
    <t>Qualification Title</t>
  </si>
  <si>
    <t>Qualification Guided Learning Hours</t>
  </si>
  <si>
    <t>SSA Tier 2</t>
  </si>
  <si>
    <t>Start Date</t>
  </si>
  <si>
    <t>Planned End Date</t>
  </si>
  <si>
    <t>Actual End Date</t>
  </si>
  <si>
    <t>Completion Status</t>
  </si>
  <si>
    <t>Achieved</t>
  </si>
  <si>
    <t>Funding Start Date</t>
  </si>
  <si>
    <t>Funding Planned End Date</t>
  </si>
  <si>
    <t>Planned Duration in Funding Year (Days)</t>
  </si>
  <si>
    <t>Actual Duration in Funding Year (Days)</t>
  </si>
  <si>
    <t>Fundable Guided Learning Hours</t>
  </si>
  <si>
    <t>Core Aim</t>
  </si>
  <si>
    <t>5006633X</t>
  </si>
  <si>
    <t>Certificate in Employability Skills (QCF)</t>
  </si>
  <si>
    <t>14.2</t>
  </si>
  <si>
    <t>60022929</t>
  </si>
  <si>
    <t>Award in WorkSkills (QCF)</t>
  </si>
  <si>
    <t>50078410</t>
  </si>
  <si>
    <t>Subsidiary Diploma in Engineering (QCF)</t>
  </si>
  <si>
    <t>04.1</t>
  </si>
  <si>
    <t>50070332</t>
  </si>
  <si>
    <t>Award in Computer Aided Design and Manufacturing (QCF)</t>
  </si>
  <si>
    <t>50074775</t>
  </si>
  <si>
    <t>Certificate in Professional Food and Beverage Service (QCF)</t>
  </si>
  <si>
    <t>07.4</t>
  </si>
  <si>
    <t>50097970</t>
  </si>
  <si>
    <t>NVQ Certificate in Food preparation and Cooking (QCF)</t>
  </si>
  <si>
    <t>50058599</t>
  </si>
  <si>
    <t>Award in Personal and Social Development (QCF)</t>
  </si>
  <si>
    <t>50054764</t>
  </si>
  <si>
    <t>Award in Food Safety in Catering (QCF)</t>
  </si>
  <si>
    <t>50089857</t>
  </si>
  <si>
    <t>Diploma in Vocational Studies (QCF)</t>
  </si>
  <si>
    <t>14.1</t>
  </si>
  <si>
    <t>60023934</t>
  </si>
  <si>
    <t>50087009</t>
  </si>
  <si>
    <t>Functional Skills qualification in English</t>
  </si>
  <si>
    <t>50089067</t>
  </si>
  <si>
    <t>Functional Skills qualification in mathematics</t>
  </si>
  <si>
    <t>Certificate in WorkSkills (QCF)</t>
  </si>
  <si>
    <t>50094683</t>
  </si>
  <si>
    <t>Functional Skills qualification in Information and Communication Technology (ICT)</t>
  </si>
  <si>
    <t>50066389</t>
  </si>
  <si>
    <t>Certificate in Exploring Employability Skills (Entry 3) (QCF)</t>
  </si>
  <si>
    <t>50089079</t>
  </si>
  <si>
    <t>60017478</t>
  </si>
  <si>
    <t>Award in Job Search and Interview Skills (QCF)</t>
  </si>
  <si>
    <t>60028531</t>
  </si>
  <si>
    <t>Award in Occupational Studies (QCF)</t>
  </si>
  <si>
    <t>01.3</t>
  </si>
  <si>
    <t>50086832</t>
  </si>
  <si>
    <t>50098275</t>
  </si>
  <si>
    <t>60022966</t>
  </si>
  <si>
    <t>5009869X</t>
  </si>
  <si>
    <t>NVQ Diploma in Professional Cookery (Preparation and Cooking) (QCF)</t>
  </si>
  <si>
    <t>50095444</t>
  </si>
  <si>
    <t>NVQ Diploma in Food and Beverage Service (QCF)</t>
  </si>
  <si>
    <t>00255990</t>
  </si>
  <si>
    <t>GCE A2 Level English Language and Literature</t>
  </si>
  <si>
    <t>12.1</t>
  </si>
  <si>
    <t>00260081</t>
  </si>
  <si>
    <t>GCE A2 Level Psychology A</t>
  </si>
  <si>
    <t>02.1</t>
  </si>
  <si>
    <t>50099796</t>
  </si>
  <si>
    <t>NVQ Diploma in Professional Cookery (QCF)</t>
  </si>
  <si>
    <t>50090513</t>
  </si>
  <si>
    <t>Diploma in Women's Hairdressing (QCF)</t>
  </si>
  <si>
    <t>07.3</t>
  </si>
  <si>
    <t>50051076</t>
  </si>
  <si>
    <t>Award in Contact Dermatitis Prevention (QCF)</t>
  </si>
  <si>
    <t>50061471</t>
  </si>
  <si>
    <t>Award in Industrial Environment Awareness (QCF)</t>
  </si>
  <si>
    <t>50075950</t>
  </si>
  <si>
    <t>Diploma in Engineering Technology (QCF)</t>
  </si>
  <si>
    <t>60002906</t>
  </si>
  <si>
    <t>Award in Employment Rights and Responsibilities for New Entrants into the Engineering and Manufacturing Industries (QCF)</t>
  </si>
  <si>
    <t>50098366</t>
  </si>
  <si>
    <t>NVQ Diploma in Performing Engineering Operations (QCF)</t>
  </si>
  <si>
    <t>50111796</t>
  </si>
  <si>
    <t>Diploma for Entry to the Uniformed Services (QCF)</t>
  </si>
  <si>
    <t>01.4</t>
  </si>
  <si>
    <t>50118547</t>
  </si>
  <si>
    <t>Award in Emergency First Aid at Work (QCF)</t>
  </si>
  <si>
    <t>50096370</t>
  </si>
  <si>
    <t>Award in Community Sports Leadership (QCF)</t>
  </si>
  <si>
    <t>08.1</t>
  </si>
  <si>
    <t>60028439</t>
  </si>
  <si>
    <t>Award in Exploring Occupational Studies (QCF)</t>
  </si>
  <si>
    <t>50083223</t>
  </si>
  <si>
    <t>Diploma in Accounting (QCF)</t>
  </si>
  <si>
    <t>15.1</t>
  </si>
  <si>
    <t>50110949</t>
  </si>
  <si>
    <t>Diploma in Electrical and Electronic Engineering Technology (QCF)</t>
  </si>
  <si>
    <t>50014481</t>
  </si>
  <si>
    <t>NVQ in Performing Engineering Operations</t>
  </si>
  <si>
    <t>50047474</t>
  </si>
  <si>
    <t>Award in Introductory Welding Skills (QCF)</t>
  </si>
  <si>
    <t>60000740</t>
  </si>
  <si>
    <t>Award in Health and Safety (QCF)</t>
  </si>
  <si>
    <t>00260092</t>
  </si>
  <si>
    <t>GCE A2 Level Sociology</t>
  </si>
  <si>
    <t>11.2</t>
  </si>
  <si>
    <t>Allocation - Programmes</t>
  </si>
  <si>
    <t>Totals</t>
  </si>
  <si>
    <t>Programme</t>
  </si>
  <si>
    <t>Factors for Core Aim</t>
  </si>
  <si>
    <t>Guided Learning Hours (GLH)</t>
  </si>
  <si>
    <t>Banding and Funding</t>
  </si>
  <si>
    <t>Provider level factors</t>
  </si>
  <si>
    <t>Disadvantage Uplift Factor</t>
  </si>
  <si>
    <t>Student Start</t>
  </si>
  <si>
    <t>Student Retained</t>
  </si>
  <si>
    <t>High Need Student</t>
  </si>
  <si>
    <t>Living on campus - Care Standard</t>
  </si>
  <si>
    <t>Main Programme Type</t>
  </si>
  <si>
    <t>Earliest Start Date</t>
  </si>
  <si>
    <t>Latest Planned End Date</t>
  </si>
  <si>
    <t>Latest Actual End Date</t>
  </si>
  <si>
    <t>Cost Weighting Factor Description</t>
  </si>
  <si>
    <t>Cost Weighting Factor Value</t>
  </si>
  <si>
    <t>Sector Subject Area Tier 2</t>
  </si>
  <si>
    <t>Programme GLH in Funding Year (incl Entitlement)</t>
  </si>
  <si>
    <t>Entitlement Flag</t>
  </si>
  <si>
    <t>FT/PT Band</t>
  </si>
  <si>
    <t>Funded Full Time/FTE Student</t>
  </si>
  <si>
    <t>Weighting Multiplier</t>
  </si>
  <si>
    <t>Weighted Disadvantage Uplift</t>
  </si>
  <si>
    <t>Weighted Cost Weighting Factor</t>
  </si>
  <si>
    <t>Vocational</t>
  </si>
  <si>
    <t>Base</t>
  </si>
  <si>
    <t>N</t>
  </si>
  <si>
    <t>PT &lt; 280 glh</t>
  </si>
  <si>
    <t>High</t>
  </si>
  <si>
    <t>Y</t>
  </si>
  <si>
    <t>PT 450-539 glh</t>
  </si>
  <si>
    <t>Medium</t>
  </si>
  <si>
    <t>FT &gt;= 540 glh</t>
  </si>
  <si>
    <t>Academic</t>
  </si>
  <si>
    <t>PT 280-359 glh</t>
  </si>
  <si>
    <t>Student Names Tool</t>
  </si>
  <si>
    <t>Instructions</t>
  </si>
  <si>
    <t xml:space="preserve">To automatically fill the student names in the aims and programme sheets: paste a list of student reference numbers and names in the table below.  
</t>
  </si>
  <si>
    <t xml:space="preserve">For data derived from the school census, use the Unique Pupil Number (UPN); data from the ILR should use field 'Learner Reference Number' and data based on the HESA return should use the HUSID.
</t>
  </si>
  <si>
    <t>Unique student reference</t>
  </si>
  <si>
    <t>Allocation Data Definitions</t>
  </si>
  <si>
    <t>Data Key</t>
  </si>
  <si>
    <t>Student data from provider data returns</t>
  </si>
  <si>
    <t>Aim data from LAD</t>
  </si>
  <si>
    <t>Qualification data from provider data returns</t>
  </si>
  <si>
    <t>Annualisation of qualification delivery</t>
  </si>
  <si>
    <t>Derived factors</t>
  </si>
  <si>
    <t>All Aims</t>
  </si>
  <si>
    <t>Column</t>
  </si>
  <si>
    <t>Source of data</t>
  </si>
  <si>
    <t>Field name</t>
  </si>
  <si>
    <t>Field description</t>
  </si>
  <si>
    <t>FE</t>
  </si>
  <si>
    <t>School/ academy</t>
  </si>
  <si>
    <t>Example of field values</t>
  </si>
  <si>
    <t>The unique student reference</t>
  </si>
  <si>
    <t>A</t>
  </si>
  <si>
    <t>ML9091234567</t>
  </si>
  <si>
    <t>ILR - Learner Reference Number</t>
  </si>
  <si>
    <t>School Census - UPN</t>
  </si>
  <si>
    <t>Student Names</t>
  </si>
  <si>
    <t>If the student's name has been entered in the Student names page, their name will appear here</t>
  </si>
  <si>
    <t>B</t>
  </si>
  <si>
    <t>John Smith</t>
  </si>
  <si>
    <t>Student names page</t>
  </si>
  <si>
    <t>National Curriculum Year</t>
  </si>
  <si>
    <t>C</t>
  </si>
  <si>
    <t>12, 13, 14</t>
  </si>
  <si>
    <t>Students age on 31 August, using Date of Birth</t>
  </si>
  <si>
    <t>D</t>
  </si>
  <si>
    <t>16, 17, 18</t>
  </si>
  <si>
    <t>ILR - Date of Birth</t>
  </si>
  <si>
    <t>School Census - DOB</t>
  </si>
  <si>
    <t>Qualification accreditaion number</t>
  </si>
  <si>
    <t>E</t>
  </si>
  <si>
    <t>ILR - Learning Aim Reference</t>
  </si>
  <si>
    <t>School Census - QAN</t>
  </si>
  <si>
    <t>F</t>
  </si>
  <si>
    <t>GCE AS Level in Science</t>
  </si>
  <si>
    <t>Learning Aims Database</t>
  </si>
  <si>
    <t>Guided Learning Hours to deliver the whole qualification, including hours where study may be over a number of years.</t>
  </si>
  <si>
    <t>G</t>
  </si>
  <si>
    <t>ILR - Guided Learning Hours</t>
  </si>
  <si>
    <t>H</t>
  </si>
  <si>
    <t>Student start date for the qualification</t>
  </si>
  <si>
    <t>I</t>
  </si>
  <si>
    <t>ILR - Learning Start date</t>
  </si>
  <si>
    <t>School Census - LearningStartDate</t>
  </si>
  <si>
    <t>Student planned completion date for the qualification</t>
  </si>
  <si>
    <t>J</t>
  </si>
  <si>
    <t>ILR - Learning Planned End Date</t>
  </si>
  <si>
    <t>School Census - LearningPlannedEndDate</t>
  </si>
  <si>
    <t>Student actual end date for the qualification</t>
  </si>
  <si>
    <t>K</t>
  </si>
  <si>
    <t>ILR - Learning Actual End Date</t>
  </si>
  <si>
    <t>School Census - LearningActualEndDate</t>
  </si>
  <si>
    <t>Completion status of the qualification</t>
  </si>
  <si>
    <t>L</t>
  </si>
  <si>
    <t>1 - Continuing
2 - Completed
3 - Withdrawn
4 - Transferred to new aim
5 - Changes in learning
6 - Temporarily withdrawn
9 - Missing</t>
  </si>
  <si>
    <t>ILR - Completion Status</t>
  </si>
  <si>
    <t>SchoolCensus - LearningCompletionStatus</t>
  </si>
  <si>
    <t>Achievement of the qualification</t>
  </si>
  <si>
    <t>M</t>
  </si>
  <si>
    <t>1 - Achieved (non-AS level)
2 - Partial achievement
3 - No achievement
4 - Result not yet known
5 - Learning complete, no exam
6 - Achieved but uncashed (AS level)
7 - Achieved and cashed (AS level)
9 - Study continuing</t>
  </si>
  <si>
    <t>ILR - Outcome</t>
  </si>
  <si>
    <t>School Census - LearningOutcome</t>
  </si>
  <si>
    <t>Start date of the qualification in the funding year. If qualification start date is before 1 Aug 2011, then is set to 1 Aug 2011, else as recorded in the data return</t>
  </si>
  <si>
    <t>EFA calculation based on qualification dates and 2011/2012 academic year dates</t>
  </si>
  <si>
    <t>Planned end date for the qualification in the funding year.  If qualification planned end dates are later than 31 July 2012, then is set to 31 July 2012, else as recorded in the data return</t>
  </si>
  <si>
    <t>O</t>
  </si>
  <si>
    <t>The number of days the student planned to study in the funding year for the qualification.  Days between Funding Start Date and Funding Planned End date</t>
  </si>
  <si>
    <t>P</t>
  </si>
  <si>
    <t>The number of days the student actually studied in the funding year for the qualification.  Days between Funding Start Date and Actual End date</t>
  </si>
  <si>
    <t>Q</t>
  </si>
  <si>
    <t>The number of guided learning hours for the funding year where the student meets the eligibility criteria for both age and minimum qualification duration</t>
  </si>
  <si>
    <t>R</t>
  </si>
  <si>
    <t>CORE Aim</t>
  </si>
  <si>
    <t>Identifies the Core aim on which funding factors are based</t>
  </si>
  <si>
    <t>S</t>
  </si>
  <si>
    <t>1 - Core Aim
0 - Non-Core Aim</t>
  </si>
  <si>
    <t>EFA calculation based on qualification details</t>
  </si>
  <si>
    <t>Student programme type and dates</t>
  </si>
  <si>
    <t>CORE aim dates</t>
  </si>
  <si>
    <t>CORE aim factors</t>
  </si>
  <si>
    <t>Student Guided Learning Hours (GLH)</t>
  </si>
  <si>
    <t>Provider level factor</t>
  </si>
  <si>
    <t>Pupil Disadvantage Uplift Factor based on Student home post code, using Index of Multiple Deprivation</t>
  </si>
  <si>
    <t>Student meets EFA funding eligibility criteria</t>
  </si>
  <si>
    <t>1 - Student meets criteria
0 - Student does not meet criteria</t>
  </si>
  <si>
    <t>Student retained on core qualification</t>
  </si>
  <si>
    <t>1 - Student retained
0 - Student not retained</t>
  </si>
  <si>
    <t>Student has High Needs</t>
  </si>
  <si>
    <t>1 - High needs student
0 - Non-high needs student</t>
  </si>
  <si>
    <t>Students living on campus who are eligible for care standards funding</t>
  </si>
  <si>
    <t>1 - Student eligible for care standards
0 - Student not eligible for care standards</t>
  </si>
  <si>
    <t>Type of programme studied by student based on the mix of qualifications studied in the funding year</t>
  </si>
  <si>
    <t>Vocational
Academic</t>
  </si>
  <si>
    <t>Start date for the first qualifications studied by the student, where this date is before 1 Aug 2011, then it is set to 1 Aug 2011.</t>
  </si>
  <si>
    <t>Planned end date for the last qualification studied by the student, where this date is after 31 July 2012, then it is set to 31 July 2012.</t>
  </si>
  <si>
    <t>Actual end date for the last qualification studied by the student, where this date is after 31 July 2012, then it is set to 31 July 2012.</t>
  </si>
  <si>
    <t>Start date of the CORE aim in the funding year. If qualification start date is before 1 Aug 2011, then is set to 1 Aug 2011, else as recorded in the data return</t>
  </si>
  <si>
    <t>Planned end date for the CORE aim in the funding year.  If qualification planned end date is later than 31 July 2012, then is set to 31 July 2012, else as recorded in the data return</t>
  </si>
  <si>
    <t>Actual end date for the CORE aim in the funding year.  If qualification actual end date is later than 31 July 2012, then is set to 31 July 2012, else as recorded in the data return</t>
  </si>
  <si>
    <t>Description for Cost Weighting Factor for the CORE aim</t>
  </si>
  <si>
    <t>Base
Medium
High
Specialist</t>
  </si>
  <si>
    <t>Value for Cost Weighting Factor for the CORE aim</t>
  </si>
  <si>
    <t>Sector Subject Area Tier 2 for the CORE aim</t>
  </si>
  <si>
    <t>Student total programme guided learning hours hours in the funding year, which includes entitlement.  Figures for ineligible students are included.</t>
  </si>
  <si>
    <t>Student programme hours include the entitlement hours (30 hours).</t>
  </si>
  <si>
    <t>T</t>
  </si>
  <si>
    <t>Programme Full-time/Part-time Band based on student guided learning hours, mapped to the funding bands.</t>
  </si>
  <si>
    <t>U</t>
  </si>
  <si>
    <t>PT 450&lt;539 glh</t>
  </si>
  <si>
    <t>Identifier for Funded Full-time Student and Full Time Equivalent Student. Student Count x Student Start</t>
  </si>
  <si>
    <t>V</t>
  </si>
  <si>
    <t xml:space="preserve">Multiplier to weight Disadvantage uplift and Cost weighting.  This will be a) 600 for programme hours over 450 hours, b) Mid-point hours for part time bands or c) programme hours for part time less than 280 hours. </t>
  </si>
  <si>
    <t>W</t>
  </si>
  <si>
    <t>Disadvantage Uplift Factor weighted by the Weighting multiplier</t>
  </si>
  <si>
    <t>X</t>
  </si>
  <si>
    <t>Cost Weighting Factor weighted by the Weighting multiplier</t>
  </si>
  <si>
    <r>
      <t>Table 4: High Needs Students</t>
    </r>
    <r>
      <rPr>
        <sz val="11"/>
        <color indexed="8"/>
        <rFont val="Arial"/>
        <family val="2"/>
      </rPr>
      <t xml:space="preserve"> (see Annex A for Details)</t>
    </r>
  </si>
  <si>
    <t>Mid-Shire</t>
  </si>
  <si>
    <t>Ann</t>
  </si>
  <si>
    <t>Barry</t>
  </si>
  <si>
    <t>Claire</t>
  </si>
  <si>
    <t>David</t>
  </si>
  <si>
    <t>Eric</t>
  </si>
  <si>
    <t>Fred</t>
  </si>
  <si>
    <t>George</t>
  </si>
  <si>
    <t>Henry</t>
  </si>
  <si>
    <t>Ingrid</t>
  </si>
  <si>
    <t>James</t>
  </si>
  <si>
    <t>Kate</t>
  </si>
  <si>
    <t>Lorraine</t>
  </si>
  <si>
    <t>Mark</t>
  </si>
  <si>
    <t>Neil</t>
  </si>
  <si>
    <t>Olga</t>
  </si>
  <si>
    <t>Peter</t>
  </si>
  <si>
    <t>Roger</t>
  </si>
  <si>
    <t>Susan</t>
  </si>
  <si>
    <t>Trevor</t>
  </si>
  <si>
    <t>Ursula</t>
  </si>
  <si>
    <t>Vera</t>
  </si>
  <si>
    <t>A56936</t>
  </si>
  <si>
    <t>B57536</t>
  </si>
  <si>
    <t>C57537</t>
  </si>
  <si>
    <t>D57577</t>
  </si>
  <si>
    <t>E65668</t>
  </si>
  <si>
    <t>F65683</t>
  </si>
  <si>
    <t>G65688</t>
  </si>
  <si>
    <t>H65720</t>
  </si>
  <si>
    <t>I65722</t>
  </si>
  <si>
    <t>J65724</t>
  </si>
  <si>
    <t>K65726</t>
  </si>
  <si>
    <t>L65728</t>
  </si>
  <si>
    <t>M65729</t>
  </si>
  <si>
    <t>N65737</t>
  </si>
  <si>
    <t>O65741</t>
  </si>
  <si>
    <t>P66929</t>
  </si>
  <si>
    <t>R70237</t>
  </si>
  <si>
    <t>S71544</t>
  </si>
  <si>
    <t>T71762</t>
  </si>
  <si>
    <t>U71766</t>
  </si>
  <si>
    <t>V80816</t>
  </si>
  <si>
    <t>DUMMY COLLEGE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</si>
</sst>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_-* #,##0_-;\-* #,##0_-;_-* &quot;-&quot;??_-;_-@_-"/>
    <numFmt numFmtId="166" formatCode="dd/mm/yy;@"/>
    <numFmt numFmtId="167" formatCode="&quot;£&quot;#,##0"/>
    <numFmt numFmtId="168" formatCode="0.000"/>
    <numFmt numFmtId="169" formatCode="#,##0_ ;\-#,##0\ "/>
    <numFmt numFmtId="170" formatCode="[$-809]dd\ mmmm\ yyyy"/>
    <numFmt numFmtId="171" formatCode="dd/mm/yyyy;@"/>
    <numFmt numFmtId="172" formatCode="#,##0.000_ ;\-#,##0.000\ "/>
    <numFmt numFmtId="173" formatCode="#,##0.0000_ ;\-#,##0.0000\ "/>
    <numFmt numFmtId="174" formatCode="#,##0.00_ ;\-#,##0.00\ "/>
    <numFmt numFmtId="175" formatCode="0.0"/>
    <numFmt numFmtId="176" formatCode="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
    <numFmt numFmtId="184" formatCode="&quot;£&quot;#,##0.0;\-&quot;£&quot;#,##0.0"/>
    <numFmt numFmtId="185" formatCode="&quot;£&quot;#,##0.0"/>
    <numFmt numFmtId="186" formatCode="#,##0.000000"/>
    <numFmt numFmtId="187" formatCode="#,##0.0_ ;\-#,##0.0\ "/>
    <numFmt numFmtId="188" formatCode="ddmmyy"/>
    <numFmt numFmtId="189" formatCode="#,##0.000"/>
    <numFmt numFmtId="190" formatCode="mmmm\ yyyy"/>
    <numFmt numFmtId="191" formatCode="#,##0.0"/>
    <numFmt numFmtId="192" formatCode="0.00000"/>
  </numFmts>
  <fonts count="41">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2"/>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u val="single"/>
      <sz val="8.5"/>
      <color indexed="12"/>
      <name val="Arial"/>
      <family val="2"/>
    </font>
    <font>
      <sz val="12"/>
      <color indexed="62"/>
      <name val="Arial"/>
      <family val="2"/>
    </font>
    <font>
      <sz val="12"/>
      <color indexed="52"/>
      <name val="Arial"/>
      <family val="2"/>
    </font>
    <font>
      <sz val="12"/>
      <color indexed="60"/>
      <name val="Arial"/>
      <family val="2"/>
    </font>
    <font>
      <sz val="10"/>
      <name val="Arial"/>
      <family val="2"/>
    </font>
    <font>
      <sz val="11"/>
      <color indexed="8"/>
      <name val="Calibri"/>
      <family val="2"/>
    </font>
    <font>
      <sz val="10"/>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11"/>
      <color indexed="8"/>
      <name val="Arial"/>
      <family val="2"/>
    </font>
    <font>
      <sz val="11"/>
      <color indexed="8"/>
      <name val="Arial"/>
      <family val="2"/>
    </font>
    <font>
      <b/>
      <u val="single"/>
      <sz val="12"/>
      <color indexed="8"/>
      <name val="Arial"/>
      <family val="2"/>
    </font>
    <font>
      <b/>
      <u val="single"/>
      <sz val="14"/>
      <color indexed="8"/>
      <name val="Arial"/>
      <family val="2"/>
    </font>
    <font>
      <sz val="10"/>
      <color indexed="9"/>
      <name val="Arial"/>
      <family val="2"/>
    </font>
    <font>
      <b/>
      <u val="single"/>
      <sz val="10"/>
      <color indexed="8"/>
      <name val="Arial"/>
      <family val="2"/>
    </font>
    <font>
      <b/>
      <sz val="10"/>
      <color indexed="10"/>
      <name val="Arial"/>
      <family val="2"/>
    </font>
    <font>
      <b/>
      <sz val="10"/>
      <color indexed="8"/>
      <name val="Arial"/>
      <family val="2"/>
    </font>
    <font>
      <sz val="10"/>
      <color indexed="10"/>
      <name val="Arial"/>
      <family val="2"/>
    </font>
    <font>
      <b/>
      <sz val="9"/>
      <name val="Arial"/>
      <family val="2"/>
    </font>
    <font>
      <sz val="9"/>
      <name val="Arial"/>
      <family val="2"/>
    </font>
    <font>
      <b/>
      <sz val="10"/>
      <color indexed="9"/>
      <name val="Arial"/>
      <family val="2"/>
    </font>
    <font>
      <b/>
      <sz val="16"/>
      <color indexed="9"/>
      <name val="Arial"/>
      <family val="2"/>
    </font>
    <font>
      <sz val="9"/>
      <name val="Tahoma"/>
      <family val="2"/>
    </font>
    <font>
      <b/>
      <sz val="9"/>
      <name val="Tahoma"/>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1"/>
        <bgColor indexed="64"/>
      </patternFill>
    </fill>
    <fill>
      <patternFill patternType="solid">
        <fgColor indexed="9"/>
        <bgColor indexed="64"/>
      </patternFill>
    </fill>
    <fill>
      <patternFill patternType="solid">
        <fgColor indexed="8"/>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style="double">
        <color indexed="63"/>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right style="thin"/>
      <top style="thin"/>
      <bottom style="thin"/>
    </border>
    <border>
      <left style="thin"/>
      <right style="medium"/>
      <top style="thin"/>
      <bottom style="thin"/>
    </border>
    <border>
      <left style="thin"/>
      <right style="thin"/>
      <top/>
      <bottom style="thin"/>
    </border>
    <border>
      <left style="thin"/>
      <right style="thin"/>
      <top style="thin"/>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medium"/>
    </border>
    <border>
      <left>
        <color indexed="63"/>
      </left>
      <right>
        <color indexed="63"/>
      </right>
      <top>
        <color indexed="63"/>
      </top>
      <bottom style="medium"/>
    </border>
    <border>
      <left>
        <color indexed="63"/>
      </left>
      <right style="thin"/>
      <top/>
      <bottom style="medium"/>
    </border>
    <border>
      <left style="thin"/>
      <right/>
      <top style="thin"/>
      <bottom style="thin"/>
    </border>
    <border>
      <left style="thin"/>
      <right>
        <color indexed="63"/>
      </right>
      <top style="thin"/>
      <bottom style="medium"/>
    </border>
    <border>
      <left/>
      <right style="thin"/>
      <top style="thin"/>
      <bottom style="medium"/>
    </border>
    <border>
      <left/>
      <right style="medium"/>
      <top style="thin"/>
      <bottom style="thin"/>
    </border>
    <border>
      <left/>
      <right style="medium"/>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bottom style="thin"/>
    </border>
    <border>
      <left/>
      <right style="thin"/>
      <top/>
      <bottom style="thin"/>
    </border>
    <border>
      <left/>
      <right/>
      <top style="thin"/>
      <bottom style="thin"/>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top/>
      <bottom style="thin"/>
    </border>
    <border>
      <left>
        <color indexed="63"/>
      </left>
      <right style="medium"/>
      <top>
        <color indexed="63"/>
      </top>
      <bottom style="thin"/>
    </border>
    <border>
      <left style="medium"/>
      <right>
        <color indexed="63"/>
      </right>
      <top style="thin"/>
      <bottom style="medium"/>
    </border>
    <border>
      <left style="medium"/>
      <right/>
      <top style="medium"/>
      <bottom style="thin"/>
    </border>
    <border>
      <left>
        <color indexed="63"/>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bottom style="thin"/>
    </border>
    <border>
      <left style="thin"/>
      <right/>
      <top/>
      <bottom/>
    </border>
    <border>
      <left/>
      <right style="thin"/>
      <top/>
      <bottom/>
    </border>
  </borders>
  <cellStyleXfs count="421">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3" fillId="20" borderId="0" applyNumberFormat="0" applyAlignment="0" applyProtection="0"/>
    <xf numFmtId="0" fontId="3" fillId="20" borderId="1" applyNumberFormat="0" applyAlignment="0" applyProtection="0"/>
    <xf numFmtId="0" fontId="4" fillId="21" borderId="2" applyNumberFormat="0" applyAlignment="0" applyProtection="0"/>
    <xf numFmtId="0" fontId="4" fillId="21" borderId="3"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4" fillId="7" borderId="0" applyNumberFormat="0" applyAlignment="0" applyProtection="0"/>
    <xf numFmtId="0" fontId="14" fillId="7" borderId="1" applyNumberFormat="0" applyAlignment="0" applyProtection="0"/>
    <xf numFmtId="0" fontId="15" fillId="0" borderId="7" applyNumberFormat="0" applyFill="0" applyAlignment="0" applyProtection="0"/>
    <xf numFmtId="0" fontId="15" fillId="0" borderId="0" applyNumberFormat="0" applyFill="0" applyAlignment="0" applyProtection="0"/>
    <xf numFmtId="0" fontId="15" fillId="0" borderId="7"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7" fillId="0" borderId="0">
      <alignment/>
      <protection/>
    </xf>
    <xf numFmtId="0" fontId="18"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8" fillId="0" borderId="0">
      <alignment/>
      <protection/>
    </xf>
    <xf numFmtId="0" fontId="5" fillId="0" borderId="0">
      <alignment/>
      <protection/>
    </xf>
    <xf numFmtId="0" fontId="17" fillId="0" borderId="0">
      <alignment/>
      <protection/>
    </xf>
    <xf numFmtId="0" fontId="1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5"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9"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23" borderId="8" applyNumberFormat="0" applyFont="0" applyAlignment="0" applyProtection="0"/>
    <xf numFmtId="0" fontId="5" fillId="23" borderId="0" applyNumberFormat="0" applyFont="0" applyAlignment="0" applyProtection="0"/>
    <xf numFmtId="0" fontId="5" fillId="23" borderId="8" applyNumberFormat="0" applyFont="0" applyAlignment="0" applyProtection="0"/>
    <xf numFmtId="0" fontId="0" fillId="23" borderId="8" applyNumberFormat="0" applyFont="0" applyAlignment="0" applyProtection="0"/>
    <xf numFmtId="0" fontId="20" fillId="20" borderId="9" applyNumberFormat="0" applyAlignment="0" applyProtection="0"/>
    <xf numFmtId="0" fontId="20" fillId="20" borderId="0" applyNumberFormat="0" applyAlignment="0" applyProtection="0"/>
    <xf numFmtId="0" fontId="20"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0" fontId="22" fillId="0" borderId="0" applyNumberFormat="0" applyFill="0" applyAlignment="0" applyProtection="0"/>
    <xf numFmtId="0" fontId="22"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297">
    <xf numFmtId="0" fontId="0" fillId="0" borderId="0" xfId="0" applyAlignment="1">
      <alignment/>
    </xf>
    <xf numFmtId="0" fontId="26" fillId="0" borderId="0" xfId="0" applyFont="1" applyAlignment="1">
      <alignment vertical="top"/>
    </xf>
    <xf numFmtId="0" fontId="26" fillId="0" borderId="0" xfId="0" applyFont="1" applyAlignment="1">
      <alignment/>
    </xf>
    <xf numFmtId="168" fontId="26" fillId="0" borderId="11" xfId="0" applyNumberFormat="1" applyFont="1" applyBorder="1" applyAlignment="1">
      <alignment horizontal="center"/>
    </xf>
    <xf numFmtId="0" fontId="19" fillId="0" borderId="11" xfId="0" applyFont="1" applyBorder="1" applyAlignment="1">
      <alignment horizontal="center" wrapText="1"/>
    </xf>
    <xf numFmtId="0" fontId="26" fillId="0" borderId="12" xfId="0" applyFont="1" applyBorder="1" applyAlignment="1">
      <alignment horizontal="left"/>
    </xf>
    <xf numFmtId="0" fontId="26" fillId="0" borderId="13" xfId="0" applyFont="1" applyBorder="1" applyAlignment="1">
      <alignment horizontal="left"/>
    </xf>
    <xf numFmtId="3" fontId="26" fillId="0" borderId="14" xfId="0" applyNumberFormat="1" applyFont="1" applyBorder="1" applyAlignment="1">
      <alignment/>
    </xf>
    <xf numFmtId="4" fontId="26" fillId="0" borderId="14" xfId="0" applyNumberFormat="1" applyFont="1" applyBorder="1" applyAlignment="1">
      <alignment/>
    </xf>
    <xf numFmtId="3" fontId="26" fillId="0" borderId="15" xfId="0" applyNumberFormat="1" applyFont="1" applyBorder="1" applyAlignment="1">
      <alignment/>
    </xf>
    <xf numFmtId="0" fontId="26" fillId="0" borderId="12" xfId="0" applyFont="1" applyBorder="1" applyAlignment="1">
      <alignment horizontal="left" vertical="top"/>
    </xf>
    <xf numFmtId="0" fontId="26" fillId="0" borderId="13" xfId="0" applyFont="1" applyBorder="1" applyAlignment="1">
      <alignment horizontal="left" vertical="top"/>
    </xf>
    <xf numFmtId="0" fontId="26" fillId="0" borderId="14" xfId="0" applyFont="1" applyBorder="1" applyAlignment="1">
      <alignment horizontal="left" vertical="top"/>
    </xf>
    <xf numFmtId="0" fontId="25" fillId="0" borderId="14" xfId="0" applyFont="1" applyBorder="1" applyAlignment="1">
      <alignment horizontal="center"/>
    </xf>
    <xf numFmtId="0" fontId="26" fillId="0" borderId="14" xfId="0" applyFont="1" applyBorder="1" applyAlignment="1">
      <alignment horizontal="center"/>
    </xf>
    <xf numFmtId="0" fontId="27" fillId="0" borderId="0" xfId="0" applyFont="1" applyAlignment="1">
      <alignment/>
    </xf>
    <xf numFmtId="0" fontId="28" fillId="0" borderId="0" xfId="0" applyFont="1" applyAlignment="1">
      <alignment vertical="center"/>
    </xf>
    <xf numFmtId="0" fontId="0" fillId="0" borderId="0" xfId="0" applyAlignment="1">
      <alignment horizontal="center"/>
    </xf>
    <xf numFmtId="0" fontId="22" fillId="0" borderId="0" xfId="0" applyFont="1" applyAlignment="1">
      <alignment horizontal="left"/>
    </xf>
    <xf numFmtId="0" fontId="22" fillId="0" borderId="16" xfId="0" applyFont="1" applyBorder="1" applyAlignment="1">
      <alignment horizontal="center" wrapText="1"/>
    </xf>
    <xf numFmtId="0" fontId="22" fillId="0" borderId="17" xfId="0" applyFont="1" applyBorder="1" applyAlignment="1">
      <alignment horizontal="center" wrapText="1"/>
    </xf>
    <xf numFmtId="0" fontId="26" fillId="11" borderId="16" xfId="0" applyFont="1" applyFill="1" applyBorder="1" applyAlignment="1">
      <alignment horizontal="center" wrapText="1"/>
    </xf>
    <xf numFmtId="0" fontId="26" fillId="21" borderId="17" xfId="0" applyFont="1" applyFill="1" applyBorder="1" applyAlignment="1">
      <alignment horizontal="center" wrapText="1"/>
    </xf>
    <xf numFmtId="0" fontId="22" fillId="0" borderId="0" xfId="0" applyFont="1" applyAlignment="1">
      <alignment/>
    </xf>
    <xf numFmtId="168" fontId="26" fillId="11" borderId="16" xfId="0" applyNumberFormat="1" applyFont="1" applyFill="1" applyBorder="1" applyAlignment="1">
      <alignment horizontal="center" wrapText="1"/>
    </xf>
    <xf numFmtId="1" fontId="26" fillId="11" borderId="14" xfId="0" applyNumberFormat="1" applyFont="1" applyFill="1" applyBorder="1" applyAlignment="1">
      <alignment horizontal="center"/>
    </xf>
    <xf numFmtId="3" fontId="26" fillId="21" borderId="17" xfId="0" applyNumberFormat="1" applyFont="1" applyFill="1" applyBorder="1" applyAlignment="1">
      <alignment horizontal="center"/>
    </xf>
    <xf numFmtId="0" fontId="26" fillId="11" borderId="14" xfId="0" applyFont="1" applyFill="1" applyBorder="1" applyAlignment="1">
      <alignment horizontal="center"/>
    </xf>
    <xf numFmtId="167" fontId="26" fillId="21" borderId="17" xfId="0" applyNumberFormat="1" applyFont="1" applyFill="1" applyBorder="1" applyAlignment="1">
      <alignment horizontal="center"/>
    </xf>
    <xf numFmtId="3" fontId="26" fillId="21" borderId="14" xfId="0" applyNumberFormat="1" applyFont="1" applyFill="1" applyBorder="1" applyAlignment="1">
      <alignment horizontal="center"/>
    </xf>
    <xf numFmtId="3" fontId="26" fillId="11" borderId="17" xfId="0" applyNumberFormat="1" applyFont="1" applyFill="1" applyBorder="1" applyAlignment="1">
      <alignment horizontal="center"/>
    </xf>
    <xf numFmtId="0" fontId="26" fillId="0" borderId="12" xfId="0" applyFont="1" applyBorder="1" applyAlignment="1" quotePrefix="1">
      <alignment horizontal="left"/>
    </xf>
    <xf numFmtId="2" fontId="26" fillId="21" borderId="14" xfId="0" applyNumberFormat="1" applyFont="1" applyFill="1" applyBorder="1" applyAlignment="1">
      <alignment horizontal="center"/>
    </xf>
    <xf numFmtId="4" fontId="26" fillId="11" borderId="17" xfId="0" applyNumberFormat="1" applyFont="1" applyFill="1" applyBorder="1" applyAlignment="1">
      <alignment horizontal="center"/>
    </xf>
    <xf numFmtId="168" fontId="26" fillId="11" borderId="14" xfId="0" applyNumberFormat="1" applyFont="1" applyFill="1" applyBorder="1" applyAlignment="1">
      <alignment horizontal="center"/>
    </xf>
    <xf numFmtId="168" fontId="26" fillId="0" borderId="17" xfId="0" applyNumberFormat="1" applyFont="1" applyFill="1" applyBorder="1" applyAlignment="1">
      <alignment horizontal="center"/>
    </xf>
    <xf numFmtId="0" fontId="26" fillId="21" borderId="17" xfId="0" applyFont="1" applyFill="1" applyBorder="1" applyAlignment="1">
      <alignment/>
    </xf>
    <xf numFmtId="0" fontId="26" fillId="0" borderId="0" xfId="0" applyFont="1" applyAlignment="1">
      <alignment horizontal="center"/>
    </xf>
    <xf numFmtId="0" fontId="19" fillId="0" borderId="0" xfId="0" applyFont="1" applyAlignment="1">
      <alignment/>
    </xf>
    <xf numFmtId="0" fontId="27" fillId="0" borderId="0" xfId="0" applyFont="1" applyAlignment="1">
      <alignment vertical="center"/>
    </xf>
    <xf numFmtId="0" fontId="19" fillId="0" borderId="0" xfId="0" applyFont="1" applyAlignment="1">
      <alignment wrapText="1"/>
    </xf>
    <xf numFmtId="1" fontId="19" fillId="0" borderId="0" xfId="0" applyNumberFormat="1" applyFont="1" applyAlignment="1">
      <alignment/>
    </xf>
    <xf numFmtId="2" fontId="19" fillId="0" borderId="0" xfId="0" applyNumberFormat="1" applyFont="1" applyAlignment="1">
      <alignment/>
    </xf>
    <xf numFmtId="0" fontId="19" fillId="8" borderId="14" xfId="0" applyFont="1" applyFill="1" applyBorder="1" applyAlignment="1">
      <alignment horizontal="center" vertical="top" wrapText="1"/>
    </xf>
    <xf numFmtId="0" fontId="17" fillId="22" borderId="14" xfId="0" applyFont="1" applyFill="1" applyBorder="1" applyAlignment="1" applyProtection="1">
      <alignment horizontal="center" vertical="top" wrapText="1"/>
      <protection/>
    </xf>
    <xf numFmtId="0" fontId="19" fillId="10" borderId="14" xfId="0" applyFont="1" applyFill="1" applyBorder="1" applyAlignment="1">
      <alignment horizontal="center" vertical="top" wrapText="1"/>
    </xf>
    <xf numFmtId="0" fontId="19" fillId="11" borderId="14" xfId="0" applyFont="1" applyFill="1" applyBorder="1" applyAlignment="1">
      <alignment horizontal="center" vertical="top" wrapText="1"/>
    </xf>
    <xf numFmtId="0" fontId="19" fillId="5" borderId="14" xfId="0" applyFont="1" applyFill="1" applyBorder="1" applyAlignment="1">
      <alignment horizontal="center" vertical="top" wrapText="1"/>
    </xf>
    <xf numFmtId="1" fontId="19" fillId="5" borderId="14" xfId="0" applyNumberFormat="1" applyFont="1" applyFill="1" applyBorder="1" applyAlignment="1">
      <alignment horizontal="center" vertical="top" wrapText="1"/>
    </xf>
    <xf numFmtId="2" fontId="19" fillId="5" borderId="14" xfId="0" applyNumberFormat="1" applyFont="1" applyFill="1" applyBorder="1" applyAlignment="1">
      <alignment horizontal="center" vertical="top" wrapText="1"/>
    </xf>
    <xf numFmtId="0" fontId="19" fillId="0" borderId="0" xfId="0" applyFont="1" applyAlignment="1">
      <alignment horizontal="center" wrapText="1"/>
    </xf>
    <xf numFmtId="14" fontId="19" fillId="0" borderId="0" xfId="0" applyNumberFormat="1" applyFont="1" applyAlignment="1">
      <alignment/>
    </xf>
    <xf numFmtId="1" fontId="19" fillId="0" borderId="0" xfId="0" applyNumberFormat="1" applyFont="1" applyAlignment="1">
      <alignment wrapText="1"/>
    </xf>
    <xf numFmtId="0" fontId="29" fillId="0" borderId="0" xfId="0" applyFont="1" applyAlignment="1">
      <alignment horizontal="center"/>
    </xf>
    <xf numFmtId="176" fontId="30" fillId="0" borderId="0" xfId="0" applyNumberFormat="1" applyFont="1" applyAlignment="1">
      <alignment vertical="center"/>
    </xf>
    <xf numFmtId="0" fontId="31" fillId="0" borderId="0" xfId="0" applyFont="1" applyAlignment="1">
      <alignment/>
    </xf>
    <xf numFmtId="166" fontId="19" fillId="0" borderId="0" xfId="0" applyNumberFormat="1" applyFont="1" applyAlignment="1">
      <alignment/>
    </xf>
    <xf numFmtId="49" fontId="19" fillId="0" borderId="0" xfId="0" applyNumberFormat="1" applyFont="1" applyAlignment="1">
      <alignment/>
    </xf>
    <xf numFmtId="0" fontId="32" fillId="20" borderId="14" xfId="0" applyFont="1" applyFill="1" applyBorder="1" applyAlignment="1">
      <alignment/>
    </xf>
    <xf numFmtId="176" fontId="32" fillId="20" borderId="14" xfId="0" applyNumberFormat="1" applyFont="1" applyFill="1" applyBorder="1" applyAlignment="1">
      <alignment/>
    </xf>
    <xf numFmtId="0" fontId="19" fillId="0" borderId="14" xfId="0" applyFont="1" applyFill="1" applyBorder="1" applyAlignment="1">
      <alignment horizontal="center"/>
    </xf>
    <xf numFmtId="0" fontId="19" fillId="0" borderId="14" xfId="0" applyFont="1" applyBorder="1" applyAlignment="1">
      <alignment horizontal="center"/>
    </xf>
    <xf numFmtId="1" fontId="19" fillId="0" borderId="14" xfId="0" applyNumberFormat="1" applyFont="1" applyBorder="1" applyAlignment="1">
      <alignment horizontal="center"/>
    </xf>
    <xf numFmtId="166" fontId="19" fillId="20" borderId="14" xfId="0" applyNumberFormat="1" applyFont="1" applyFill="1" applyBorder="1" applyAlignment="1">
      <alignment/>
    </xf>
    <xf numFmtId="0" fontId="19" fillId="20" borderId="14" xfId="0" applyFont="1" applyFill="1" applyBorder="1" applyAlignment="1">
      <alignment/>
    </xf>
    <xf numFmtId="2" fontId="19" fillId="20" borderId="14" xfId="0" applyNumberFormat="1" applyFont="1" applyFill="1" applyBorder="1" applyAlignment="1">
      <alignment/>
    </xf>
    <xf numFmtId="3" fontId="19" fillId="0" borderId="14" xfId="0" applyNumberFormat="1" applyFont="1" applyBorder="1" applyAlignment="1">
      <alignment/>
    </xf>
    <xf numFmtId="49" fontId="19" fillId="20" borderId="14" xfId="0" applyNumberFormat="1" applyFont="1" applyFill="1" applyBorder="1" applyAlignment="1">
      <alignment/>
    </xf>
    <xf numFmtId="0" fontId="33" fillId="0" borderId="0" xfId="0" applyFont="1" applyAlignment="1">
      <alignment/>
    </xf>
    <xf numFmtId="2" fontId="19" fillId="20" borderId="14" xfId="0" applyNumberFormat="1" applyFont="1" applyFill="1" applyBorder="1" applyAlignment="1">
      <alignment horizontal="left" vertical="top" wrapText="1"/>
    </xf>
    <xf numFmtId="0" fontId="17" fillId="22" borderId="18" xfId="0" applyFont="1" applyFill="1" applyBorder="1" applyAlignment="1" applyProtection="1">
      <alignment horizontal="center" vertical="top" wrapText="1"/>
      <protection/>
    </xf>
    <xf numFmtId="176" fontId="17" fillId="22" borderId="18" xfId="0" applyNumberFormat="1" applyFont="1" applyFill="1" applyBorder="1" applyAlignment="1" applyProtection="1">
      <alignment horizontal="center" vertical="top" wrapText="1"/>
      <protection/>
    </xf>
    <xf numFmtId="1" fontId="17" fillId="22" borderId="18" xfId="0" applyNumberFormat="1" applyFont="1" applyFill="1" applyBorder="1" applyAlignment="1" applyProtection="1">
      <alignment horizontal="center" vertical="top" wrapText="1"/>
      <protection/>
    </xf>
    <xf numFmtId="0" fontId="17" fillId="7" borderId="14" xfId="0" applyFont="1" applyFill="1" applyBorder="1" applyAlignment="1" applyProtection="1">
      <alignment horizontal="center" vertical="top" wrapText="1"/>
      <protection/>
    </xf>
    <xf numFmtId="166" fontId="19" fillId="7" borderId="14" xfId="0" applyNumberFormat="1" applyFont="1" applyFill="1" applyBorder="1" applyAlignment="1">
      <alignment horizontal="center" vertical="top" wrapText="1"/>
    </xf>
    <xf numFmtId="166" fontId="19" fillId="10" borderId="14" xfId="0" applyNumberFormat="1" applyFont="1" applyFill="1" applyBorder="1" applyAlignment="1">
      <alignment horizontal="center" vertical="top" wrapText="1"/>
    </xf>
    <xf numFmtId="166" fontId="19" fillId="3" borderId="14" xfId="0" applyNumberFormat="1" applyFont="1" applyFill="1" applyBorder="1" applyAlignment="1">
      <alignment horizontal="center" vertical="top" wrapText="1"/>
    </xf>
    <xf numFmtId="2" fontId="19" fillId="3" borderId="14" xfId="0" applyNumberFormat="1" applyFont="1" applyFill="1" applyBorder="1" applyAlignment="1">
      <alignment horizontal="center" vertical="top" wrapText="1"/>
    </xf>
    <xf numFmtId="1" fontId="19" fillId="6" borderId="14" xfId="0" applyNumberFormat="1" applyFont="1" applyFill="1" applyBorder="1" applyAlignment="1">
      <alignment horizontal="center" vertical="top" wrapText="1"/>
    </xf>
    <xf numFmtId="49" fontId="19" fillId="5" borderId="14" xfId="0" applyNumberFormat="1" applyFont="1" applyFill="1" applyBorder="1" applyAlignment="1">
      <alignment horizontal="center" vertical="top" wrapText="1"/>
    </xf>
    <xf numFmtId="2" fontId="19" fillId="20" borderId="14" xfId="0" applyNumberFormat="1" applyFont="1" applyFill="1" applyBorder="1" applyAlignment="1">
      <alignment horizontal="center" vertical="top" wrapText="1"/>
    </xf>
    <xf numFmtId="3" fontId="19" fillId="20" borderId="14" xfId="0" applyNumberFormat="1" applyFont="1" applyFill="1" applyBorder="1" applyAlignment="1">
      <alignment horizontal="center" vertical="top" wrapText="1"/>
    </xf>
    <xf numFmtId="176" fontId="19" fillId="0" borderId="0" xfId="0" applyNumberFormat="1" applyFont="1" applyAlignment="1">
      <alignment/>
    </xf>
    <xf numFmtId="0" fontId="36" fillId="24" borderId="14" xfId="287" applyFont="1" applyFill="1" applyBorder="1" applyAlignment="1" applyProtection="1">
      <alignment horizontal="center" vertical="center" wrapText="1"/>
      <protection locked="0"/>
    </xf>
    <xf numFmtId="0" fontId="19" fillId="0" borderId="14" xfId="0" applyFont="1" applyBorder="1" applyAlignment="1">
      <alignment horizontal="left"/>
    </xf>
    <xf numFmtId="0" fontId="17" fillId="25" borderId="14" xfId="287" applyFont="1" applyFill="1" applyBorder="1" applyProtection="1">
      <alignment/>
      <protection locked="0"/>
    </xf>
    <xf numFmtId="0" fontId="17" fillId="0" borderId="14" xfId="287" applyFont="1" applyBorder="1" applyAlignment="1" applyProtection="1">
      <alignment horizontal="left"/>
      <protection locked="0"/>
    </xf>
    <xf numFmtId="0" fontId="17" fillId="0" borderId="14" xfId="287" applyFont="1" applyBorder="1" applyProtection="1">
      <alignment/>
      <protection locked="0"/>
    </xf>
    <xf numFmtId="0" fontId="17" fillId="0" borderId="14" xfId="287" applyFont="1" applyBorder="1" applyAlignment="1" applyProtection="1">
      <alignment horizontal="left" vertical="top" wrapText="1"/>
      <protection locked="0"/>
    </xf>
    <xf numFmtId="0" fontId="19" fillId="0" borderId="0" xfId="0" applyFont="1" applyAlignment="1" applyProtection="1">
      <alignment/>
      <protection locked="0"/>
    </xf>
    <xf numFmtId="0" fontId="27" fillId="0" borderId="0" xfId="0" applyFont="1" applyBorder="1" applyAlignment="1" applyProtection="1">
      <alignment horizontal="left" vertical="center"/>
      <protection/>
    </xf>
    <xf numFmtId="0" fontId="30" fillId="0" borderId="0" xfId="0" applyFont="1" applyBorder="1" applyAlignment="1" applyProtection="1">
      <alignment horizontal="center"/>
      <protection locked="0"/>
    </xf>
    <xf numFmtId="0" fontId="30" fillId="0" borderId="0" xfId="0" applyFont="1" applyBorder="1" applyAlignment="1" applyProtection="1">
      <alignment horizontal="left"/>
      <protection locked="0"/>
    </xf>
    <xf numFmtId="0" fontId="17" fillId="22" borderId="14" xfId="0" applyFont="1" applyFill="1" applyBorder="1" applyAlignment="1" applyProtection="1">
      <alignment vertical="top" wrapText="1"/>
      <protection/>
    </xf>
    <xf numFmtId="0" fontId="17" fillId="10" borderId="14" xfId="0" applyFont="1" applyFill="1" applyBorder="1" applyAlignment="1" applyProtection="1">
      <alignment horizontal="left" vertical="top" wrapText="1"/>
      <protection/>
    </xf>
    <xf numFmtId="0" fontId="17" fillId="11" borderId="14" xfId="0" applyFont="1" applyFill="1" applyBorder="1" applyAlignment="1" applyProtection="1">
      <alignment horizontal="left" vertical="top" wrapText="1"/>
      <protection/>
    </xf>
    <xf numFmtId="0" fontId="19" fillId="5" borderId="14" xfId="0" applyFont="1" applyFill="1" applyBorder="1" applyAlignment="1">
      <alignment horizontal="left" vertical="top" wrapText="1"/>
    </xf>
    <xf numFmtId="0" fontId="19" fillId="8" borderId="14" xfId="0" applyFont="1" applyFill="1" applyBorder="1" applyAlignment="1">
      <alignment horizontal="left" vertical="top" wrapText="1"/>
    </xf>
    <xf numFmtId="0" fontId="37" fillId="24" borderId="14"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19" fillId="0" borderId="0" xfId="0" applyFont="1" applyAlignment="1" applyProtection="1">
      <alignment vertical="center"/>
      <protection locked="0"/>
    </xf>
    <xf numFmtId="0" fontId="36" fillId="24" borderId="14" xfId="0" applyFont="1" applyFill="1" applyBorder="1" applyAlignment="1" applyProtection="1">
      <alignment horizontal="center" vertical="center" wrapText="1"/>
      <protection/>
    </xf>
    <xf numFmtId="0" fontId="17" fillId="22" borderId="14" xfId="0" applyFont="1" applyFill="1" applyBorder="1" applyAlignment="1" applyProtection="1">
      <alignment horizontal="left" vertical="top" wrapText="1"/>
      <protection/>
    </xf>
    <xf numFmtId="0" fontId="17" fillId="22" borderId="19" xfId="0" applyFont="1" applyFill="1" applyBorder="1" applyAlignment="1" applyProtection="1">
      <alignment horizontal="left" vertical="top" wrapText="1"/>
      <protection/>
    </xf>
    <xf numFmtId="0" fontId="19" fillId="10" borderId="14" xfId="0" applyFont="1" applyFill="1" applyBorder="1" applyAlignment="1">
      <alignment horizontal="left" vertical="top" wrapText="1"/>
    </xf>
    <xf numFmtId="0" fontId="17" fillId="10" borderId="14" xfId="0" applyFont="1" applyFill="1" applyBorder="1" applyAlignment="1" applyProtection="1">
      <alignment horizontal="center" vertical="top" wrapText="1"/>
      <protection/>
    </xf>
    <xf numFmtId="0" fontId="17" fillId="10" borderId="14" xfId="0" applyFont="1" applyFill="1" applyBorder="1" applyAlignment="1" applyProtection="1">
      <alignment horizontal="left" vertical="center" wrapText="1"/>
      <protection/>
    </xf>
    <xf numFmtId="0" fontId="19" fillId="10" borderId="14" xfId="0" applyFont="1" applyFill="1" applyBorder="1" applyAlignment="1">
      <alignment horizontal="left" vertical="center" wrapText="1"/>
    </xf>
    <xf numFmtId="0" fontId="17" fillId="11" borderId="14" xfId="0" applyFont="1" applyFill="1" applyBorder="1" applyAlignment="1" applyProtection="1">
      <alignment horizontal="center" vertical="top" wrapText="1"/>
      <protection/>
    </xf>
    <xf numFmtId="14" fontId="17" fillId="11" borderId="14" xfId="0" applyNumberFormat="1" applyFont="1" applyFill="1" applyBorder="1" applyAlignment="1" applyProtection="1">
      <alignment horizontal="left" vertical="top" wrapText="1"/>
      <protection/>
    </xf>
    <xf numFmtId="14" fontId="19" fillId="5" borderId="14" xfId="0" applyNumberFormat="1"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0" applyFont="1" applyFill="1" applyBorder="1" applyAlignment="1">
      <alignment horizontal="center" vertical="top" wrapText="1"/>
    </xf>
    <xf numFmtId="0" fontId="17" fillId="7" borderId="14" xfId="0" applyFont="1" applyFill="1" applyBorder="1" applyAlignment="1" applyProtection="1">
      <alignment horizontal="left" vertical="top" wrapText="1"/>
      <protection/>
    </xf>
    <xf numFmtId="166" fontId="19" fillId="3" borderId="14" xfId="0" applyNumberFormat="1" applyFont="1" applyFill="1" applyBorder="1" applyAlignment="1">
      <alignment horizontal="left" vertical="top" wrapText="1"/>
    </xf>
    <xf numFmtId="1" fontId="19" fillId="6" borderId="14" xfId="0" applyNumberFormat="1" applyFont="1" applyFill="1" applyBorder="1" applyAlignment="1">
      <alignment horizontal="left" vertical="top" wrapText="1"/>
    </xf>
    <xf numFmtId="1" fontId="19" fillId="5" borderId="14" xfId="0" applyNumberFormat="1" applyFont="1" applyFill="1" applyBorder="1" applyAlignment="1">
      <alignment horizontal="left" vertical="top" wrapText="1"/>
    </xf>
    <xf numFmtId="0" fontId="36"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left" vertical="top" wrapText="1"/>
      <protection/>
    </xf>
    <xf numFmtId="14" fontId="17" fillId="7" borderId="14" xfId="0" applyNumberFormat="1" applyFont="1" applyFill="1" applyBorder="1" applyAlignment="1" applyProtection="1">
      <alignment horizontal="left" vertical="top" wrapText="1"/>
      <protection/>
    </xf>
    <xf numFmtId="14" fontId="19" fillId="10" borderId="14" xfId="0" applyNumberFormat="1" applyFont="1" applyFill="1" applyBorder="1" applyAlignment="1">
      <alignment horizontal="left" vertical="top" wrapText="1"/>
    </xf>
    <xf numFmtId="2" fontId="19" fillId="3" borderId="14" xfId="0" applyNumberFormat="1" applyFont="1" applyFill="1" applyBorder="1" applyAlignment="1">
      <alignment horizontal="left" vertical="top" wrapText="1"/>
    </xf>
    <xf numFmtId="175" fontId="19" fillId="3" borderId="14" xfId="0" applyNumberFormat="1" applyFont="1" applyFill="1" applyBorder="1" applyAlignment="1">
      <alignment horizontal="left" vertical="top" wrapText="1"/>
    </xf>
    <xf numFmtId="2" fontId="19" fillId="5" borderId="14" xfId="0" applyNumberFormat="1" applyFont="1" applyFill="1" applyBorder="1" applyAlignment="1">
      <alignment horizontal="left" vertical="top" wrapText="1"/>
    </xf>
    <xf numFmtId="167" fontId="19" fillId="5" borderId="14" xfId="0" applyNumberFormat="1" applyFont="1" applyFill="1" applyBorder="1" applyAlignment="1">
      <alignment horizontal="left" vertical="top" wrapText="1"/>
    </xf>
    <xf numFmtId="0" fontId="25" fillId="20" borderId="20" xfId="0" applyFont="1" applyFill="1" applyBorder="1" applyAlignment="1">
      <alignment/>
    </xf>
    <xf numFmtId="0" fontId="22" fillId="20" borderId="21" xfId="0" applyFont="1" applyFill="1" applyBorder="1" applyAlignment="1">
      <alignment/>
    </xf>
    <xf numFmtId="0" fontId="22" fillId="20" borderId="22" xfId="0" applyFont="1" applyFill="1" applyBorder="1" applyAlignment="1">
      <alignment/>
    </xf>
    <xf numFmtId="0" fontId="26" fillId="0" borderId="14" xfId="0" applyFont="1" applyFill="1" applyBorder="1" applyAlignment="1">
      <alignment vertical="top" wrapText="1"/>
    </xf>
    <xf numFmtId="0" fontId="0" fillId="0" borderId="14" xfId="0" applyBorder="1" applyAlignment="1">
      <alignment vertical="top" wrapText="1"/>
    </xf>
    <xf numFmtId="0" fontId="25" fillId="0" borderId="14" xfId="0" applyFont="1" applyBorder="1" applyAlignment="1">
      <alignment horizontal="center"/>
    </xf>
    <xf numFmtId="0" fontId="22" fillId="0" borderId="14" xfId="0" applyFont="1" applyBorder="1" applyAlignment="1">
      <alignment horizontal="center"/>
    </xf>
    <xf numFmtId="0" fontId="26" fillId="0" borderId="14" xfId="0" applyFont="1" applyBorder="1" applyAlignment="1">
      <alignment horizontal="center"/>
    </xf>
    <xf numFmtId="0" fontId="0" fillId="0" borderId="14" xfId="0" applyBorder="1" applyAlignment="1">
      <alignment horizontal="center"/>
    </xf>
    <xf numFmtId="0" fontId="26" fillId="0" borderId="14" xfId="0" applyFont="1" applyBorder="1" applyAlignment="1">
      <alignment/>
    </xf>
    <xf numFmtId="0" fontId="0" fillId="0" borderId="14" xfId="0" applyBorder="1" applyAlignment="1">
      <alignment/>
    </xf>
    <xf numFmtId="0" fontId="26" fillId="0" borderId="23" xfId="0" applyFont="1" applyBorder="1" applyAlignment="1">
      <alignment vertical="top"/>
    </xf>
    <xf numFmtId="0" fontId="26" fillId="0" borderId="24" xfId="0" applyFont="1" applyBorder="1"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26" fillId="0" borderId="27" xfId="0" applyFont="1" applyBorder="1" applyAlignment="1">
      <alignment vertical="top"/>
    </xf>
    <xf numFmtId="0" fontId="26" fillId="0" borderId="28" xfId="0" applyFont="1" applyBorder="1" applyAlignment="1">
      <alignment vertical="top"/>
    </xf>
    <xf numFmtId="0" fontId="26" fillId="0" borderId="29" xfId="0" applyFont="1" applyBorder="1" applyAlignment="1">
      <alignment horizontal="left"/>
    </xf>
    <xf numFmtId="0" fontId="0" fillId="0" borderId="16" xfId="0" applyFont="1" applyBorder="1" applyAlignment="1">
      <alignment horizontal="left"/>
    </xf>
    <xf numFmtId="0" fontId="26" fillId="0" borderId="30" xfId="0" applyFont="1" applyBorder="1" applyAlignment="1">
      <alignment horizontal="left"/>
    </xf>
    <xf numFmtId="0" fontId="0" fillId="0" borderId="31" xfId="0" applyBorder="1" applyAlignment="1">
      <alignment horizontal="left"/>
    </xf>
    <xf numFmtId="2" fontId="26" fillId="0" borderId="29" xfId="0" applyNumberFormat="1" applyFont="1" applyBorder="1" applyAlignment="1">
      <alignment horizontal="right"/>
    </xf>
    <xf numFmtId="2" fontId="0" fillId="0" borderId="32" xfId="0" applyNumberFormat="1" applyBorder="1" applyAlignment="1">
      <alignment horizontal="right"/>
    </xf>
    <xf numFmtId="2" fontId="26" fillId="0" borderId="30" xfId="0" applyNumberFormat="1" applyFont="1" applyBorder="1" applyAlignment="1">
      <alignment horizontal="right"/>
    </xf>
    <xf numFmtId="2" fontId="0" fillId="0" borderId="33" xfId="0" applyNumberFormat="1" applyBorder="1" applyAlignment="1">
      <alignment horizontal="right"/>
    </xf>
    <xf numFmtId="0" fontId="26" fillId="0" borderId="29" xfId="0" applyFont="1" applyBorder="1" applyAlignment="1">
      <alignment horizontal="right"/>
    </xf>
    <xf numFmtId="0" fontId="0" fillId="0" borderId="32" xfId="0" applyBorder="1" applyAlignment="1">
      <alignment horizontal="right"/>
    </xf>
    <xf numFmtId="0" fontId="25" fillId="0" borderId="12" xfId="0" applyFont="1" applyBorder="1" applyAlignment="1">
      <alignment/>
    </xf>
    <xf numFmtId="0" fontId="22" fillId="0" borderId="14" xfId="0" applyFont="1" applyBorder="1" applyAlignment="1">
      <alignment/>
    </xf>
    <xf numFmtId="0" fontId="22" fillId="0" borderId="17" xfId="0" applyFont="1" applyBorder="1" applyAlignment="1">
      <alignment/>
    </xf>
    <xf numFmtId="168" fontId="26" fillId="0" borderId="29" xfId="0" applyNumberFormat="1" applyFont="1" applyBorder="1" applyAlignment="1">
      <alignment horizontal="right"/>
    </xf>
    <xf numFmtId="168" fontId="0" fillId="0" borderId="32" xfId="0" applyNumberFormat="1" applyBorder="1" applyAlignment="1">
      <alignment horizontal="right"/>
    </xf>
    <xf numFmtId="0" fontId="25" fillId="0" borderId="30" xfId="0" applyFont="1" applyBorder="1" applyAlignment="1">
      <alignment/>
    </xf>
    <xf numFmtId="0" fontId="22" fillId="0" borderId="34" xfId="0" applyFont="1" applyBorder="1" applyAlignment="1">
      <alignment/>
    </xf>
    <xf numFmtId="0" fontId="22" fillId="0" borderId="31" xfId="0" applyFont="1" applyBorder="1" applyAlignment="1">
      <alignment/>
    </xf>
    <xf numFmtId="10" fontId="26" fillId="0" borderId="30" xfId="0" applyNumberFormat="1" applyFont="1" applyBorder="1" applyAlignment="1">
      <alignment/>
    </xf>
    <xf numFmtId="10" fontId="0" fillId="0" borderId="31" xfId="0" applyNumberFormat="1" applyBorder="1" applyAlignment="1">
      <alignment/>
    </xf>
    <xf numFmtId="191" fontId="26" fillId="0" borderId="30" xfId="0" applyNumberFormat="1" applyFont="1" applyBorder="1" applyAlignment="1">
      <alignment/>
    </xf>
    <xf numFmtId="191" fontId="0" fillId="0" borderId="33" xfId="0" applyNumberFormat="1" applyBorder="1" applyAlignment="1">
      <alignment/>
    </xf>
    <xf numFmtId="0" fontId="25" fillId="20" borderId="35" xfId="0" applyFont="1" applyFill="1" applyBorder="1" applyAlignment="1">
      <alignment/>
    </xf>
    <xf numFmtId="0" fontId="22" fillId="20" borderId="36" xfId="0" applyFont="1" applyFill="1" applyBorder="1" applyAlignment="1">
      <alignment/>
    </xf>
    <xf numFmtId="0" fontId="22" fillId="20" borderId="37" xfId="0" applyFont="1" applyFill="1" applyBorder="1" applyAlignment="1">
      <alignment/>
    </xf>
    <xf numFmtId="0" fontId="25" fillId="0" borderId="12" xfId="0" applyFont="1" applyFill="1" applyBorder="1" applyAlignment="1">
      <alignment/>
    </xf>
    <xf numFmtId="0" fontId="22" fillId="0" borderId="14" xfId="0" applyFont="1" applyFill="1" applyBorder="1" applyAlignment="1">
      <alignment/>
    </xf>
    <xf numFmtId="0" fontId="22" fillId="0" borderId="17" xfId="0" applyFont="1" applyFill="1" applyBorder="1" applyAlignment="1">
      <alignment/>
    </xf>
    <xf numFmtId="183" fontId="26" fillId="0" borderId="29" xfId="0" applyNumberFormat="1" applyFont="1" applyBorder="1" applyAlignment="1">
      <alignment horizontal="right"/>
    </xf>
    <xf numFmtId="183" fontId="0" fillId="0" borderId="32" xfId="0" applyNumberFormat="1" applyBorder="1" applyAlignment="1">
      <alignment horizontal="right"/>
    </xf>
    <xf numFmtId="0" fontId="26" fillId="0" borderId="23" xfId="0" applyFont="1" applyBorder="1" applyAlignment="1">
      <alignment wrapText="1"/>
    </xf>
    <xf numFmtId="0" fontId="0" fillId="0" borderId="25" xfId="0" applyBorder="1" applyAlignment="1">
      <alignment wrapText="1"/>
    </xf>
    <xf numFmtId="0" fontId="0" fillId="0" borderId="38" xfId="0" applyBorder="1" applyAlignment="1">
      <alignment wrapText="1"/>
    </xf>
    <xf numFmtId="0" fontId="0" fillId="0" borderId="39" xfId="0" applyBorder="1" applyAlignment="1">
      <alignment wrapText="1"/>
    </xf>
    <xf numFmtId="10" fontId="26" fillId="26" borderId="29" xfId="0" applyNumberFormat="1" applyFont="1" applyFill="1" applyBorder="1" applyAlignment="1">
      <alignment/>
    </xf>
    <xf numFmtId="10" fontId="0" fillId="26" borderId="16" xfId="0" applyNumberFormat="1" applyFill="1" applyBorder="1" applyAlignment="1">
      <alignment/>
    </xf>
    <xf numFmtId="4" fontId="26" fillId="0" borderId="29" xfId="0" applyNumberFormat="1" applyFont="1" applyBorder="1" applyAlignment="1">
      <alignment/>
    </xf>
    <xf numFmtId="4" fontId="0" fillId="0" borderId="32" xfId="0" applyNumberFormat="1" applyBorder="1" applyAlignment="1">
      <alignment/>
    </xf>
    <xf numFmtId="0" fontId="26" fillId="0" borderId="29" xfId="0" applyFont="1" applyBorder="1" applyAlignment="1">
      <alignment/>
    </xf>
    <xf numFmtId="0" fontId="0" fillId="0" borderId="16" xfId="0" applyBorder="1" applyAlignment="1">
      <alignment/>
    </xf>
    <xf numFmtId="0" fontId="0" fillId="0" borderId="40" xfId="0" applyBorder="1" applyAlignment="1">
      <alignment/>
    </xf>
    <xf numFmtId="10" fontId="26" fillId="0" borderId="29" xfId="0" applyNumberFormat="1" applyFont="1" applyBorder="1" applyAlignment="1">
      <alignment/>
    </xf>
    <xf numFmtId="10" fontId="0" fillId="0" borderId="16" xfId="0" applyNumberFormat="1" applyBorder="1" applyAlignment="1">
      <alignment/>
    </xf>
    <xf numFmtId="191" fontId="26" fillId="0" borderId="29" xfId="0" applyNumberFormat="1" applyFont="1" applyBorder="1" applyAlignment="1">
      <alignment/>
    </xf>
    <xf numFmtId="191" fontId="0" fillId="0" borderId="32" xfId="0" applyNumberFormat="1" applyBorder="1" applyAlignment="1">
      <alignment/>
    </xf>
    <xf numFmtId="3" fontId="26" fillId="0" borderId="30" xfId="0" applyNumberFormat="1" applyFont="1" applyBorder="1" applyAlignment="1">
      <alignment horizontal="center"/>
    </xf>
    <xf numFmtId="3" fontId="26" fillId="0" borderId="34" xfId="0" applyNumberFormat="1" applyFont="1" applyBorder="1" applyAlignment="1">
      <alignment horizontal="center"/>
    </xf>
    <xf numFmtId="3" fontId="26" fillId="0" borderId="33" xfId="0" applyNumberFormat="1" applyFont="1" applyBorder="1" applyAlignment="1">
      <alignment horizontal="center"/>
    </xf>
    <xf numFmtId="0" fontId="25" fillId="20" borderId="41" xfId="0" applyFont="1" applyFill="1" applyBorder="1" applyAlignment="1">
      <alignment/>
    </xf>
    <xf numFmtId="0" fontId="22" fillId="20" borderId="42" xfId="0" applyFont="1" applyFill="1" applyBorder="1" applyAlignment="1">
      <alignment/>
    </xf>
    <xf numFmtId="0" fontId="22" fillId="20" borderId="43" xfId="0" applyFont="1" applyFill="1" applyBorder="1" applyAlignment="1">
      <alignment/>
    </xf>
    <xf numFmtId="0" fontId="25" fillId="0" borderId="12" xfId="0" applyFont="1" applyBorder="1" applyAlignment="1">
      <alignment vertical="top"/>
    </xf>
    <xf numFmtId="0" fontId="22" fillId="0" borderId="14" xfId="0" applyFont="1" applyBorder="1" applyAlignment="1">
      <alignment vertical="top"/>
    </xf>
    <xf numFmtId="0" fontId="22" fillId="0" borderId="12" xfId="0" applyFont="1" applyBorder="1" applyAlignment="1">
      <alignment vertical="top"/>
    </xf>
    <xf numFmtId="0" fontId="25" fillId="0" borderId="14" xfId="0" applyFont="1" applyBorder="1" applyAlignment="1">
      <alignment vertical="top" wrapText="1"/>
    </xf>
    <xf numFmtId="0" fontId="22" fillId="0" borderId="14" xfId="0" applyFont="1" applyBorder="1" applyAlignment="1">
      <alignment vertical="top" wrapText="1"/>
    </xf>
    <xf numFmtId="0" fontId="22" fillId="0" borderId="17" xfId="0" applyFont="1" applyBorder="1" applyAlignment="1">
      <alignment vertical="top" wrapText="1"/>
    </xf>
    <xf numFmtId="0" fontId="26" fillId="0" borderId="34" xfId="0" applyFont="1" applyBorder="1" applyAlignment="1">
      <alignment/>
    </xf>
    <xf numFmtId="0" fontId="0" fillId="0" borderId="34" xfId="0" applyBorder="1" applyAlignment="1">
      <alignment/>
    </xf>
    <xf numFmtId="0" fontId="0" fillId="0" borderId="31" xfId="0" applyBorder="1" applyAlignment="1">
      <alignment/>
    </xf>
    <xf numFmtId="3" fontId="26" fillId="0" borderId="29" xfId="0" applyNumberFormat="1" applyFont="1" applyBorder="1" applyAlignment="1">
      <alignment horizontal="center"/>
    </xf>
    <xf numFmtId="3" fontId="26" fillId="0" borderId="40" xfId="0" applyNumberFormat="1" applyFont="1" applyBorder="1" applyAlignment="1">
      <alignment horizontal="center"/>
    </xf>
    <xf numFmtId="3" fontId="26" fillId="0" borderId="32" xfId="0" applyNumberFormat="1" applyFont="1" applyBorder="1" applyAlignment="1">
      <alignment horizontal="center"/>
    </xf>
    <xf numFmtId="0" fontId="25" fillId="0" borderId="44" xfId="0" applyFont="1" applyBorder="1" applyAlignment="1">
      <alignment vertical="top" wrapText="1"/>
    </xf>
    <xf numFmtId="0" fontId="25" fillId="0" borderId="45" xfId="0" applyFont="1" applyBorder="1" applyAlignment="1">
      <alignment vertical="top" wrapText="1"/>
    </xf>
    <xf numFmtId="0" fontId="25" fillId="0" borderId="41" xfId="0" applyFont="1" applyBorder="1" applyAlignment="1">
      <alignment vertical="top" wrapText="1"/>
    </xf>
    <xf numFmtId="0" fontId="22" fillId="0" borderId="43" xfId="0" applyFont="1" applyBorder="1" applyAlignment="1">
      <alignment vertical="top" wrapText="1"/>
    </xf>
    <xf numFmtId="0" fontId="22" fillId="0" borderId="46" xfId="0" applyFont="1" applyBorder="1" applyAlignment="1">
      <alignment vertical="top" wrapText="1"/>
    </xf>
    <xf numFmtId="0" fontId="22" fillId="0" borderId="47" xfId="0" applyFont="1" applyBorder="1" applyAlignment="1">
      <alignment vertical="top" wrapText="1"/>
    </xf>
    <xf numFmtId="3" fontId="25" fillId="0" borderId="48" xfId="0" applyNumberFormat="1" applyFont="1" applyBorder="1" applyAlignment="1">
      <alignment horizontal="center"/>
    </xf>
    <xf numFmtId="3" fontId="25" fillId="0" borderId="33" xfId="0" applyNumberFormat="1" applyFont="1" applyBorder="1" applyAlignment="1">
      <alignment horizontal="center"/>
    </xf>
    <xf numFmtId="0" fontId="26" fillId="0" borderId="40" xfId="0" applyFont="1" applyBorder="1" applyAlignment="1">
      <alignment/>
    </xf>
    <xf numFmtId="0" fontId="22" fillId="0" borderId="0" xfId="0" applyFont="1" applyBorder="1" applyAlignment="1">
      <alignment vertical="center" wrapText="1"/>
    </xf>
    <xf numFmtId="0" fontId="0" fillId="0" borderId="0" xfId="0" applyFont="1" applyBorder="1" applyAlignment="1">
      <alignment vertical="center"/>
    </xf>
    <xf numFmtId="0" fontId="25" fillId="0" borderId="49" xfId="0" applyFont="1" applyBorder="1" applyAlignment="1">
      <alignment/>
    </xf>
    <xf numFmtId="0" fontId="22" fillId="0" borderId="50" xfId="0" applyFont="1" applyBorder="1" applyAlignment="1">
      <alignment/>
    </xf>
    <xf numFmtId="0" fontId="0" fillId="0" borderId="51" xfId="0" applyFont="1" applyBorder="1" applyAlignment="1">
      <alignment/>
    </xf>
    <xf numFmtId="0" fontId="0" fillId="0" borderId="52" xfId="0" applyBorder="1" applyAlignment="1">
      <alignment/>
    </xf>
    <xf numFmtId="0" fontId="0" fillId="0" borderId="53" xfId="0" applyBorder="1" applyAlignment="1">
      <alignment/>
    </xf>
    <xf numFmtId="0" fontId="25" fillId="0" borderId="54" xfId="0" applyFont="1" applyBorder="1" applyAlignment="1">
      <alignment/>
    </xf>
    <xf numFmtId="0" fontId="22" fillId="0" borderId="16" xfId="0" applyFont="1" applyBorder="1" applyAlignment="1">
      <alignment/>
    </xf>
    <xf numFmtId="0" fontId="0" fillId="0" borderId="29" xfId="0" applyFont="1" applyBorder="1" applyAlignment="1">
      <alignment horizontal="left"/>
    </xf>
    <xf numFmtId="0" fontId="0" fillId="0" borderId="40" xfId="0" applyBorder="1" applyAlignment="1">
      <alignment horizontal="left"/>
    </xf>
    <xf numFmtId="0" fontId="0" fillId="0" borderId="32" xfId="0" applyBorder="1" applyAlignment="1">
      <alignment horizontal="left"/>
    </xf>
    <xf numFmtId="0" fontId="0" fillId="0" borderId="29" xfId="0" applyFont="1" applyBorder="1" applyAlignment="1">
      <alignment/>
    </xf>
    <xf numFmtId="0" fontId="0" fillId="0" borderId="32" xfId="0" applyBorder="1" applyAlignment="1">
      <alignment/>
    </xf>
    <xf numFmtId="0" fontId="25" fillId="0" borderId="48" xfId="0" applyFont="1" applyBorder="1" applyAlignment="1">
      <alignment/>
    </xf>
    <xf numFmtId="0" fontId="0" fillId="0" borderId="30" xfId="0" applyFont="1" applyBorder="1" applyAlignment="1">
      <alignment/>
    </xf>
    <xf numFmtId="0" fontId="0" fillId="0" borderId="33" xfId="0" applyBorder="1" applyAlignment="1">
      <alignment/>
    </xf>
    <xf numFmtId="168" fontId="26" fillId="0" borderId="29" xfId="0" applyNumberFormat="1" applyFont="1" applyBorder="1" applyAlignment="1">
      <alignment horizontal="center"/>
    </xf>
    <xf numFmtId="168" fontId="26" fillId="0" borderId="40" xfId="0" applyNumberFormat="1" applyFont="1" applyBorder="1" applyAlignment="1">
      <alignment horizontal="center"/>
    </xf>
    <xf numFmtId="168" fontId="26" fillId="0" borderId="32" xfId="0" applyNumberFormat="1" applyFont="1" applyBorder="1" applyAlignment="1">
      <alignment horizontal="center"/>
    </xf>
    <xf numFmtId="0" fontId="25" fillId="20" borderId="49" xfId="0" applyFont="1" applyFill="1" applyBorder="1" applyAlignment="1">
      <alignment/>
    </xf>
    <xf numFmtId="0" fontId="25" fillId="20" borderId="52" xfId="0" applyFont="1" applyFill="1" applyBorder="1" applyAlignment="1">
      <alignment/>
    </xf>
    <xf numFmtId="0" fontId="0" fillId="20" borderId="52" xfId="0" applyFill="1" applyBorder="1" applyAlignment="1">
      <alignment/>
    </xf>
    <xf numFmtId="0" fontId="0" fillId="20" borderId="53" xfId="0" applyFill="1" applyBorder="1" applyAlignment="1">
      <alignment/>
    </xf>
    <xf numFmtId="0" fontId="26" fillId="0" borderId="16" xfId="0" applyFont="1" applyBorder="1" applyAlignment="1">
      <alignment/>
    </xf>
    <xf numFmtId="0" fontId="0" fillId="11" borderId="23" xfId="0" applyFont="1" applyFill="1" applyBorder="1" applyAlignment="1">
      <alignment horizontal="left" vertical="top" wrapText="1"/>
    </xf>
    <xf numFmtId="0" fontId="0" fillId="11" borderId="25" xfId="0" applyFont="1" applyFill="1" applyBorder="1" applyAlignment="1">
      <alignment horizontal="left" vertical="top" wrapText="1"/>
    </xf>
    <xf numFmtId="0" fontId="0" fillId="11" borderId="38" xfId="0" applyFont="1" applyFill="1" applyBorder="1" applyAlignment="1">
      <alignment horizontal="left" vertical="top" wrapText="1"/>
    </xf>
    <xf numFmtId="0" fontId="0" fillId="11" borderId="39" xfId="0" applyFont="1" applyFill="1" applyBorder="1" applyAlignment="1">
      <alignment horizontal="left" vertical="top" wrapText="1"/>
    </xf>
    <xf numFmtId="0" fontId="22" fillId="0" borderId="55" xfId="0" applyFont="1" applyBorder="1" applyAlignment="1">
      <alignment horizontal="left"/>
    </xf>
    <xf numFmtId="0" fontId="0" fillId="0" borderId="56" xfId="0" applyBorder="1" applyAlignment="1">
      <alignment/>
    </xf>
    <xf numFmtId="0" fontId="0" fillId="0" borderId="57" xfId="0" applyBorder="1" applyAlignment="1">
      <alignment/>
    </xf>
    <xf numFmtId="0" fontId="22" fillId="0" borderId="46" xfId="0" applyFont="1" applyBorder="1" applyAlignment="1">
      <alignment/>
    </xf>
    <xf numFmtId="0" fontId="22" fillId="0" borderId="58" xfId="0" applyFont="1" applyBorder="1" applyAlignment="1">
      <alignment/>
    </xf>
    <xf numFmtId="0" fontId="22" fillId="0" borderId="39" xfId="0" applyFont="1" applyBorder="1" applyAlignment="1">
      <alignment/>
    </xf>
    <xf numFmtId="0" fontId="17" fillId="22" borderId="29" xfId="0" applyFont="1" applyFill="1" applyBorder="1" applyAlignment="1" applyProtection="1">
      <alignment vertical="top" wrapText="1"/>
      <protection/>
    </xf>
    <xf numFmtId="0" fontId="19" fillId="0" borderId="40" xfId="0" applyFont="1" applyBorder="1" applyAlignment="1">
      <alignment vertical="top" wrapText="1"/>
    </xf>
    <xf numFmtId="0" fontId="19" fillId="0" borderId="16" xfId="0" applyFont="1" applyBorder="1" applyAlignment="1">
      <alignment vertical="top" wrapText="1"/>
    </xf>
    <xf numFmtId="0" fontId="19" fillId="10" borderId="29" xfId="0" applyFont="1" applyFill="1" applyBorder="1" applyAlignment="1">
      <alignment vertical="top"/>
    </xf>
    <xf numFmtId="0" fontId="19" fillId="0" borderId="40" xfId="0" applyFont="1" applyBorder="1" applyAlignment="1">
      <alignment vertical="top"/>
    </xf>
    <xf numFmtId="0" fontId="19" fillId="0" borderId="16" xfId="0" applyFont="1" applyBorder="1" applyAlignment="1">
      <alignment vertical="top"/>
    </xf>
    <xf numFmtId="0" fontId="19" fillId="11" borderId="29" xfId="0" applyFont="1" applyFill="1" applyBorder="1" applyAlignment="1">
      <alignment vertical="top"/>
    </xf>
    <xf numFmtId="0" fontId="19" fillId="5" borderId="29" xfId="0" applyFont="1" applyFill="1" applyBorder="1" applyAlignment="1">
      <alignment vertical="top"/>
    </xf>
    <xf numFmtId="0" fontId="17" fillId="22" borderId="29" xfId="0" applyFont="1" applyFill="1" applyBorder="1" applyAlignment="1" applyProtection="1">
      <alignment horizontal="left" vertical="top" wrapText="1"/>
      <protection/>
    </xf>
    <xf numFmtId="0" fontId="19" fillId="0" borderId="40" xfId="0" applyFont="1" applyBorder="1" applyAlignment="1">
      <alignment horizontal="left"/>
    </xf>
    <xf numFmtId="0" fontId="19" fillId="0" borderId="16" xfId="0" applyFont="1" applyBorder="1" applyAlignment="1">
      <alignment horizontal="left"/>
    </xf>
    <xf numFmtId="2" fontId="19" fillId="20" borderId="14" xfId="0" applyNumberFormat="1" applyFont="1" applyFill="1" applyBorder="1" applyAlignment="1">
      <alignment horizontal="left" vertical="top" wrapText="1"/>
    </xf>
    <xf numFmtId="0" fontId="19" fillId="0" borderId="14" xfId="0" applyFont="1" applyBorder="1" applyAlignment="1">
      <alignment horizontal="left" wrapText="1"/>
    </xf>
    <xf numFmtId="166" fontId="19" fillId="5" borderId="29" xfId="0" applyNumberFormat="1" applyFont="1" applyFill="1" applyBorder="1" applyAlignment="1">
      <alignment horizontal="left" vertical="top" wrapText="1"/>
    </xf>
    <xf numFmtId="0" fontId="19" fillId="0" borderId="40" xfId="0" applyFont="1" applyBorder="1" applyAlignment="1">
      <alignment horizontal="left" vertical="top" wrapText="1"/>
    </xf>
    <xf numFmtId="0" fontId="19" fillId="10" borderId="29" xfId="0" applyFont="1" applyFill="1" applyBorder="1" applyAlignment="1">
      <alignment horizontal="left" vertical="top" wrapText="1"/>
    </xf>
    <xf numFmtId="0" fontId="17" fillId="7" borderId="29" xfId="0" applyFont="1" applyFill="1" applyBorder="1" applyAlignment="1" applyProtection="1">
      <alignment horizontal="left" vertical="top" wrapText="1"/>
      <protection/>
    </xf>
    <xf numFmtId="166" fontId="19" fillId="3" borderId="29" xfId="0" applyNumberFormat="1" applyFont="1" applyFill="1" applyBorder="1" applyAlignment="1">
      <alignment horizontal="left" vertical="top" wrapText="1"/>
    </xf>
    <xf numFmtId="1" fontId="19" fillId="6" borderId="29" xfId="0" applyNumberFormat="1" applyFont="1" applyFill="1" applyBorder="1" applyAlignment="1">
      <alignment vertical="top" wrapText="1"/>
    </xf>
    <xf numFmtId="0" fontId="34" fillId="0" borderId="0" xfId="0" applyFont="1" applyAlignment="1" applyProtection="1">
      <alignment horizontal="left" vertical="top"/>
      <protection/>
    </xf>
    <xf numFmtId="0" fontId="35" fillId="0" borderId="0" xfId="0" applyFont="1" applyAlignment="1" applyProtection="1">
      <alignment horizontal="left" vertical="top" wrapText="1"/>
      <protection/>
    </xf>
    <xf numFmtId="1" fontId="19" fillId="6" borderId="29" xfId="0" applyNumberFormat="1" applyFont="1" applyFill="1" applyBorder="1" applyAlignment="1">
      <alignment horizontal="center" vertical="top" wrapText="1"/>
    </xf>
    <xf numFmtId="0" fontId="0" fillId="0" borderId="16" xfId="0" applyBorder="1" applyAlignment="1">
      <alignment horizontal="center" vertical="top" wrapText="1"/>
    </xf>
    <xf numFmtId="0" fontId="17" fillId="7" borderId="29" xfId="0" applyFont="1" applyFill="1" applyBorder="1" applyAlignment="1" applyProtection="1">
      <alignment horizontal="center" vertical="top" wrapText="1"/>
      <protection/>
    </xf>
    <xf numFmtId="2" fontId="19" fillId="20" borderId="29" xfId="0" applyNumberFormat="1" applyFont="1" applyFill="1" applyBorder="1" applyAlignment="1">
      <alignment horizontal="center" vertical="top" wrapText="1"/>
    </xf>
    <xf numFmtId="1" fontId="19" fillId="5" borderId="29" xfId="0" applyNumberFormat="1" applyFont="1" applyFill="1" applyBorder="1" applyAlignment="1">
      <alignment horizontal="center" vertical="top" wrapText="1"/>
    </xf>
    <xf numFmtId="166" fontId="19" fillId="3" borderId="29" xfId="0" applyNumberFormat="1" applyFont="1" applyFill="1" applyBorder="1" applyAlignment="1">
      <alignment horizontal="center" vertical="top" wrapText="1"/>
    </xf>
    <xf numFmtId="0" fontId="19" fillId="10" borderId="29" xfId="0" applyFont="1" applyFill="1" applyBorder="1" applyAlignment="1">
      <alignment horizontal="center" vertical="top" wrapText="1"/>
    </xf>
    <xf numFmtId="0" fontId="17" fillId="22" borderId="14" xfId="0" applyFont="1" applyFill="1" applyBorder="1" applyAlignment="1" applyProtection="1">
      <alignment horizontal="center" vertical="top" wrapText="1"/>
      <protection/>
    </xf>
    <xf numFmtId="0" fontId="0" fillId="0" borderId="14" xfId="0" applyBorder="1" applyAlignment="1">
      <alignment horizontal="center" vertical="top" wrapText="1"/>
    </xf>
    <xf numFmtId="164" fontId="36" fillId="24" borderId="14" xfId="0" applyNumberFormat="1"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36" fillId="24" borderId="14"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164" fontId="36" fillId="24" borderId="24" xfId="0" applyNumberFormat="1" applyFont="1" applyFill="1" applyBorder="1" applyAlignment="1" applyProtection="1">
      <alignment horizontal="center" vertical="center" wrapText="1"/>
      <protection/>
    </xf>
    <xf numFmtId="164" fontId="36" fillId="24"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36"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19" fillId="5" borderId="23" xfId="0" applyFont="1" applyFill="1" applyBorder="1" applyAlignment="1">
      <alignment horizontal="left" vertical="center" wrapText="1"/>
    </xf>
    <xf numFmtId="0" fontId="0" fillId="0" borderId="25"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19" fillId="8" borderId="29" xfId="0" applyFont="1" applyFill="1" applyBorder="1" applyAlignment="1">
      <alignment horizontal="left" vertical="top" wrapText="1"/>
    </xf>
    <xf numFmtId="0" fontId="0" fillId="0" borderId="16" xfId="0" applyBorder="1" applyAlignment="1">
      <alignment horizontal="left" vertical="top" wrapText="1"/>
    </xf>
  </cellXfs>
  <cellStyles count="407">
    <cellStyle name="Normal" xfId="0"/>
    <cellStyle name="%" xfId="15"/>
    <cellStyle name="% 2" xfId="16"/>
    <cellStyle name="% 2 2" xfId="17"/>
    <cellStyle name="% 3" xfId="18"/>
    <cellStyle name="%_alans tweaked_fr_corporate_1314ShACTStudentLevelData201112_36_0_10" xfId="19"/>
    <cellStyle name="%_alans tweaked_fr_corporate_1314ShACTStudentLevelData201112_36_0_10 2" xfId="20"/>
    <cellStyle name="%_fr_corporate_1314ShACTStudentLevelData201112_36_0_10" xfId="21"/>
    <cellStyle name="%_fr_corporate_1314ShACTStudentLevelData201112_36_0_10 2" xfId="22"/>
    <cellStyle name="%_fr_corporate_1314ShACTStudentLevelData201112_36_0_11" xfId="23"/>
    <cellStyle name="%_fr_corporate_1314ShACTStudentLevelData201112_36_0_11 2" xfId="24"/>
    <cellStyle name="%_fr_corporate_1314ShACTStudentLevelData201112_36_0_25" xfId="25"/>
    <cellStyle name="%_fr_corporate_1314ShACTStudentLevelData201112_36_0_25 2" xfId="26"/>
    <cellStyle name="20% - Accent1" xfId="27"/>
    <cellStyle name="20% - Accent1 2" xfId="28"/>
    <cellStyle name="20% - Accent1 2 2" xfId="29"/>
    <cellStyle name="20% - Accent1 2 2 2" xfId="30"/>
    <cellStyle name="20% - Accent1 2 3" xfId="31"/>
    <cellStyle name="20% - Accent1 3" xfId="32"/>
    <cellStyle name="20% - Accent1 3 2" xfId="33"/>
    <cellStyle name="20% - Accent1 3 2 2" xfId="34"/>
    <cellStyle name="20% - Accent1 3 3" xfId="35"/>
    <cellStyle name="20% - Accent1 4" xfId="36"/>
    <cellStyle name="20% - Accent2" xfId="37"/>
    <cellStyle name="20% - Accent2 2" xfId="38"/>
    <cellStyle name="20% - Accent2 2 2" xfId="39"/>
    <cellStyle name="20% - Accent2 2 2 2" xfId="40"/>
    <cellStyle name="20% - Accent2 2 3" xfId="41"/>
    <cellStyle name="20% - Accent2 3" xfId="42"/>
    <cellStyle name="20% - Accent2 3 2" xfId="43"/>
    <cellStyle name="20% - Accent2 3 2 2" xfId="44"/>
    <cellStyle name="20% - Accent2 3 3" xfId="45"/>
    <cellStyle name="20% - Accent2 4" xfId="46"/>
    <cellStyle name="20% - Accent3" xfId="47"/>
    <cellStyle name="20% - Accent3 2" xfId="48"/>
    <cellStyle name="20% - Accent3 2 2" xfId="49"/>
    <cellStyle name="20% - Accent3 2 2 2" xfId="50"/>
    <cellStyle name="20% - Accent3 2 3" xfId="51"/>
    <cellStyle name="20% - Accent3 3" xfId="52"/>
    <cellStyle name="20% - Accent3 3 2" xfId="53"/>
    <cellStyle name="20% - Accent3 3 2 2" xfId="54"/>
    <cellStyle name="20% - Accent3 3 3" xfId="55"/>
    <cellStyle name="20% - Accent3 4" xfId="56"/>
    <cellStyle name="20% - Accent4" xfId="57"/>
    <cellStyle name="20% - Accent4 2" xfId="58"/>
    <cellStyle name="20% - Accent4 2 2" xfId="59"/>
    <cellStyle name="20% - Accent4 2 2 2" xfId="60"/>
    <cellStyle name="20% - Accent4 2 3" xfId="61"/>
    <cellStyle name="20% - Accent4 3" xfId="62"/>
    <cellStyle name="20% - Accent4 3 2" xfId="63"/>
    <cellStyle name="20% - Accent4 3 2 2" xfId="64"/>
    <cellStyle name="20% - Accent4 3 3" xfId="65"/>
    <cellStyle name="20% - Accent4 4" xfId="66"/>
    <cellStyle name="20% - Accent5" xfId="67"/>
    <cellStyle name="20% - Accent5 2" xfId="68"/>
    <cellStyle name="20% - Accent5 2 2" xfId="69"/>
    <cellStyle name="20% - Accent5 2 2 2" xfId="70"/>
    <cellStyle name="20% - Accent5 2 3" xfId="71"/>
    <cellStyle name="20% - Accent5 3" xfId="72"/>
    <cellStyle name="20% - Accent5 3 2" xfId="73"/>
    <cellStyle name="20% - Accent5 3 2 2" xfId="74"/>
    <cellStyle name="20% - Accent5 3 3" xfId="75"/>
    <cellStyle name="20% - Accent5 4" xfId="76"/>
    <cellStyle name="20% - Accent6" xfId="77"/>
    <cellStyle name="20% - Accent6 2" xfId="78"/>
    <cellStyle name="20% - Accent6 2 2" xfId="79"/>
    <cellStyle name="20% - Accent6 2 2 2" xfId="80"/>
    <cellStyle name="20% - Accent6 2 3" xfId="81"/>
    <cellStyle name="20% - Accent6 3" xfId="82"/>
    <cellStyle name="20% - Accent6 3 2" xfId="83"/>
    <cellStyle name="20% - Accent6 3 2 2" xfId="84"/>
    <cellStyle name="20% - Accent6 3 3" xfId="85"/>
    <cellStyle name="20% - Accent6 4" xfId="86"/>
    <cellStyle name="40% - Accent1" xfId="87"/>
    <cellStyle name="40% - Accent1 2" xfId="88"/>
    <cellStyle name="40% - Accent1 2 2" xfId="89"/>
    <cellStyle name="40% - Accent1 2 2 2" xfId="90"/>
    <cellStyle name="40% - Accent1 2 3" xfId="91"/>
    <cellStyle name="40% - Accent1 3" xfId="92"/>
    <cellStyle name="40% - Accent1 3 2" xfId="93"/>
    <cellStyle name="40% - Accent1 3 2 2" xfId="94"/>
    <cellStyle name="40% - Accent1 3 3" xfId="95"/>
    <cellStyle name="40% - Accent1 4" xfId="96"/>
    <cellStyle name="40% - Accent2" xfId="97"/>
    <cellStyle name="40% - Accent2 2" xfId="98"/>
    <cellStyle name="40% - Accent2 2 2" xfId="99"/>
    <cellStyle name="40% - Accent2 2 2 2" xfId="100"/>
    <cellStyle name="40% - Accent2 2 3" xfId="101"/>
    <cellStyle name="40% - Accent2 3" xfId="102"/>
    <cellStyle name="40% - Accent2 3 2" xfId="103"/>
    <cellStyle name="40% - Accent2 3 2 2" xfId="104"/>
    <cellStyle name="40% - Accent2 3 3" xfId="105"/>
    <cellStyle name="40% - Accent2 4" xfId="106"/>
    <cellStyle name="40% - Accent3" xfId="107"/>
    <cellStyle name="40% - Accent3 2" xfId="108"/>
    <cellStyle name="40% - Accent3 2 2" xfId="109"/>
    <cellStyle name="40% - Accent3 2 2 2" xfId="110"/>
    <cellStyle name="40% - Accent3 2 3" xfId="111"/>
    <cellStyle name="40% - Accent3 3" xfId="112"/>
    <cellStyle name="40% - Accent3 3 2" xfId="113"/>
    <cellStyle name="40% - Accent3 3 2 2" xfId="114"/>
    <cellStyle name="40% - Accent3 3 3" xfId="115"/>
    <cellStyle name="40% - Accent3 4" xfId="116"/>
    <cellStyle name="40% - Accent4" xfId="117"/>
    <cellStyle name="40% - Accent4 2" xfId="118"/>
    <cellStyle name="40% - Accent4 2 2" xfId="119"/>
    <cellStyle name="40% - Accent4 2 2 2" xfId="120"/>
    <cellStyle name="40% - Accent4 2 3" xfId="121"/>
    <cellStyle name="40% - Accent4 3" xfId="122"/>
    <cellStyle name="40% - Accent4 3 2" xfId="123"/>
    <cellStyle name="40% - Accent4 3 2 2" xfId="124"/>
    <cellStyle name="40% - Accent4 3 3" xfId="125"/>
    <cellStyle name="40% - Accent4 4" xfId="126"/>
    <cellStyle name="40% - Accent5" xfId="127"/>
    <cellStyle name="40% - Accent5 2" xfId="128"/>
    <cellStyle name="40% - Accent5 2 2" xfId="129"/>
    <cellStyle name="40% - Accent5 2 2 2" xfId="130"/>
    <cellStyle name="40% - Accent5 2 3" xfId="131"/>
    <cellStyle name="40% - Accent5 3" xfId="132"/>
    <cellStyle name="40% - Accent5 3 2" xfId="133"/>
    <cellStyle name="40% - Accent5 3 2 2" xfId="134"/>
    <cellStyle name="40% - Accent5 3 3" xfId="135"/>
    <cellStyle name="40% - Accent5 4" xfId="136"/>
    <cellStyle name="40% - Accent6" xfId="137"/>
    <cellStyle name="40% - Accent6 2" xfId="138"/>
    <cellStyle name="40% - Accent6 2 2" xfId="139"/>
    <cellStyle name="40% - Accent6 2 2 2" xfId="140"/>
    <cellStyle name="40% - Accent6 2 3" xfId="141"/>
    <cellStyle name="40% - Accent6 3" xfId="142"/>
    <cellStyle name="40% - Accent6 3 2" xfId="143"/>
    <cellStyle name="40% - Accent6 3 2 2" xfId="144"/>
    <cellStyle name="40% - Accent6 3 3" xfId="145"/>
    <cellStyle name="40% - Accent6 4" xfId="146"/>
    <cellStyle name="60% - Accent1" xfId="147"/>
    <cellStyle name="60% - Accent1 2" xfId="148"/>
    <cellStyle name="60% - Accent1 3" xfId="149"/>
    <cellStyle name="60% - Accent2" xfId="150"/>
    <cellStyle name="60% - Accent2 2" xfId="151"/>
    <cellStyle name="60% - Accent2 3" xfId="152"/>
    <cellStyle name="60% - Accent3" xfId="153"/>
    <cellStyle name="60% - Accent3 2" xfId="154"/>
    <cellStyle name="60% - Accent3 3" xfId="155"/>
    <cellStyle name="60% - Accent4" xfId="156"/>
    <cellStyle name="60% - Accent4 2" xfId="157"/>
    <cellStyle name="60% - Accent4 3" xfId="158"/>
    <cellStyle name="60% - Accent5" xfId="159"/>
    <cellStyle name="60% - Accent5 2" xfId="160"/>
    <cellStyle name="60% - Accent5 3" xfId="161"/>
    <cellStyle name="60% - Accent6" xfId="162"/>
    <cellStyle name="60% - Accent6 2" xfId="163"/>
    <cellStyle name="60% - Accent6 3" xfId="164"/>
    <cellStyle name="Accent1" xfId="165"/>
    <cellStyle name="Accent1 2" xfId="166"/>
    <cellStyle name="Accent1 3" xfId="167"/>
    <cellStyle name="Accent2" xfId="168"/>
    <cellStyle name="Accent2 2" xfId="169"/>
    <cellStyle name="Accent2 3" xfId="170"/>
    <cellStyle name="Accent3" xfId="171"/>
    <cellStyle name="Accent3 2" xfId="172"/>
    <cellStyle name="Accent3 3" xfId="173"/>
    <cellStyle name="Accent4" xfId="174"/>
    <cellStyle name="Accent4 2" xfId="175"/>
    <cellStyle name="Accent4 3" xfId="176"/>
    <cellStyle name="Accent5" xfId="177"/>
    <cellStyle name="Accent5 2" xfId="178"/>
    <cellStyle name="Accent5 3" xfId="179"/>
    <cellStyle name="Accent6" xfId="180"/>
    <cellStyle name="Accent6 2" xfId="181"/>
    <cellStyle name="Accent6 3" xfId="182"/>
    <cellStyle name="Bad" xfId="183"/>
    <cellStyle name="Bad 2" xfId="184"/>
    <cellStyle name="Bad 3" xfId="185"/>
    <cellStyle name="Calculation" xfId="186"/>
    <cellStyle name="Calculation 2" xfId="187"/>
    <cellStyle name="Calculation 3" xfId="188"/>
    <cellStyle name="Check Cell" xfId="189"/>
    <cellStyle name="Check Cell 2" xfId="190"/>
    <cellStyle name="Check Cell 3" xfId="191"/>
    <cellStyle name="Comma" xfId="192"/>
    <cellStyle name="Comma [0]" xfId="193"/>
    <cellStyle name="Comma 2" xfId="194"/>
    <cellStyle name="Comma 2 2" xfId="195"/>
    <cellStyle name="Comma 3" xfId="196"/>
    <cellStyle name="Comma 3 2" xfId="197"/>
    <cellStyle name="Currency" xfId="198"/>
    <cellStyle name="Currency [0]" xfId="199"/>
    <cellStyle name="Currency 2" xfId="200"/>
    <cellStyle name="Explanatory Text" xfId="201"/>
    <cellStyle name="Explanatory Text 2" xfId="202"/>
    <cellStyle name="Explanatory Text 3" xfId="203"/>
    <cellStyle name="Followed Hyperlink" xfId="204"/>
    <cellStyle name="Good" xfId="205"/>
    <cellStyle name="Good 2" xfId="206"/>
    <cellStyle name="Good 3" xfId="207"/>
    <cellStyle name="Heading 1" xfId="208"/>
    <cellStyle name="Heading 1 2" xfId="209"/>
    <cellStyle name="Heading 1 3" xfId="210"/>
    <cellStyle name="Heading 2" xfId="211"/>
    <cellStyle name="Heading 2 2" xfId="212"/>
    <cellStyle name="Heading 2 3" xfId="213"/>
    <cellStyle name="Heading 3" xfId="214"/>
    <cellStyle name="Heading 3 2" xfId="215"/>
    <cellStyle name="Heading 3 3" xfId="216"/>
    <cellStyle name="Heading 4" xfId="217"/>
    <cellStyle name="Heading 4 2" xfId="218"/>
    <cellStyle name="Heading 4 3" xfId="219"/>
    <cellStyle name="Hyperlink" xfId="220"/>
    <cellStyle name="Hyperlink 2" xfId="221"/>
    <cellStyle name="Input" xfId="222"/>
    <cellStyle name="Input 2" xfId="223"/>
    <cellStyle name="Input 3" xfId="224"/>
    <cellStyle name="Linked Cell" xfId="225"/>
    <cellStyle name="Linked Cell 2" xfId="226"/>
    <cellStyle name="Linked Cell 3" xfId="227"/>
    <cellStyle name="Neutral" xfId="228"/>
    <cellStyle name="Neutral 2" xfId="229"/>
    <cellStyle name="Neutral 3" xfId="230"/>
    <cellStyle name="Normal 10" xfId="231"/>
    <cellStyle name="Normal 10 2" xfId="232"/>
    <cellStyle name="Normal 10 2 2" xfId="233"/>
    <cellStyle name="Normal 10 3" xfId="234"/>
    <cellStyle name="Normal 11" xfId="235"/>
    <cellStyle name="Normal 11 2" xfId="236"/>
    <cellStyle name="Normal 11 2 2" xfId="237"/>
    <cellStyle name="Normal 11 3" xfId="238"/>
    <cellStyle name="Normal 12" xfId="239"/>
    <cellStyle name="Normal 12 2" xfId="240"/>
    <cellStyle name="Normal 12 2 2" xfId="241"/>
    <cellStyle name="Normal 12 2 2 2" xfId="242"/>
    <cellStyle name="Normal 12 2 2 2 2" xfId="243"/>
    <cellStyle name="Normal 12 2 2 3" xfId="244"/>
    <cellStyle name="Normal 12 2 3" xfId="245"/>
    <cellStyle name="Normal 12 2 3 2" xfId="246"/>
    <cellStyle name="Normal 12 2 4" xfId="247"/>
    <cellStyle name="Normal 12 2_alans tweaked_fr_corporate_1314ShACTStudentLevelData201112_36_0_10" xfId="248"/>
    <cellStyle name="Normal 12 3" xfId="249"/>
    <cellStyle name="Normal 12 3 2" xfId="250"/>
    <cellStyle name="Normal 12 4" xfId="251"/>
    <cellStyle name="Normal 12_alans tweaked_fr_corporate_1314ShACTStudentLevelData201112_36_0_10" xfId="252"/>
    <cellStyle name="Normal 13" xfId="253"/>
    <cellStyle name="Normal 13 2" xfId="254"/>
    <cellStyle name="Normal 13 2 2" xfId="255"/>
    <cellStyle name="Normal 13 3" xfId="256"/>
    <cellStyle name="Normal 14" xfId="257"/>
    <cellStyle name="Normal 14 2" xfId="258"/>
    <cellStyle name="Normal 15" xfId="259"/>
    <cellStyle name="Normal 15 2" xfId="260"/>
    <cellStyle name="Normal 16" xfId="261"/>
    <cellStyle name="Normal 16 2" xfId="262"/>
    <cellStyle name="Normal 16 2 2" xfId="263"/>
    <cellStyle name="Normal 16 3" xfId="264"/>
    <cellStyle name="Normal 17" xfId="265"/>
    <cellStyle name="Normal 17 2" xfId="266"/>
    <cellStyle name="Normal 17 2 2" xfId="267"/>
    <cellStyle name="Normal 17 3" xfId="268"/>
    <cellStyle name="Normal 18" xfId="269"/>
    <cellStyle name="Normal 18 2" xfId="270"/>
    <cellStyle name="Normal 18 2 2" xfId="271"/>
    <cellStyle name="Normal 18 2 2 2" xfId="272"/>
    <cellStyle name="Normal 18 2 3" xfId="273"/>
    <cellStyle name="Normal 18 3" xfId="274"/>
    <cellStyle name="Normal 18 3 2" xfId="275"/>
    <cellStyle name="Normal 18 4" xfId="276"/>
    <cellStyle name="Normal 18_alans tweaked_fr_corporate_1314ShACTStudentLevelData201112_36_0_10" xfId="277"/>
    <cellStyle name="Normal 19" xfId="278"/>
    <cellStyle name="Normal 19 2" xfId="279"/>
    <cellStyle name="Normal 19 2 2" xfId="280"/>
    <cellStyle name="Normal 19 2 2 2" xfId="281"/>
    <cellStyle name="Normal 19 2 3" xfId="282"/>
    <cellStyle name="Normal 19 3" xfId="283"/>
    <cellStyle name="Normal 19 3 2" xfId="284"/>
    <cellStyle name="Normal 19 4" xfId="285"/>
    <cellStyle name="Normal 19_alans tweaked_fr_corporate_1314ShACTStudentLevelData201112_36_0_10" xfId="286"/>
    <cellStyle name="Normal 2" xfId="287"/>
    <cellStyle name="Normal 2 2" xfId="288"/>
    <cellStyle name="Normal 2 2 2" xfId="289"/>
    <cellStyle name="Normal 2 2 2 2" xfId="290"/>
    <cellStyle name="Normal 2 2 2 3" xfId="291"/>
    <cellStyle name="Normal 2 2 3" xfId="292"/>
    <cellStyle name="Normal 2 2 4" xfId="293"/>
    <cellStyle name="Normal 2 2 5" xfId="294"/>
    <cellStyle name="Normal 2 2 6" xfId="295"/>
    <cellStyle name="Normal 2 2 7" xfId="296"/>
    <cellStyle name="Normal 2 2_budget results for 32 TP changes" xfId="297"/>
    <cellStyle name="Normal 2 3" xfId="298"/>
    <cellStyle name="Normal 2 4" xfId="299"/>
    <cellStyle name="Normal 2 5" xfId="300"/>
    <cellStyle name="Normal 2 6" xfId="301"/>
    <cellStyle name="Normal 2 7" xfId="302"/>
    <cellStyle name="Normal 2 8" xfId="303"/>
    <cellStyle name="Normal 2 9" xfId="304"/>
    <cellStyle name="Normal 2_BM_tb_converter_newproviders_openbook_230312" xfId="305"/>
    <cellStyle name="Normal 20" xfId="306"/>
    <cellStyle name="Normal 20 2" xfId="307"/>
    <cellStyle name="Normal 20 2 2" xfId="308"/>
    <cellStyle name="Normal 20 2 2 2" xfId="309"/>
    <cellStyle name="Normal 20 2 3" xfId="310"/>
    <cellStyle name="Normal 20 3" xfId="311"/>
    <cellStyle name="Normal 20 3 2" xfId="312"/>
    <cellStyle name="Normal 20 4" xfId="313"/>
    <cellStyle name="Normal 20_alans tweaked_fr_corporate_1314ShACTStudentLevelData201112_36_0_10" xfId="314"/>
    <cellStyle name="Normal 21" xfId="315"/>
    <cellStyle name="Normal 21 2" xfId="316"/>
    <cellStyle name="Normal 21 2 2" xfId="317"/>
    <cellStyle name="Normal 21 3" xfId="318"/>
    <cellStyle name="Normal 22" xfId="319"/>
    <cellStyle name="Normal 22 2" xfId="320"/>
    <cellStyle name="Normal 22 2 2" xfId="321"/>
    <cellStyle name="Normal 22 3" xfId="322"/>
    <cellStyle name="Normal 23" xfId="323"/>
    <cellStyle name="Normal 23 2" xfId="324"/>
    <cellStyle name="Normal 23 2 2" xfId="325"/>
    <cellStyle name="Normal 23 2 2 2" xfId="326"/>
    <cellStyle name="Normal 23 2 3" xfId="327"/>
    <cellStyle name="Normal 23 3" xfId="328"/>
    <cellStyle name="Normal 23 3 2" xfId="329"/>
    <cellStyle name="Normal 23 4" xfId="330"/>
    <cellStyle name="Normal 23_alans tweaked_fr_corporate_1314ShACTStudentLevelData201112_36_0_10" xfId="331"/>
    <cellStyle name="Normal 24" xfId="332"/>
    <cellStyle name="Normal 24 2" xfId="333"/>
    <cellStyle name="Normal 24 2 2" xfId="334"/>
    <cellStyle name="Normal 24 3" xfId="335"/>
    <cellStyle name="Normal 25" xfId="336"/>
    <cellStyle name="Normal 26" xfId="337"/>
    <cellStyle name="Normal 27" xfId="338"/>
    <cellStyle name="Normal 27 2" xfId="339"/>
    <cellStyle name="Normal 27 2 2" xfId="340"/>
    <cellStyle name="Normal 27 3" xfId="341"/>
    <cellStyle name="Normal 28" xfId="342"/>
    <cellStyle name="Normal 28 2" xfId="343"/>
    <cellStyle name="Normal 28 2 2" xfId="344"/>
    <cellStyle name="Normal 28 3" xfId="345"/>
    <cellStyle name="Normal 29" xfId="346"/>
    <cellStyle name="Normal 29 2" xfId="347"/>
    <cellStyle name="Normal 29 2 2" xfId="348"/>
    <cellStyle name="Normal 29 3" xfId="349"/>
    <cellStyle name="Normal 3" xfId="350"/>
    <cellStyle name="Normal 3 2" xfId="351"/>
    <cellStyle name="Normal 3 3" xfId="352"/>
    <cellStyle name="Normal 3 4" xfId="353"/>
    <cellStyle name="Normal 3 5" xfId="354"/>
    <cellStyle name="Normal 3 6" xfId="355"/>
    <cellStyle name="Normal 3_budget results for 32 TP changes" xfId="356"/>
    <cellStyle name="Normal 30" xfId="357"/>
    <cellStyle name="Normal 30 2" xfId="358"/>
    <cellStyle name="Normal 30 2 2" xfId="359"/>
    <cellStyle name="Normal 30 3" xfId="360"/>
    <cellStyle name="Normal 31" xfId="361"/>
    <cellStyle name="Normal 31 2" xfId="362"/>
    <cellStyle name="Normal 31 2 2" xfId="363"/>
    <cellStyle name="Normal 31 3" xfId="364"/>
    <cellStyle name="Normal 32" xfId="365"/>
    <cellStyle name="Normal 32 2" xfId="366"/>
    <cellStyle name="Normal 32 2 2" xfId="367"/>
    <cellStyle name="Normal 32 3" xfId="368"/>
    <cellStyle name="Normal 33" xfId="369"/>
    <cellStyle name="Normal 33 2" xfId="370"/>
    <cellStyle name="Normal 33 2 2" xfId="371"/>
    <cellStyle name="Normal 33 3" xfId="372"/>
    <cellStyle name="Normal 34" xfId="373"/>
    <cellStyle name="Normal 34 2" xfId="374"/>
    <cellStyle name="Normal 34 2 2" xfId="375"/>
    <cellStyle name="Normal 34 3" xfId="376"/>
    <cellStyle name="Normal 35" xfId="377"/>
    <cellStyle name="Normal 36" xfId="378"/>
    <cellStyle name="Normal 37" xfId="379"/>
    <cellStyle name="Normal 4" xfId="380"/>
    <cellStyle name="Normal 5" xfId="381"/>
    <cellStyle name="Normal 5 2" xfId="382"/>
    <cellStyle name="Normal 5 2 2" xfId="383"/>
    <cellStyle name="Normal 5 3" xfId="384"/>
    <cellStyle name="Normal 6" xfId="385"/>
    <cellStyle name="Normal 6 2" xfId="386"/>
    <cellStyle name="Normal 6 2 2" xfId="387"/>
    <cellStyle name="Normal 6 3" xfId="388"/>
    <cellStyle name="Normal 7" xfId="389"/>
    <cellStyle name="Normal 7 2" xfId="390"/>
    <cellStyle name="Normal 7 2 2" xfId="391"/>
    <cellStyle name="Normal 7 3" xfId="392"/>
    <cellStyle name="Normal 8" xfId="393"/>
    <cellStyle name="Normal 8 2" xfId="394"/>
    <cellStyle name="Normal 8 2 2" xfId="395"/>
    <cellStyle name="Normal 8 3" xfId="396"/>
    <cellStyle name="Normal 9" xfId="397"/>
    <cellStyle name="Note" xfId="398"/>
    <cellStyle name="Note 2" xfId="399"/>
    <cellStyle name="Note 3" xfId="400"/>
    <cellStyle name="Note 4" xfId="401"/>
    <cellStyle name="Output" xfId="402"/>
    <cellStyle name="Output 2" xfId="403"/>
    <cellStyle name="Output 3" xfId="404"/>
    <cellStyle name="Percent" xfId="405"/>
    <cellStyle name="Percent 2 2" xfId="406"/>
    <cellStyle name="Percent 2 2 2" xfId="407"/>
    <cellStyle name="Percent 2 2 2 2" xfId="408"/>
    <cellStyle name="Percent 2 2 3" xfId="409"/>
    <cellStyle name="P嗴_x000C_〘 ńバ঒〘 " xfId="410"/>
    <cellStyle name="Style 1" xfId="411"/>
    <cellStyle name="Title" xfId="412"/>
    <cellStyle name="Title 2" xfId="413"/>
    <cellStyle name="Title 3" xfId="414"/>
    <cellStyle name="Total" xfId="415"/>
    <cellStyle name="Total 2" xfId="416"/>
    <cellStyle name="Total 3" xfId="417"/>
    <cellStyle name="Warning Text" xfId="418"/>
    <cellStyle name="Warning Text 2" xfId="419"/>
    <cellStyle name="Warning Text 3" xfId="4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295275</xdr:colOff>
      <xdr:row>0</xdr:row>
      <xdr:rowOff>733425</xdr:rowOff>
    </xdr:to>
    <xdr:pic>
      <xdr:nvPicPr>
        <xdr:cNvPr id="1" name="Picture 713" descr="Education Funding Agency 2955"/>
        <xdr:cNvPicPr preferRelativeResize="1">
          <a:picLocks noChangeAspect="1"/>
        </xdr:cNvPicPr>
      </xdr:nvPicPr>
      <xdr:blipFill>
        <a:blip r:embed="rId1"/>
        <a:stretch>
          <a:fillRect/>
        </a:stretch>
      </xdr:blipFill>
      <xdr:spPr>
        <a:xfrm>
          <a:off x="0" y="0"/>
          <a:ext cx="7143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342900</xdr:colOff>
      <xdr:row>0</xdr:row>
      <xdr:rowOff>733425</xdr:rowOff>
    </xdr:to>
    <xdr:pic>
      <xdr:nvPicPr>
        <xdr:cNvPr id="1" name="Picture 713" descr="Education Funding Agency 2955"/>
        <xdr:cNvPicPr preferRelativeResize="1">
          <a:picLocks noChangeAspect="1"/>
        </xdr:cNvPicPr>
      </xdr:nvPicPr>
      <xdr:blipFill>
        <a:blip r:embed="rId1"/>
        <a:stretch>
          <a:fillRect/>
        </a:stretch>
      </xdr:blipFill>
      <xdr:spPr>
        <a:xfrm>
          <a:off x="0" y="0"/>
          <a:ext cx="7143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714375</xdr:colOff>
      <xdr:row>1</xdr:row>
      <xdr:rowOff>38100</xdr:rowOff>
    </xdr:to>
    <xdr:pic>
      <xdr:nvPicPr>
        <xdr:cNvPr id="1" name="Picture 713" descr="Education Funding Agency 2955"/>
        <xdr:cNvPicPr preferRelativeResize="1">
          <a:picLocks noChangeAspect="1"/>
        </xdr:cNvPicPr>
      </xdr:nvPicPr>
      <xdr:blipFill>
        <a:blip r:embed="rId1"/>
        <a:stretch>
          <a:fillRect/>
        </a:stretch>
      </xdr:blipFill>
      <xdr:spPr>
        <a:xfrm>
          <a:off x="0" y="0"/>
          <a:ext cx="7143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914400</xdr:colOff>
      <xdr:row>1</xdr:row>
      <xdr:rowOff>142875</xdr:rowOff>
    </xdr:to>
    <xdr:pic>
      <xdr:nvPicPr>
        <xdr:cNvPr id="1" name="Picture 713" descr="Education Funding Agency 2955"/>
        <xdr:cNvPicPr preferRelativeResize="1">
          <a:picLocks noChangeAspect="1"/>
        </xdr:cNvPicPr>
      </xdr:nvPicPr>
      <xdr:blipFill>
        <a:blip r:embed="rId1"/>
        <a:stretch>
          <a:fillRect/>
        </a:stretch>
      </xdr:blipFill>
      <xdr:spPr>
        <a:xfrm>
          <a:off x="0" y="0"/>
          <a:ext cx="91440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1</xdr:col>
      <xdr:colOff>809625</xdr:colOff>
      <xdr:row>0</xdr:row>
      <xdr:rowOff>828675</xdr:rowOff>
    </xdr:to>
    <xdr:pic>
      <xdr:nvPicPr>
        <xdr:cNvPr id="1" name="Picture 713" descr="Education Funding Agency 2955"/>
        <xdr:cNvPicPr preferRelativeResize="1">
          <a:picLocks noChangeAspect="1"/>
        </xdr:cNvPicPr>
      </xdr:nvPicPr>
      <xdr:blipFill>
        <a:blip r:embed="rId1"/>
        <a:stretch>
          <a:fillRect/>
        </a:stretch>
      </xdr:blipFill>
      <xdr:spPr>
        <a:xfrm>
          <a:off x="152400" y="0"/>
          <a:ext cx="80962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1</xdr:col>
      <xdr:colOff>809625</xdr:colOff>
      <xdr:row>1</xdr:row>
      <xdr:rowOff>85725</xdr:rowOff>
    </xdr:to>
    <xdr:pic>
      <xdr:nvPicPr>
        <xdr:cNvPr id="1" name="Picture 713" descr="Education Funding Agency 2955"/>
        <xdr:cNvPicPr preferRelativeResize="1">
          <a:picLocks noChangeAspect="1"/>
        </xdr:cNvPicPr>
      </xdr:nvPicPr>
      <xdr:blipFill>
        <a:blip r:embed="rId1"/>
        <a:stretch>
          <a:fillRect/>
        </a:stretch>
      </xdr:blipFill>
      <xdr:spPr>
        <a:xfrm>
          <a:off x="266700" y="0"/>
          <a:ext cx="8096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K50"/>
  <sheetViews>
    <sheetView showGridLines="0" tabSelected="1" zoomScalePageLayoutView="0" workbookViewId="0" topLeftCell="A1">
      <selection activeCell="C2" sqref="C2:D2"/>
    </sheetView>
  </sheetViews>
  <sheetFormatPr defaultColWidth="8.88671875" defaultRowHeight="15"/>
  <cols>
    <col min="1" max="1" width="4.88671875" style="0" customWidth="1"/>
    <col min="2" max="2" width="4.3359375" style="0" customWidth="1"/>
    <col min="3" max="3" width="10.5546875" style="0" customWidth="1"/>
    <col min="4" max="4" width="6.4453125" style="0" customWidth="1"/>
    <col min="5" max="5" width="12.21484375" style="0" customWidth="1"/>
    <col min="6" max="6" width="6.99609375" style="0" customWidth="1"/>
    <col min="7" max="7" width="11.99609375" style="0" customWidth="1"/>
    <col min="8" max="8" width="6.5546875" style="0" customWidth="1"/>
    <col min="9" max="9" width="11.5546875" style="0" customWidth="1"/>
    <col min="10" max="10" width="6.88671875" style="0" customWidth="1"/>
    <col min="11" max="11" width="11.3359375" style="0" customWidth="1"/>
  </cols>
  <sheetData>
    <row r="1" spans="3:11" ht="63.75" customHeight="1" thickBot="1">
      <c r="C1" s="214" t="s">
        <v>0</v>
      </c>
      <c r="D1" s="215"/>
      <c r="E1" s="215"/>
      <c r="F1" s="215"/>
      <c r="G1" s="215"/>
      <c r="H1" s="215"/>
      <c r="I1" s="215"/>
      <c r="J1" s="215"/>
      <c r="K1" s="215"/>
    </row>
    <row r="2" spans="3:11" ht="15.75">
      <c r="C2" s="216" t="s">
        <v>1</v>
      </c>
      <c r="D2" s="217"/>
      <c r="E2" s="218" t="s">
        <v>380</v>
      </c>
      <c r="F2" s="219"/>
      <c r="G2" s="219"/>
      <c r="H2" s="219"/>
      <c r="I2" s="219"/>
      <c r="J2" s="219"/>
      <c r="K2" s="220"/>
    </row>
    <row r="3" spans="3:11" ht="15.75">
      <c r="C3" s="221" t="s">
        <v>2</v>
      </c>
      <c r="D3" s="222"/>
      <c r="E3" s="223">
        <v>999999</v>
      </c>
      <c r="F3" s="224"/>
      <c r="G3" s="224"/>
      <c r="H3" s="224"/>
      <c r="I3" s="224"/>
      <c r="J3" s="224"/>
      <c r="K3" s="225"/>
    </row>
    <row r="4" spans="3:11" ht="15.75">
      <c r="C4" s="221" t="s">
        <v>3</v>
      </c>
      <c r="D4" s="222"/>
      <c r="E4" s="226" t="s">
        <v>337</v>
      </c>
      <c r="F4" s="182"/>
      <c r="G4" s="182"/>
      <c r="H4" s="182"/>
      <c r="I4" s="182"/>
      <c r="J4" s="182"/>
      <c r="K4" s="227"/>
    </row>
    <row r="5" spans="3:11" ht="16.5" thickBot="1">
      <c r="C5" s="228" t="s">
        <v>4</v>
      </c>
      <c r="D5" s="159"/>
      <c r="E5" s="229" t="s">
        <v>5</v>
      </c>
      <c r="F5" s="200"/>
      <c r="G5" s="200"/>
      <c r="H5" s="200"/>
      <c r="I5" s="200"/>
      <c r="J5" s="200"/>
      <c r="K5" s="230"/>
    </row>
    <row r="6" ht="15.75" thickBot="1"/>
    <row r="7" spans="2:11" s="2" customFormat="1" ht="14.25">
      <c r="B7" s="207" t="s">
        <v>6</v>
      </c>
      <c r="C7" s="208"/>
      <c r="D7" s="1"/>
      <c r="E7" s="205" t="s">
        <v>7</v>
      </c>
      <c r="F7" s="1"/>
      <c r="G7" s="205" t="s">
        <v>8</v>
      </c>
      <c r="H7" s="1"/>
      <c r="I7" s="205" t="s">
        <v>9</v>
      </c>
      <c r="J7" s="1"/>
      <c r="K7" s="205" t="s">
        <v>10</v>
      </c>
    </row>
    <row r="8" spans="2:11" s="2" customFormat="1" ht="30" customHeight="1">
      <c r="B8" s="209"/>
      <c r="C8" s="210"/>
      <c r="D8" s="1"/>
      <c r="E8" s="206"/>
      <c r="F8" s="1"/>
      <c r="G8" s="206"/>
      <c r="H8" s="1"/>
      <c r="I8" s="206"/>
      <c r="J8" s="1"/>
      <c r="K8" s="206"/>
    </row>
    <row r="9" spans="2:11" ht="16.5" thickBot="1">
      <c r="B9" s="211">
        <f>H17</f>
        <v>24</v>
      </c>
      <c r="C9" s="212"/>
      <c r="D9" s="2"/>
      <c r="E9" s="3">
        <f>'201314 Allocation Data'!D15</f>
        <v>0.947</v>
      </c>
      <c r="F9" s="2"/>
      <c r="G9" s="3">
        <f>'201314 Allocation Data'!D16</f>
        <v>1.125</v>
      </c>
      <c r="I9" s="4" t="s">
        <v>11</v>
      </c>
      <c r="K9" s="3">
        <f>'201314 Allocation Data'!D18</f>
        <v>1</v>
      </c>
    </row>
    <row r="11" ht="15.75" thickBot="1"/>
    <row r="12" spans="2:11" ht="15.75">
      <c r="B12" s="234" t="s">
        <v>12</v>
      </c>
      <c r="C12" s="235"/>
      <c r="D12" s="235"/>
      <c r="E12" s="235"/>
      <c r="F12" s="235"/>
      <c r="G12" s="235"/>
      <c r="H12" s="236"/>
      <c r="I12" s="236"/>
      <c r="J12" s="236"/>
      <c r="K12" s="237"/>
    </row>
    <row r="13" spans="2:11" ht="15">
      <c r="B13" s="5">
        <v>1.1</v>
      </c>
      <c r="C13" s="213" t="s">
        <v>13</v>
      </c>
      <c r="D13" s="182"/>
      <c r="E13" s="182"/>
      <c r="F13" s="182"/>
      <c r="G13" s="181"/>
      <c r="H13" s="202">
        <f>'201314 Allocation Data'!D5</f>
        <v>20</v>
      </c>
      <c r="I13" s="203"/>
      <c r="J13" s="203"/>
      <c r="K13" s="204"/>
    </row>
    <row r="14" spans="2:11" ht="15">
      <c r="B14" s="5">
        <v>1.2</v>
      </c>
      <c r="C14" s="213" t="s">
        <v>14</v>
      </c>
      <c r="D14" s="182"/>
      <c r="E14" s="182"/>
      <c r="F14" s="182"/>
      <c r="G14" s="181"/>
      <c r="H14" s="231">
        <f>'201314 Allocation Data'!D6</f>
        <v>1.2</v>
      </c>
      <c r="I14" s="232"/>
      <c r="J14" s="232"/>
      <c r="K14" s="233"/>
    </row>
    <row r="15" spans="2:11" ht="15">
      <c r="B15" s="5">
        <v>1.3</v>
      </c>
      <c r="C15" s="213" t="s">
        <v>15</v>
      </c>
      <c r="D15" s="182"/>
      <c r="E15" s="182"/>
      <c r="F15" s="182"/>
      <c r="G15" s="181"/>
      <c r="H15" s="202">
        <f>'201314 Allocation Data'!D7</f>
        <v>24</v>
      </c>
      <c r="I15" s="203"/>
      <c r="J15" s="203"/>
      <c r="K15" s="204"/>
    </row>
    <row r="16" spans="2:11" ht="15">
      <c r="B16" s="5">
        <v>1.4</v>
      </c>
      <c r="C16" s="213" t="s">
        <v>16</v>
      </c>
      <c r="D16" s="182"/>
      <c r="E16" s="182"/>
      <c r="F16" s="182"/>
      <c r="G16" s="181"/>
      <c r="H16" s="202">
        <f>'201314 Allocation Data'!D8</f>
        <v>0</v>
      </c>
      <c r="I16" s="203"/>
      <c r="J16" s="203"/>
      <c r="K16" s="204"/>
    </row>
    <row r="17" spans="2:11" ht="15.75" thickBot="1">
      <c r="B17" s="6">
        <v>1.5</v>
      </c>
      <c r="C17" s="199" t="s">
        <v>17</v>
      </c>
      <c r="D17" s="200"/>
      <c r="E17" s="200"/>
      <c r="F17" s="200"/>
      <c r="G17" s="201"/>
      <c r="H17" s="187">
        <f>H15+H16</f>
        <v>24</v>
      </c>
      <c r="I17" s="188"/>
      <c r="J17" s="188"/>
      <c r="K17" s="189"/>
    </row>
    <row r="18" spans="2:11" ht="15">
      <c r="B18" s="2"/>
      <c r="C18" s="2"/>
      <c r="D18" s="2"/>
      <c r="E18" s="2"/>
      <c r="F18" s="2"/>
      <c r="G18" s="2"/>
      <c r="H18" s="2"/>
      <c r="I18" s="2"/>
      <c r="J18" s="2"/>
      <c r="K18" s="2"/>
    </row>
    <row r="19" spans="2:11" ht="15.75" thickBot="1">
      <c r="B19" s="2"/>
      <c r="C19" s="2"/>
      <c r="D19" s="2"/>
      <c r="E19" s="2"/>
      <c r="F19" s="2"/>
      <c r="G19" s="2"/>
      <c r="H19" s="2"/>
      <c r="I19" s="2"/>
      <c r="J19" s="2"/>
      <c r="K19" s="2"/>
    </row>
    <row r="20" spans="2:11" ht="15.75">
      <c r="B20" s="190" t="s">
        <v>18</v>
      </c>
      <c r="C20" s="191"/>
      <c r="D20" s="191"/>
      <c r="E20" s="191"/>
      <c r="F20" s="191"/>
      <c r="G20" s="191"/>
      <c r="H20" s="191"/>
      <c r="I20" s="191"/>
      <c r="J20" s="191"/>
      <c r="K20" s="192"/>
    </row>
    <row r="21" spans="2:11" ht="15">
      <c r="B21" s="193" t="s">
        <v>19</v>
      </c>
      <c r="C21" s="194"/>
      <c r="D21" s="194"/>
      <c r="E21" s="194"/>
      <c r="F21" s="194"/>
      <c r="G21" s="196" t="s">
        <v>20</v>
      </c>
      <c r="H21" s="196" t="s">
        <v>21</v>
      </c>
      <c r="I21" s="197"/>
      <c r="J21" s="196" t="s">
        <v>22</v>
      </c>
      <c r="K21" s="198"/>
    </row>
    <row r="22" spans="2:11" ht="15">
      <c r="B22" s="195"/>
      <c r="C22" s="194"/>
      <c r="D22" s="194"/>
      <c r="E22" s="194"/>
      <c r="F22" s="194"/>
      <c r="G22" s="197"/>
      <c r="H22" s="197"/>
      <c r="I22" s="197"/>
      <c r="J22" s="197"/>
      <c r="K22" s="198"/>
    </row>
    <row r="23" spans="2:11" ht="15">
      <c r="B23" s="195"/>
      <c r="C23" s="194"/>
      <c r="D23" s="194"/>
      <c r="E23" s="194"/>
      <c r="F23" s="194"/>
      <c r="G23" s="197"/>
      <c r="H23" s="197"/>
      <c r="I23" s="197"/>
      <c r="J23" s="197"/>
      <c r="K23" s="198"/>
    </row>
    <row r="24" spans="2:11" ht="15">
      <c r="B24" s="195"/>
      <c r="C24" s="194"/>
      <c r="D24" s="194"/>
      <c r="E24" s="194"/>
      <c r="F24" s="194"/>
      <c r="G24" s="197"/>
      <c r="H24" s="197"/>
      <c r="I24" s="197"/>
      <c r="J24" s="197"/>
      <c r="K24" s="198"/>
    </row>
    <row r="25" spans="2:11" ht="15">
      <c r="B25" s="5">
        <v>2.1</v>
      </c>
      <c r="C25" s="180" t="s">
        <v>23</v>
      </c>
      <c r="D25" s="182"/>
      <c r="E25" s="182"/>
      <c r="F25" s="181"/>
      <c r="G25" s="7">
        <f>'201314 Allocation Data'!E9</f>
        <v>8</v>
      </c>
      <c r="H25" s="183">
        <f>TRUNC(G25/$G$31,6)</f>
        <v>0.421052</v>
      </c>
      <c r="I25" s="184"/>
      <c r="J25" s="185">
        <f>B9*H25</f>
        <v>10.105248</v>
      </c>
      <c r="K25" s="186"/>
    </row>
    <row r="26" spans="2:11" ht="15">
      <c r="B26" s="5">
        <v>2.2</v>
      </c>
      <c r="C26" s="180" t="s">
        <v>24</v>
      </c>
      <c r="D26" s="182"/>
      <c r="E26" s="182"/>
      <c r="F26" s="181"/>
      <c r="G26" s="7">
        <f>'201314 Allocation Data'!E10</f>
        <v>4</v>
      </c>
      <c r="H26" s="183">
        <f>TRUNC(G26/$G$31,6)</f>
        <v>0.210526</v>
      </c>
      <c r="I26" s="184"/>
      <c r="J26" s="185">
        <f>B9*H26</f>
        <v>5.052624</v>
      </c>
      <c r="K26" s="186"/>
    </row>
    <row r="27" spans="2:11" ht="15">
      <c r="B27" s="5">
        <v>2.3</v>
      </c>
      <c r="C27" s="180" t="s">
        <v>25</v>
      </c>
      <c r="D27" s="182"/>
      <c r="E27" s="182"/>
      <c r="F27" s="181"/>
      <c r="G27" s="7">
        <f>'201314 Allocation Data'!E11</f>
        <v>0</v>
      </c>
      <c r="H27" s="183">
        <f>TRUNC(G27/$G$31,6)</f>
        <v>0</v>
      </c>
      <c r="I27" s="184"/>
      <c r="J27" s="185">
        <f>B9*H27</f>
        <v>0</v>
      </c>
      <c r="K27" s="186"/>
    </row>
    <row r="28" spans="2:11" ht="15">
      <c r="B28" s="5">
        <v>2.4</v>
      </c>
      <c r="C28" s="180" t="s">
        <v>26</v>
      </c>
      <c r="D28" s="182"/>
      <c r="E28" s="182"/>
      <c r="F28" s="181"/>
      <c r="G28" s="7">
        <f>'201314 Allocation Data'!E12</f>
        <v>3</v>
      </c>
      <c r="H28" s="183">
        <f>TRUNC(G28/$G$31,6)</f>
        <v>0.157894</v>
      </c>
      <c r="I28" s="184"/>
      <c r="J28" s="185">
        <f>B9*H28</f>
        <v>3.7894560000000004</v>
      </c>
      <c r="K28" s="186"/>
    </row>
    <row r="29" spans="2:11" ht="15">
      <c r="B29" s="5">
        <v>2.5</v>
      </c>
      <c r="C29" s="172" t="s">
        <v>27</v>
      </c>
      <c r="D29" s="173"/>
      <c r="E29" s="180" t="s">
        <v>28</v>
      </c>
      <c r="F29" s="181"/>
      <c r="G29" s="7">
        <f>'201314 Allocation Data'!E13</f>
        <v>4</v>
      </c>
      <c r="H29" s="183">
        <f>TRUNC(G29/$G$31,6)</f>
        <v>0.210526</v>
      </c>
      <c r="I29" s="184"/>
      <c r="J29" s="185">
        <f>B9*H29</f>
        <v>5.052624</v>
      </c>
      <c r="K29" s="186"/>
    </row>
    <row r="30" spans="2:11" ht="15">
      <c r="B30" s="5">
        <v>2.6</v>
      </c>
      <c r="C30" s="174"/>
      <c r="D30" s="175"/>
      <c r="E30" s="180" t="s">
        <v>29</v>
      </c>
      <c r="F30" s="181"/>
      <c r="G30" s="8">
        <f>'201314 Allocation Data'!E14</f>
        <v>0.555</v>
      </c>
      <c r="H30" s="176"/>
      <c r="I30" s="177"/>
      <c r="J30" s="178">
        <f>IF(G29=0,0,J29*G30/G29)</f>
        <v>0.70105158</v>
      </c>
      <c r="K30" s="179"/>
    </row>
    <row r="31" spans="2:11" ht="16.5" thickBot="1">
      <c r="B31" s="6">
        <v>2.7</v>
      </c>
      <c r="C31" s="157" t="s">
        <v>30</v>
      </c>
      <c r="D31" s="158"/>
      <c r="E31" s="158"/>
      <c r="F31" s="159"/>
      <c r="G31" s="9">
        <f>SUM(G25:G29)</f>
        <v>19</v>
      </c>
      <c r="H31" s="160">
        <f>SUM(H25:I29)</f>
        <v>0.9999979999999999</v>
      </c>
      <c r="I31" s="161"/>
      <c r="J31" s="162">
        <f>SUM(J25:K29)</f>
        <v>23.999952</v>
      </c>
      <c r="K31" s="163"/>
    </row>
    <row r="32" spans="2:11" ht="15">
      <c r="B32" s="2" t="s">
        <v>31</v>
      </c>
      <c r="C32" s="2"/>
      <c r="D32" s="2"/>
      <c r="E32" s="2"/>
      <c r="F32" s="2"/>
      <c r="G32" s="2"/>
      <c r="H32" s="2"/>
      <c r="I32" s="2"/>
      <c r="J32" s="2"/>
      <c r="K32" s="2"/>
    </row>
    <row r="33" spans="2:11" ht="15.75" thickBot="1">
      <c r="B33" s="2"/>
      <c r="C33" s="2"/>
      <c r="D33" s="2"/>
      <c r="E33" s="2"/>
      <c r="F33" s="2"/>
      <c r="G33" s="2"/>
      <c r="H33" s="2"/>
      <c r="I33" s="2"/>
      <c r="J33" s="2"/>
      <c r="K33" s="2"/>
    </row>
    <row r="34" spans="2:11" ht="15.75">
      <c r="B34" s="164" t="s">
        <v>32</v>
      </c>
      <c r="C34" s="165"/>
      <c r="D34" s="165"/>
      <c r="E34" s="165"/>
      <c r="F34" s="165"/>
      <c r="G34" s="165"/>
      <c r="H34" s="165"/>
      <c r="I34" s="165"/>
      <c r="J34" s="165"/>
      <c r="K34" s="166"/>
    </row>
    <row r="35" spans="2:11" ht="15.75">
      <c r="B35" s="167" t="s">
        <v>33</v>
      </c>
      <c r="C35" s="168"/>
      <c r="D35" s="168"/>
      <c r="E35" s="168"/>
      <c r="F35" s="168"/>
      <c r="G35" s="168"/>
      <c r="H35" s="168"/>
      <c r="I35" s="168"/>
      <c r="J35" s="168"/>
      <c r="K35" s="169"/>
    </row>
    <row r="36" spans="2:11" ht="15">
      <c r="B36" s="5">
        <v>3.1</v>
      </c>
      <c r="C36" s="134" t="s">
        <v>34</v>
      </c>
      <c r="D36" s="135"/>
      <c r="E36" s="135"/>
      <c r="F36" s="135"/>
      <c r="G36" s="135"/>
      <c r="H36" s="135"/>
      <c r="I36" s="135"/>
      <c r="J36" s="170">
        <f>'201314 Allocation Data'!D17-1</f>
        <v>0.06400000000000006</v>
      </c>
      <c r="K36" s="171"/>
    </row>
    <row r="37" spans="2:11" ht="15">
      <c r="B37" s="5">
        <v>3.2</v>
      </c>
      <c r="C37" s="134" t="s">
        <v>35</v>
      </c>
      <c r="D37" s="135"/>
      <c r="E37" s="135"/>
      <c r="F37" s="135"/>
      <c r="G37" s="135"/>
      <c r="H37" s="135"/>
      <c r="I37" s="135"/>
      <c r="J37" s="150">
        <f>'201314 Allocation Data'!D19</f>
        <v>1</v>
      </c>
      <c r="K37" s="151"/>
    </row>
    <row r="38" spans="2:11" ht="15.75">
      <c r="B38" s="152" t="s">
        <v>36</v>
      </c>
      <c r="C38" s="153"/>
      <c r="D38" s="153"/>
      <c r="E38" s="153"/>
      <c r="F38" s="153"/>
      <c r="G38" s="153"/>
      <c r="H38" s="153"/>
      <c r="I38" s="153"/>
      <c r="J38" s="153"/>
      <c r="K38" s="154"/>
    </row>
    <row r="39" spans="2:11" ht="15">
      <c r="B39" s="5">
        <v>3.3</v>
      </c>
      <c r="C39" s="134" t="s">
        <v>37</v>
      </c>
      <c r="D39" s="135"/>
      <c r="E39" s="135"/>
      <c r="F39" s="135"/>
      <c r="G39" s="135"/>
      <c r="H39" s="135"/>
      <c r="I39" s="135"/>
      <c r="J39" s="155">
        <f>'201314 Allocation Data'!D20</f>
        <v>1.091</v>
      </c>
      <c r="K39" s="156"/>
    </row>
    <row r="40" spans="2:11" ht="15">
      <c r="B40" s="5">
        <v>3.4</v>
      </c>
      <c r="C40" s="134" t="s">
        <v>38</v>
      </c>
      <c r="D40" s="135"/>
      <c r="E40" s="135"/>
      <c r="F40" s="135"/>
      <c r="G40" s="135"/>
      <c r="H40" s="135"/>
      <c r="I40" s="135"/>
      <c r="J40" s="146">
        <f>J39*B9</f>
        <v>26.183999999999997</v>
      </c>
      <c r="K40" s="147"/>
    </row>
    <row r="41" spans="2:11" ht="15">
      <c r="B41" s="5">
        <v>3.5</v>
      </c>
      <c r="C41" s="134" t="s">
        <v>39</v>
      </c>
      <c r="D41" s="135"/>
      <c r="E41" s="135"/>
      <c r="F41" s="135"/>
      <c r="G41" s="135"/>
      <c r="H41" s="135"/>
      <c r="I41" s="135"/>
      <c r="J41" s="146">
        <f>(H25+H26)*J40</f>
        <v>16.537238352</v>
      </c>
      <c r="K41" s="147"/>
    </row>
    <row r="42" spans="2:11" ht="15">
      <c r="B42" s="5">
        <v>3.6</v>
      </c>
      <c r="C42" s="134" t="s">
        <v>40</v>
      </c>
      <c r="D42" s="135"/>
      <c r="E42" s="135"/>
      <c r="F42" s="135"/>
      <c r="G42" s="135"/>
      <c r="H42" s="135"/>
      <c r="I42" s="135"/>
      <c r="J42" s="146">
        <f>(H27+H28)*J40</f>
        <v>4.134296496</v>
      </c>
      <c r="K42" s="147"/>
    </row>
    <row r="43" spans="2:11" ht="15">
      <c r="B43" s="10">
        <v>3.7</v>
      </c>
      <c r="C43" s="136" t="s">
        <v>41</v>
      </c>
      <c r="D43" s="137"/>
      <c r="E43" s="137"/>
      <c r="F43" s="137"/>
      <c r="G43" s="138"/>
      <c r="H43" s="142" t="s">
        <v>28</v>
      </c>
      <c r="I43" s="143"/>
      <c r="J43" s="146">
        <f>J40*H29</f>
        <v>5.5124127839999995</v>
      </c>
      <c r="K43" s="147"/>
    </row>
    <row r="44" spans="2:11" ht="15.75" thickBot="1">
      <c r="B44" s="11">
        <v>3.8</v>
      </c>
      <c r="C44" s="139"/>
      <c r="D44" s="140"/>
      <c r="E44" s="140"/>
      <c r="F44" s="140"/>
      <c r="G44" s="141"/>
      <c r="H44" s="144" t="s">
        <v>42</v>
      </c>
      <c r="I44" s="145"/>
      <c r="J44" s="148">
        <f>IF(J29=0,0,J43*J30/J29)</f>
        <v>0.76484727378</v>
      </c>
      <c r="K44" s="149"/>
    </row>
    <row r="45" spans="2:11" ht="15">
      <c r="B45" s="2"/>
      <c r="C45" s="2"/>
      <c r="D45" s="2"/>
      <c r="E45" s="2"/>
      <c r="F45" s="2"/>
      <c r="G45" s="2"/>
      <c r="H45" s="2"/>
      <c r="I45" s="2"/>
      <c r="J45" s="2"/>
      <c r="K45" s="2"/>
    </row>
    <row r="46" spans="2:11" ht="15.75" thickBot="1">
      <c r="B46" s="2"/>
      <c r="C46" s="2"/>
      <c r="D46" s="2"/>
      <c r="E46" s="2"/>
      <c r="F46" s="2"/>
      <c r="G46" s="2"/>
      <c r="H46" s="2"/>
      <c r="I46" s="2"/>
      <c r="J46" s="2"/>
      <c r="K46" s="2"/>
    </row>
    <row r="47" spans="2:11" ht="15.75">
      <c r="B47" s="125" t="s">
        <v>336</v>
      </c>
      <c r="C47" s="126"/>
      <c r="D47" s="126"/>
      <c r="E47" s="126"/>
      <c r="F47" s="126"/>
      <c r="G47" s="126"/>
      <c r="H47" s="126"/>
      <c r="I47" s="126"/>
      <c r="J47" s="126"/>
      <c r="K47" s="127"/>
    </row>
    <row r="48" spans="2:11" ht="15.75" customHeight="1">
      <c r="B48" s="12"/>
      <c r="C48" s="128"/>
      <c r="D48" s="129"/>
      <c r="E48" s="129"/>
      <c r="F48" s="129"/>
      <c r="G48" s="13" t="s">
        <v>43</v>
      </c>
      <c r="H48" s="130" t="s">
        <v>44</v>
      </c>
      <c r="I48" s="131"/>
      <c r="J48" s="130" t="s">
        <v>45</v>
      </c>
      <c r="K48" s="131"/>
    </row>
    <row r="49" spans="2:11" ht="15">
      <c r="B49" s="12">
        <v>4.1</v>
      </c>
      <c r="C49" s="128" t="s">
        <v>46</v>
      </c>
      <c r="D49" s="129"/>
      <c r="E49" s="129"/>
      <c r="F49" s="129"/>
      <c r="G49" s="14">
        <f>'201314 Allocation Data'!D21</f>
        <v>2</v>
      </c>
      <c r="H49" s="132">
        <f>'201314 Allocation Data'!D22</f>
        <v>1</v>
      </c>
      <c r="I49" s="133"/>
      <c r="J49" s="132">
        <f>G49+H49</f>
        <v>3</v>
      </c>
      <c r="K49" s="133"/>
    </row>
    <row r="50" spans="2:11" ht="15">
      <c r="B50" s="2"/>
      <c r="C50" s="2"/>
      <c r="D50" s="2"/>
      <c r="E50" s="2"/>
      <c r="F50" s="2"/>
      <c r="G50" s="2"/>
      <c r="H50" s="2"/>
      <c r="I50" s="2"/>
      <c r="J50" s="2"/>
      <c r="K50" s="2"/>
    </row>
  </sheetData>
  <sheetProtection/>
  <mergeCells count="80">
    <mergeCell ref="C5:D5"/>
    <mergeCell ref="E5:K5"/>
    <mergeCell ref="H14:K14"/>
    <mergeCell ref="H13:K13"/>
    <mergeCell ref="C13:G13"/>
    <mergeCell ref="C14:G14"/>
    <mergeCell ref="B12:K12"/>
    <mergeCell ref="C1:K1"/>
    <mergeCell ref="C2:D2"/>
    <mergeCell ref="E2:K2"/>
    <mergeCell ref="C3:D3"/>
    <mergeCell ref="E3:K3"/>
    <mergeCell ref="C4:D4"/>
    <mergeCell ref="E4:K4"/>
    <mergeCell ref="H16:K16"/>
    <mergeCell ref="E7:E8"/>
    <mergeCell ref="G7:G8"/>
    <mergeCell ref="I7:I8"/>
    <mergeCell ref="K7:K8"/>
    <mergeCell ref="B7:C8"/>
    <mergeCell ref="H15:K15"/>
    <mergeCell ref="B9:C9"/>
    <mergeCell ref="C15:G15"/>
    <mergeCell ref="C16:G16"/>
    <mergeCell ref="H17:K17"/>
    <mergeCell ref="C25:F25"/>
    <mergeCell ref="H25:I25"/>
    <mergeCell ref="J25:K25"/>
    <mergeCell ref="B20:K20"/>
    <mergeCell ref="B21:F24"/>
    <mergeCell ref="G21:G24"/>
    <mergeCell ref="H21:I24"/>
    <mergeCell ref="J21:K24"/>
    <mergeCell ref="C17:G17"/>
    <mergeCell ref="C26:F26"/>
    <mergeCell ref="H26:I26"/>
    <mergeCell ref="J26:K26"/>
    <mergeCell ref="C27:F27"/>
    <mergeCell ref="H27:I27"/>
    <mergeCell ref="J27:K27"/>
    <mergeCell ref="C29:D30"/>
    <mergeCell ref="H30:I30"/>
    <mergeCell ref="J30:K30"/>
    <mergeCell ref="E29:F29"/>
    <mergeCell ref="E30:F30"/>
    <mergeCell ref="C28:F28"/>
    <mergeCell ref="H28:I28"/>
    <mergeCell ref="J28:K28"/>
    <mergeCell ref="H29:I29"/>
    <mergeCell ref="J29:K29"/>
    <mergeCell ref="C31:F31"/>
    <mergeCell ref="H31:I31"/>
    <mergeCell ref="J31:K31"/>
    <mergeCell ref="B34:K34"/>
    <mergeCell ref="B35:K35"/>
    <mergeCell ref="J36:K36"/>
    <mergeCell ref="J37:K37"/>
    <mergeCell ref="B38:K38"/>
    <mergeCell ref="C36:I36"/>
    <mergeCell ref="C37:I37"/>
    <mergeCell ref="J41:K41"/>
    <mergeCell ref="J42:K42"/>
    <mergeCell ref="C40:I40"/>
    <mergeCell ref="C39:I39"/>
    <mergeCell ref="J39:K39"/>
    <mergeCell ref="J40:K40"/>
    <mergeCell ref="C41:I41"/>
    <mergeCell ref="C42:I42"/>
    <mergeCell ref="C43:G44"/>
    <mergeCell ref="H43:I43"/>
    <mergeCell ref="H44:I44"/>
    <mergeCell ref="J43:K43"/>
    <mergeCell ref="J44:K44"/>
    <mergeCell ref="B47:K47"/>
    <mergeCell ref="C49:F49"/>
    <mergeCell ref="C48:F48"/>
    <mergeCell ref="H48:I48"/>
    <mergeCell ref="J48:K48"/>
    <mergeCell ref="H49:I49"/>
    <mergeCell ref="J49:K49"/>
  </mergeCells>
  <printOptions/>
  <pageMargins left="0.7" right="0.7" top="0.75" bottom="0.75" header="0.3" footer="0.3"/>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G25"/>
  <sheetViews>
    <sheetView showGridLines="0" zoomScale="85" zoomScaleNormal="85" zoomScalePageLayoutView="0" workbookViewId="0" topLeftCell="A1">
      <selection activeCell="I31" sqref="I31"/>
    </sheetView>
  </sheetViews>
  <sheetFormatPr defaultColWidth="8.88671875" defaultRowHeight="15"/>
  <cols>
    <col min="1" max="1" width="4.3359375" style="0" customWidth="1"/>
    <col min="2" max="2" width="10.5546875" style="0" customWidth="1"/>
    <col min="3" max="3" width="32.6640625" style="0" customWidth="1"/>
    <col min="4" max="4" width="14.5546875" style="17" customWidth="1"/>
    <col min="5" max="5" width="14.5546875" style="0" customWidth="1"/>
  </cols>
  <sheetData>
    <row r="1" spans="2:3" ht="63.75" customHeight="1">
      <c r="B1" s="15"/>
      <c r="C1" s="16" t="s">
        <v>47</v>
      </c>
    </row>
    <row r="2" ht="16.5" thickBot="1">
      <c r="B2" s="18"/>
    </row>
    <row r="3" spans="1:5" ht="16.5" thickBot="1">
      <c r="A3" s="243" t="s">
        <v>48</v>
      </c>
      <c r="B3" s="244"/>
      <c r="C3" s="244"/>
      <c r="D3" s="244"/>
      <c r="E3" s="245"/>
    </row>
    <row r="4" spans="1:5" ht="73.5" customHeight="1">
      <c r="A4" s="246"/>
      <c r="B4" s="247"/>
      <c r="C4" s="248"/>
      <c r="D4" s="19" t="s">
        <v>49</v>
      </c>
      <c r="E4" s="20" t="s">
        <v>50</v>
      </c>
    </row>
    <row r="5" spans="1:7" ht="15.75">
      <c r="A5" s="5">
        <v>7.1</v>
      </c>
      <c r="B5" s="180" t="s">
        <v>13</v>
      </c>
      <c r="C5" s="238"/>
      <c r="D5" s="21">
        <v>20</v>
      </c>
      <c r="E5" s="22"/>
      <c r="G5" s="23"/>
    </row>
    <row r="6" spans="1:5" ht="15">
      <c r="A6" s="5">
        <v>7.2</v>
      </c>
      <c r="B6" s="180" t="s">
        <v>14</v>
      </c>
      <c r="C6" s="238"/>
      <c r="D6" s="24">
        <v>1.2</v>
      </c>
      <c r="E6" s="22"/>
    </row>
    <row r="7" spans="1:5" ht="15">
      <c r="A7" s="5">
        <v>7.3</v>
      </c>
      <c r="B7" s="238" t="s">
        <v>51</v>
      </c>
      <c r="C7" s="134"/>
      <c r="D7" s="25">
        <v>24</v>
      </c>
      <c r="E7" s="26"/>
    </row>
    <row r="8" spans="1:5" ht="15">
      <c r="A8" s="5">
        <v>7.4</v>
      </c>
      <c r="B8" s="238" t="s">
        <v>52</v>
      </c>
      <c r="C8" s="134"/>
      <c r="D8" s="27"/>
      <c r="E8" s="28"/>
    </row>
    <row r="9" spans="1:5" ht="15">
      <c r="A9" s="5">
        <v>7.5</v>
      </c>
      <c r="B9" s="238" t="s">
        <v>23</v>
      </c>
      <c r="C9" s="134"/>
      <c r="D9" s="29">
        <v>8</v>
      </c>
      <c r="E9" s="30">
        <f>SUMIF(Programme!U6:U26,"FT &gt;= 540 glh",Programme!V6:V26)</f>
        <v>8</v>
      </c>
    </row>
    <row r="10" spans="1:5" ht="15">
      <c r="A10" s="5">
        <v>7.6</v>
      </c>
      <c r="B10" s="238" t="s">
        <v>24</v>
      </c>
      <c r="C10" s="134"/>
      <c r="D10" s="29">
        <v>4</v>
      </c>
      <c r="E10" s="30">
        <f>SUMIF(Programme!U6:U26,"PT 450-539 glh",Programme!V6:V26)</f>
        <v>4</v>
      </c>
    </row>
    <row r="11" spans="1:5" ht="15">
      <c r="A11" s="5">
        <v>7.7</v>
      </c>
      <c r="B11" s="238" t="s">
        <v>25</v>
      </c>
      <c r="C11" s="134"/>
      <c r="D11" s="29">
        <v>0</v>
      </c>
      <c r="E11" s="30">
        <f>SUMIF(Programme!U6:U26,"PT 360-449 glh",Programme!V6:V26)</f>
        <v>0</v>
      </c>
    </row>
    <row r="12" spans="1:5" ht="15">
      <c r="A12" s="5">
        <v>7.8</v>
      </c>
      <c r="B12" s="238" t="s">
        <v>26</v>
      </c>
      <c r="C12" s="134"/>
      <c r="D12" s="29">
        <v>3</v>
      </c>
      <c r="E12" s="30">
        <f>SUMIF(Programme!U6:U26,"PT 280-359 glh",Programme!V6:V26)</f>
        <v>3</v>
      </c>
    </row>
    <row r="13" spans="1:5" ht="15">
      <c r="A13" s="31">
        <v>7.9</v>
      </c>
      <c r="B13" s="238" t="s">
        <v>53</v>
      </c>
      <c r="C13" s="134"/>
      <c r="D13" s="29">
        <v>4</v>
      </c>
      <c r="E13" s="30">
        <f>SUMIF(Programme!U6:U26,"PT &lt; 280 glh",Programme!D6:D26)</f>
        <v>4</v>
      </c>
    </row>
    <row r="14" spans="1:5" ht="15">
      <c r="A14" s="31" t="s">
        <v>54</v>
      </c>
      <c r="B14" s="238" t="s">
        <v>55</v>
      </c>
      <c r="C14" s="134"/>
      <c r="D14" s="32">
        <v>0.56</v>
      </c>
      <c r="E14" s="33">
        <f>ROUND(SUMIF(Programme!U6:U26,"PT &lt; 280 glh",Programme!V6:V26),3)</f>
        <v>0.555</v>
      </c>
    </row>
    <row r="15" spans="1:5" ht="15">
      <c r="A15" s="31">
        <v>7.11</v>
      </c>
      <c r="B15" s="238" t="s">
        <v>7</v>
      </c>
      <c r="C15" s="134"/>
      <c r="D15" s="34">
        <v>0.947</v>
      </c>
      <c r="E15" s="35">
        <f>ROUND((Programme!E2/Programme!D2/2)+0.5,3)</f>
        <v>0.947</v>
      </c>
    </row>
    <row r="16" spans="1:5" ht="15">
      <c r="A16" s="31">
        <v>7.12</v>
      </c>
      <c r="B16" s="238" t="s">
        <v>8</v>
      </c>
      <c r="C16" s="134"/>
      <c r="D16" s="34">
        <v>1.125</v>
      </c>
      <c r="E16" s="35">
        <f>ROUND(Programme!Y2/Programme!W2,3)</f>
        <v>1.125</v>
      </c>
    </row>
    <row r="17" spans="1:5" ht="15">
      <c r="A17" s="5">
        <v>7.13</v>
      </c>
      <c r="B17" s="238" t="s">
        <v>56</v>
      </c>
      <c r="C17" s="134"/>
      <c r="D17" s="34">
        <v>1.064</v>
      </c>
      <c r="E17" s="35">
        <f>ROUND((Programme!X2/Programme!W2),3)</f>
        <v>1.064</v>
      </c>
    </row>
    <row r="18" spans="1:5" ht="15">
      <c r="A18" s="5">
        <v>7.14</v>
      </c>
      <c r="B18" s="238" t="s">
        <v>10</v>
      </c>
      <c r="C18" s="134"/>
      <c r="D18" s="34">
        <v>1</v>
      </c>
      <c r="E18" s="28"/>
    </row>
    <row r="19" spans="1:5" ht="15">
      <c r="A19" s="5">
        <v>7.15</v>
      </c>
      <c r="B19" s="238" t="s">
        <v>35</v>
      </c>
      <c r="C19" s="134"/>
      <c r="D19" s="27">
        <v>1</v>
      </c>
      <c r="E19" s="28"/>
    </row>
    <row r="20" spans="1:5" ht="15">
      <c r="A20" s="5">
        <v>7.16</v>
      </c>
      <c r="B20" s="238" t="s">
        <v>57</v>
      </c>
      <c r="C20" s="134"/>
      <c r="D20" s="34">
        <v>1.091</v>
      </c>
      <c r="E20" s="28"/>
    </row>
    <row r="21" spans="1:5" ht="15">
      <c r="A21" s="5">
        <v>7.17</v>
      </c>
      <c r="B21" s="238" t="s">
        <v>58</v>
      </c>
      <c r="C21" s="134"/>
      <c r="D21" s="27">
        <v>2</v>
      </c>
      <c r="E21" s="36"/>
    </row>
    <row r="22" spans="1:5" ht="15">
      <c r="A22" s="5">
        <v>7.18</v>
      </c>
      <c r="B22" s="238" t="s">
        <v>59</v>
      </c>
      <c r="C22" s="134"/>
      <c r="D22" s="27">
        <v>1</v>
      </c>
      <c r="E22" s="36"/>
    </row>
    <row r="23" spans="1:5" ht="15">
      <c r="A23" s="2"/>
      <c r="B23" s="2"/>
      <c r="C23" s="2"/>
      <c r="D23" s="37"/>
      <c r="E23" s="2"/>
    </row>
    <row r="24" spans="1:5" ht="15">
      <c r="A24" s="2"/>
      <c r="B24" s="239" t="s">
        <v>60</v>
      </c>
      <c r="C24" s="240"/>
      <c r="D24" s="37"/>
      <c r="E24" s="2"/>
    </row>
    <row r="25" spans="1:5" ht="15">
      <c r="A25" s="2"/>
      <c r="B25" s="241"/>
      <c r="C25" s="242"/>
      <c r="D25" s="37"/>
      <c r="E25" s="2"/>
    </row>
    <row r="27" ht="15"/>
    <row r="28" ht="15"/>
  </sheetData>
  <sheetProtection/>
  <mergeCells count="21">
    <mergeCell ref="B20:C20"/>
    <mergeCell ref="B9:C9"/>
    <mergeCell ref="B12:C12"/>
    <mergeCell ref="B15:C15"/>
    <mergeCell ref="B11:C11"/>
    <mergeCell ref="B14:C14"/>
    <mergeCell ref="A3:E3"/>
    <mergeCell ref="A4:C4"/>
    <mergeCell ref="B7:C7"/>
    <mergeCell ref="B8:C8"/>
    <mergeCell ref="B6:C6"/>
    <mergeCell ref="B10:C10"/>
    <mergeCell ref="B5:C5"/>
    <mergeCell ref="B16:C16"/>
    <mergeCell ref="B17:C17"/>
    <mergeCell ref="B19:C19"/>
    <mergeCell ref="B24:C25"/>
    <mergeCell ref="B22:C22"/>
    <mergeCell ref="B21:C21"/>
    <mergeCell ref="B13:C13"/>
    <mergeCell ref="B18:C18"/>
  </mergeCells>
  <printOptions/>
  <pageMargins left="0.7" right="0.7" top="0.75" bottom="0.75" header="0.3" footer="0.3"/>
  <pageSetup fitToHeight="0" fitToWidth="1" horizontalDpi="600" verticalDpi="600" orientation="landscape" paperSize="9"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1"/>
    <pageSetUpPr fitToPage="1"/>
  </sheetPr>
  <dimension ref="A1:R83"/>
  <sheetViews>
    <sheetView zoomScalePageLayoutView="0" workbookViewId="0" topLeftCell="A1">
      <selection activeCell="R25" sqref="R25"/>
    </sheetView>
  </sheetViews>
  <sheetFormatPr defaultColWidth="8.88671875" defaultRowHeight="15"/>
  <cols>
    <col min="1" max="1" width="12.4453125" style="38" customWidth="1"/>
    <col min="2" max="2" width="12.99609375" style="38" bestFit="1" customWidth="1"/>
    <col min="3" max="3" width="6.3359375" style="38" customWidth="1"/>
    <col min="4" max="4" width="9.21484375" style="38" bestFit="1" customWidth="1"/>
    <col min="5" max="5" width="12.77734375" style="38" customWidth="1"/>
    <col min="6" max="6" width="9.3359375" style="38" customWidth="1"/>
    <col min="7" max="7" width="9.88671875" style="38" customWidth="1"/>
    <col min="8" max="10" width="9.3359375" style="38" customWidth="1"/>
    <col min="11" max="11" width="12.99609375" style="52" customWidth="1"/>
    <col min="12" max="12" width="12.4453125" style="40" customWidth="1"/>
    <col min="13" max="13" width="10.4453125" style="38" customWidth="1"/>
    <col min="14" max="14" width="11.88671875" style="38" customWidth="1"/>
    <col min="15" max="15" width="13.5546875" style="41" customWidth="1"/>
    <col min="16" max="16" width="13.5546875" style="38" customWidth="1"/>
    <col min="17" max="17" width="10.4453125" style="42" customWidth="1"/>
    <col min="18" max="18" width="8.6640625" style="38" customWidth="1"/>
    <col min="19" max="16384" width="8.88671875" style="38" customWidth="1"/>
  </cols>
  <sheetData>
    <row r="1" spans="2:11" ht="54.75" customHeight="1">
      <c r="B1" s="39" t="s">
        <v>61</v>
      </c>
      <c r="K1" s="40"/>
    </row>
    <row r="2" ht="14.25" customHeight="1">
      <c r="K2" s="40"/>
    </row>
    <row r="3" spans="1:18" ht="48" customHeight="1">
      <c r="A3" s="249" t="s">
        <v>62</v>
      </c>
      <c r="B3" s="250"/>
      <c r="C3" s="251"/>
      <c r="D3" s="252" t="s">
        <v>63</v>
      </c>
      <c r="E3" s="253"/>
      <c r="F3" s="253"/>
      <c r="G3" s="254"/>
      <c r="H3" s="255" t="s">
        <v>64</v>
      </c>
      <c r="I3" s="253"/>
      <c r="J3" s="253"/>
      <c r="K3" s="253"/>
      <c r="L3" s="254"/>
      <c r="M3" s="256" t="s">
        <v>65</v>
      </c>
      <c r="N3" s="253"/>
      <c r="O3" s="253"/>
      <c r="P3" s="253"/>
      <c r="Q3" s="254"/>
      <c r="R3" s="43"/>
    </row>
    <row r="4" spans="1:18" s="50" customFormat="1" ht="64.5" customHeight="1">
      <c r="A4" s="44" t="s">
        <v>66</v>
      </c>
      <c r="B4" s="44" t="s">
        <v>67</v>
      </c>
      <c r="C4" s="44" t="s">
        <v>68</v>
      </c>
      <c r="D4" s="45" t="s">
        <v>69</v>
      </c>
      <c r="E4" s="45" t="s">
        <v>70</v>
      </c>
      <c r="F4" s="45" t="s">
        <v>71</v>
      </c>
      <c r="G4" s="45" t="s">
        <v>72</v>
      </c>
      <c r="H4" s="46" t="s">
        <v>73</v>
      </c>
      <c r="I4" s="46" t="s">
        <v>74</v>
      </c>
      <c r="J4" s="46" t="s">
        <v>75</v>
      </c>
      <c r="K4" s="46" t="s">
        <v>76</v>
      </c>
      <c r="L4" s="46" t="s">
        <v>77</v>
      </c>
      <c r="M4" s="47" t="s">
        <v>78</v>
      </c>
      <c r="N4" s="47" t="s">
        <v>79</v>
      </c>
      <c r="O4" s="48" t="s">
        <v>80</v>
      </c>
      <c r="P4" s="47" t="s">
        <v>81</v>
      </c>
      <c r="Q4" s="49" t="s">
        <v>82</v>
      </c>
      <c r="R4" s="43" t="s">
        <v>83</v>
      </c>
    </row>
    <row r="5" spans="1:18" ht="12.75">
      <c r="A5" s="38" t="s">
        <v>359</v>
      </c>
      <c r="B5" s="38" t="str">
        <f>IF(ISNONTEXT(VLOOKUP(A5,'Student names'!$B$7:$C$15000,2,0)),"",VLOOKUP(A5,'Student names'!$B$7:$C$15000,2,0))</f>
        <v>Ann</v>
      </c>
      <c r="C5" s="38">
        <v>18</v>
      </c>
      <c r="D5" s="38" t="s">
        <v>92</v>
      </c>
      <c r="E5" s="38" t="s">
        <v>93</v>
      </c>
      <c r="F5" s="38">
        <v>60</v>
      </c>
      <c r="G5" s="38" t="s">
        <v>91</v>
      </c>
      <c r="H5" s="51">
        <v>40805</v>
      </c>
      <c r="I5" s="51">
        <v>41040</v>
      </c>
      <c r="J5" s="51">
        <v>41040</v>
      </c>
      <c r="K5" s="52">
        <v>2</v>
      </c>
      <c r="L5" s="40">
        <v>1</v>
      </c>
      <c r="M5" s="51">
        <v>40805</v>
      </c>
      <c r="N5" s="51">
        <v>41040</v>
      </c>
      <c r="O5" s="41">
        <v>235</v>
      </c>
      <c r="P5" s="38">
        <v>235</v>
      </c>
      <c r="Q5" s="42">
        <v>60</v>
      </c>
      <c r="R5" s="38">
        <v>1</v>
      </c>
    </row>
    <row r="6" spans="1:18" ht="12.75">
      <c r="A6" s="38" t="s">
        <v>360</v>
      </c>
      <c r="B6" s="38" t="str">
        <f>IF(ISNONTEXT(VLOOKUP(A6,'Student names'!$B$7:$C$15000,2,0)),"",VLOOKUP(A6,'Student names'!$B$7:$C$15000,2,0))</f>
        <v>Barry</v>
      </c>
      <c r="C6" s="38">
        <v>18</v>
      </c>
      <c r="D6" s="38" t="s">
        <v>94</v>
      </c>
      <c r="E6" s="38" t="s">
        <v>95</v>
      </c>
      <c r="F6" s="38">
        <v>57</v>
      </c>
      <c r="G6" s="38" t="s">
        <v>96</v>
      </c>
      <c r="H6" s="51">
        <v>40798</v>
      </c>
      <c r="I6" s="51">
        <v>41096</v>
      </c>
      <c r="J6" s="51">
        <v>40983</v>
      </c>
      <c r="K6" s="52">
        <v>2</v>
      </c>
      <c r="L6" s="40">
        <v>1</v>
      </c>
      <c r="M6" s="51">
        <v>40798</v>
      </c>
      <c r="N6" s="51">
        <v>41096</v>
      </c>
      <c r="O6" s="41">
        <v>298</v>
      </c>
      <c r="P6" s="38">
        <v>185</v>
      </c>
      <c r="Q6" s="42">
        <v>57</v>
      </c>
      <c r="R6" s="38">
        <v>1</v>
      </c>
    </row>
    <row r="7" spans="1:18" ht="12.75">
      <c r="A7" s="38" t="s">
        <v>360</v>
      </c>
      <c r="B7" s="38" t="str">
        <f>IF(ISNONTEXT(VLOOKUP(A7,'Student names'!$B$7:$C$15000,2,0)),"",VLOOKUP(A7,'Student names'!$B$7:$C$15000,2,0))</f>
        <v>Barry</v>
      </c>
      <c r="C7" s="38">
        <v>18</v>
      </c>
      <c r="D7" s="38" t="s">
        <v>97</v>
      </c>
      <c r="E7" s="38" t="s">
        <v>98</v>
      </c>
      <c r="F7" s="38">
        <v>14</v>
      </c>
      <c r="G7" s="38" t="s">
        <v>96</v>
      </c>
      <c r="H7" s="51">
        <v>40801</v>
      </c>
      <c r="I7" s="51">
        <v>40991</v>
      </c>
      <c r="J7" s="51">
        <v>40857</v>
      </c>
      <c r="K7" s="52">
        <v>2</v>
      </c>
      <c r="L7" s="40">
        <v>1</v>
      </c>
      <c r="M7" s="51">
        <v>40801</v>
      </c>
      <c r="N7" s="51">
        <v>40991</v>
      </c>
      <c r="O7" s="41">
        <v>190</v>
      </c>
      <c r="P7" s="38">
        <v>56</v>
      </c>
      <c r="Q7" s="42">
        <v>14</v>
      </c>
      <c r="R7" s="38">
        <v>0</v>
      </c>
    </row>
    <row r="8" spans="1:18" ht="12.75">
      <c r="A8" s="38" t="s">
        <v>360</v>
      </c>
      <c r="B8" s="38" t="str">
        <f>IF(ISNONTEXT(VLOOKUP(A8,'Student names'!$B$7:$C$15000,2,0)),"",VLOOKUP(A8,'Student names'!$B$7:$C$15000,2,0))</f>
        <v>Barry</v>
      </c>
      <c r="C8" s="38">
        <v>18</v>
      </c>
      <c r="D8" s="38" t="s">
        <v>99</v>
      </c>
      <c r="E8" s="38" t="s">
        <v>100</v>
      </c>
      <c r="F8" s="38">
        <v>40</v>
      </c>
      <c r="G8" s="38" t="s">
        <v>86</v>
      </c>
      <c r="H8" s="51">
        <v>40798</v>
      </c>
      <c r="I8" s="51">
        <v>40991</v>
      </c>
      <c r="J8" s="51">
        <v>40991</v>
      </c>
      <c r="K8" s="52">
        <v>2</v>
      </c>
      <c r="L8" s="40">
        <v>3</v>
      </c>
      <c r="M8" s="51">
        <v>40798</v>
      </c>
      <c r="N8" s="51">
        <v>40991</v>
      </c>
      <c r="O8" s="41">
        <v>193</v>
      </c>
      <c r="P8" s="38">
        <v>193</v>
      </c>
      <c r="Q8" s="42">
        <v>40</v>
      </c>
      <c r="R8" s="38">
        <v>0</v>
      </c>
    </row>
    <row r="9" spans="1:18" ht="12.75">
      <c r="A9" s="38" t="s">
        <v>360</v>
      </c>
      <c r="B9" s="38" t="str">
        <f>IF(ISNONTEXT(VLOOKUP(A9,'Student names'!$B$7:$C$15000,2,0)),"",VLOOKUP(A9,'Student names'!$B$7:$C$15000,2,0))</f>
        <v>Barry</v>
      </c>
      <c r="C9" s="38">
        <v>18</v>
      </c>
      <c r="D9" s="38" t="s">
        <v>101</v>
      </c>
      <c r="E9" s="38" t="s">
        <v>102</v>
      </c>
      <c r="F9" s="38">
        <v>9</v>
      </c>
      <c r="G9" s="38" t="s">
        <v>96</v>
      </c>
      <c r="H9" s="51">
        <v>40798</v>
      </c>
      <c r="I9" s="51">
        <v>40802</v>
      </c>
      <c r="J9" s="51">
        <v>40983</v>
      </c>
      <c r="K9" s="52">
        <v>2</v>
      </c>
      <c r="L9" s="40">
        <v>3</v>
      </c>
      <c r="M9" s="51">
        <v>40798</v>
      </c>
      <c r="N9" s="51">
        <v>40802</v>
      </c>
      <c r="O9" s="41">
        <v>4</v>
      </c>
      <c r="P9" s="38">
        <v>185</v>
      </c>
      <c r="Q9" s="42">
        <v>9</v>
      </c>
      <c r="R9" s="38">
        <v>0</v>
      </c>
    </row>
    <row r="10" spans="1:18" ht="12.75">
      <c r="A10" s="38" t="s">
        <v>361</v>
      </c>
      <c r="B10" s="38" t="str">
        <f>IF(ISNONTEXT(VLOOKUP(A10,'Student names'!$B$7:$C$15000,2,0)),"",VLOOKUP(A10,'Student names'!$B$7:$C$15000,2,0))</f>
        <v>Claire</v>
      </c>
      <c r="C10" s="38">
        <v>18</v>
      </c>
      <c r="D10" s="38" t="s">
        <v>103</v>
      </c>
      <c r="E10" s="38" t="s">
        <v>104</v>
      </c>
      <c r="F10" s="38">
        <v>336</v>
      </c>
      <c r="G10" s="38" t="s">
        <v>105</v>
      </c>
      <c r="H10" s="51">
        <v>40855</v>
      </c>
      <c r="I10" s="51">
        <v>41047</v>
      </c>
      <c r="J10" s="51">
        <v>41047</v>
      </c>
      <c r="K10" s="52">
        <v>2</v>
      </c>
      <c r="L10" s="40">
        <v>1</v>
      </c>
      <c r="M10" s="51">
        <v>40855</v>
      </c>
      <c r="N10" s="51">
        <v>41047</v>
      </c>
      <c r="O10" s="41">
        <v>192</v>
      </c>
      <c r="P10" s="38">
        <v>192</v>
      </c>
      <c r="Q10" s="42">
        <v>336</v>
      </c>
      <c r="R10" s="38">
        <v>1</v>
      </c>
    </row>
    <row r="11" spans="1:18" ht="12.75">
      <c r="A11" s="38" t="s">
        <v>361</v>
      </c>
      <c r="B11" s="38" t="str">
        <f>IF(ISNONTEXT(VLOOKUP(A11,'Student names'!$B$7:$C$15000,2,0)),"",VLOOKUP(A11,'Student names'!$B$7:$C$15000,2,0))</f>
        <v>Claire</v>
      </c>
      <c r="C11" s="38">
        <v>18</v>
      </c>
      <c r="D11" s="38" t="s">
        <v>106</v>
      </c>
      <c r="E11" s="38" t="s">
        <v>88</v>
      </c>
      <c r="F11" s="38">
        <v>30</v>
      </c>
      <c r="G11" s="38" t="s">
        <v>86</v>
      </c>
      <c r="H11" s="51">
        <v>40798</v>
      </c>
      <c r="I11" s="51">
        <v>40837</v>
      </c>
      <c r="J11" s="51">
        <v>40969</v>
      </c>
      <c r="K11" s="52">
        <v>2</v>
      </c>
      <c r="L11" s="40">
        <v>1</v>
      </c>
      <c r="M11" s="51">
        <v>40798</v>
      </c>
      <c r="N11" s="51">
        <v>40837</v>
      </c>
      <c r="O11" s="41">
        <v>39</v>
      </c>
      <c r="P11" s="38">
        <v>171</v>
      </c>
      <c r="Q11" s="42">
        <v>30</v>
      </c>
      <c r="R11" s="38">
        <v>0</v>
      </c>
    </row>
    <row r="12" spans="1:18" ht="12.75">
      <c r="A12" s="38" t="s">
        <v>361</v>
      </c>
      <c r="B12" s="38" t="str">
        <f>IF(ISNONTEXT(VLOOKUP(A12,'Student names'!$B$7:$C$15000,2,0)),"",VLOOKUP(A12,'Student names'!$B$7:$C$15000,2,0))</f>
        <v>Claire</v>
      </c>
      <c r="C12" s="38">
        <v>18</v>
      </c>
      <c r="D12" s="38" t="s">
        <v>107</v>
      </c>
      <c r="E12" s="38" t="s">
        <v>108</v>
      </c>
      <c r="F12" s="38">
        <v>45</v>
      </c>
      <c r="G12" s="38" t="s">
        <v>105</v>
      </c>
      <c r="H12" s="51">
        <v>40808</v>
      </c>
      <c r="I12" s="51">
        <v>40886</v>
      </c>
      <c r="J12" s="51">
        <v>40886</v>
      </c>
      <c r="K12" s="52">
        <v>2</v>
      </c>
      <c r="L12" s="40">
        <v>3</v>
      </c>
      <c r="M12" s="51">
        <v>40808</v>
      </c>
      <c r="N12" s="51">
        <v>40886</v>
      </c>
      <c r="O12" s="41">
        <v>78</v>
      </c>
      <c r="P12" s="38">
        <v>78</v>
      </c>
      <c r="Q12" s="42">
        <v>45</v>
      </c>
      <c r="R12" s="38">
        <v>0</v>
      </c>
    </row>
    <row r="13" spans="1:18" ht="12.75">
      <c r="A13" s="38" t="s">
        <v>361</v>
      </c>
      <c r="B13" s="38" t="str">
        <f>IF(ISNONTEXT(VLOOKUP(A13,'Student names'!$B$7:$C$15000,2,0)),"",VLOOKUP(A13,'Student names'!$B$7:$C$15000,2,0))</f>
        <v>Claire</v>
      </c>
      <c r="C13" s="38">
        <v>18</v>
      </c>
      <c r="D13" s="38" t="s">
        <v>109</v>
      </c>
      <c r="E13" s="38" t="s">
        <v>110</v>
      </c>
      <c r="F13" s="38">
        <v>45</v>
      </c>
      <c r="G13" s="38" t="s">
        <v>105</v>
      </c>
      <c r="H13" s="51">
        <v>40917</v>
      </c>
      <c r="I13" s="51">
        <v>41103</v>
      </c>
      <c r="J13" s="51">
        <v>41048</v>
      </c>
      <c r="K13" s="52">
        <v>2</v>
      </c>
      <c r="L13" s="40">
        <v>1</v>
      </c>
      <c r="M13" s="51">
        <v>40917</v>
      </c>
      <c r="N13" s="51">
        <v>41103</v>
      </c>
      <c r="O13" s="41">
        <v>186</v>
      </c>
      <c r="P13" s="38">
        <v>131</v>
      </c>
      <c r="Q13" s="42">
        <v>45</v>
      </c>
      <c r="R13" s="38">
        <v>0</v>
      </c>
    </row>
    <row r="14" spans="1:18" ht="12.75">
      <c r="A14" s="38" t="s">
        <v>362</v>
      </c>
      <c r="B14" s="38" t="str">
        <f>IF(ISNONTEXT(VLOOKUP(A14,'Student names'!$B$7:$C$15000,2,0)),"",VLOOKUP(A14,'Student names'!$B$7:$C$15000,2,0))</f>
        <v>David</v>
      </c>
      <c r="C14" s="38">
        <v>18</v>
      </c>
      <c r="D14" s="38" t="s">
        <v>109</v>
      </c>
      <c r="E14" s="38" t="s">
        <v>110</v>
      </c>
      <c r="F14" s="38">
        <v>45</v>
      </c>
      <c r="G14" s="38" t="s">
        <v>105</v>
      </c>
      <c r="H14" s="51">
        <v>41085</v>
      </c>
      <c r="I14" s="51">
        <v>41166</v>
      </c>
      <c r="J14" s="51"/>
      <c r="K14" s="52">
        <v>1</v>
      </c>
      <c r="L14" s="40">
        <v>9</v>
      </c>
      <c r="M14" s="51">
        <v>41085</v>
      </c>
      <c r="N14" s="51">
        <v>41121</v>
      </c>
      <c r="O14" s="41">
        <v>36</v>
      </c>
      <c r="Q14" s="42">
        <v>20.30487823486328</v>
      </c>
      <c r="R14" s="38">
        <v>0</v>
      </c>
    </row>
    <row r="15" spans="1:18" ht="12.75">
      <c r="A15" s="38" t="s">
        <v>362</v>
      </c>
      <c r="B15" s="38" t="str">
        <f>IF(ISNONTEXT(VLOOKUP(A15,'Student names'!$B$7:$C$15000,2,0)),"",VLOOKUP(A15,'Student names'!$B$7:$C$15000,2,0))</f>
        <v>David</v>
      </c>
      <c r="C15" s="38">
        <v>18</v>
      </c>
      <c r="D15" s="38" t="s">
        <v>117</v>
      </c>
      <c r="E15" s="38" t="s">
        <v>118</v>
      </c>
      <c r="F15" s="38">
        <v>30</v>
      </c>
      <c r="G15" s="38" t="s">
        <v>86</v>
      </c>
      <c r="H15" s="51">
        <v>41085</v>
      </c>
      <c r="I15" s="51">
        <v>41166</v>
      </c>
      <c r="J15" s="51"/>
      <c r="K15" s="52">
        <v>1</v>
      </c>
      <c r="L15" s="40">
        <v>9</v>
      </c>
      <c r="M15" s="51">
        <v>41085</v>
      </c>
      <c r="N15" s="51">
        <v>41121</v>
      </c>
      <c r="O15" s="41">
        <v>36</v>
      </c>
      <c r="Q15" s="42">
        <v>13.536584854125977</v>
      </c>
      <c r="R15" s="38">
        <v>0</v>
      </c>
    </row>
    <row r="16" spans="1:18" ht="12.75">
      <c r="A16" s="38" t="s">
        <v>362</v>
      </c>
      <c r="B16" s="38" t="str">
        <f>IF(ISNONTEXT(VLOOKUP(A16,'Student names'!$B$7:$C$15000,2,0)),"",VLOOKUP(A16,'Student names'!$B$7:$C$15000,2,0))</f>
        <v>David</v>
      </c>
      <c r="C16" s="38">
        <v>18</v>
      </c>
      <c r="D16" s="38" t="s">
        <v>107</v>
      </c>
      <c r="E16" s="38" t="s">
        <v>108</v>
      </c>
      <c r="F16" s="38">
        <v>45</v>
      </c>
      <c r="G16" s="38" t="s">
        <v>105</v>
      </c>
      <c r="H16" s="51">
        <v>41085</v>
      </c>
      <c r="I16" s="51">
        <v>41166</v>
      </c>
      <c r="J16" s="51"/>
      <c r="K16" s="52">
        <v>1</v>
      </c>
      <c r="L16" s="40">
        <v>9</v>
      </c>
      <c r="M16" s="51">
        <v>41085</v>
      </c>
      <c r="N16" s="51">
        <v>41121</v>
      </c>
      <c r="O16" s="41">
        <v>36</v>
      </c>
      <c r="Q16" s="42">
        <v>20.30487823486328</v>
      </c>
      <c r="R16" s="38">
        <v>1</v>
      </c>
    </row>
    <row r="17" spans="1:18" ht="12.75">
      <c r="A17" s="38" t="s">
        <v>362</v>
      </c>
      <c r="B17" s="38" t="str">
        <f>IF(ISNONTEXT(VLOOKUP(A17,'Student names'!$B$7:$C$15000,2,0)),"",VLOOKUP(A17,'Student names'!$B$7:$C$15000,2,0))</f>
        <v>David</v>
      </c>
      <c r="C17" s="38">
        <v>18</v>
      </c>
      <c r="D17" s="38" t="s">
        <v>119</v>
      </c>
      <c r="E17" s="38" t="s">
        <v>120</v>
      </c>
      <c r="F17" s="38">
        <v>20</v>
      </c>
      <c r="G17" s="38" t="s">
        <v>86</v>
      </c>
      <c r="H17" s="51">
        <v>41085</v>
      </c>
      <c r="I17" s="51">
        <v>41166</v>
      </c>
      <c r="J17" s="51"/>
      <c r="K17" s="52">
        <v>1</v>
      </c>
      <c r="L17" s="40">
        <v>9</v>
      </c>
      <c r="M17" s="51">
        <v>41085</v>
      </c>
      <c r="N17" s="51">
        <v>41121</v>
      </c>
      <c r="O17" s="41">
        <v>36</v>
      </c>
      <c r="Q17" s="42">
        <v>9.02439022064209</v>
      </c>
      <c r="R17" s="38">
        <v>0</v>
      </c>
    </row>
    <row r="18" spans="1:18" ht="12.75">
      <c r="A18" s="38" t="s">
        <v>363</v>
      </c>
      <c r="B18" s="38" t="str">
        <f>IF(ISNONTEXT(VLOOKUP(A18,'Student names'!$B$7:$C$15000,2,0)),"",VLOOKUP(A18,'Student names'!$B$7:$C$15000,2,0))</f>
        <v>Eric</v>
      </c>
      <c r="C18" s="38">
        <v>18</v>
      </c>
      <c r="D18" s="38" t="s">
        <v>116</v>
      </c>
      <c r="E18" s="38" t="s">
        <v>110</v>
      </c>
      <c r="F18" s="38">
        <v>45</v>
      </c>
      <c r="G18" s="38" t="s">
        <v>105</v>
      </c>
      <c r="H18" s="51">
        <v>40618</v>
      </c>
      <c r="I18" s="51">
        <v>41090</v>
      </c>
      <c r="J18" s="51">
        <v>41090</v>
      </c>
      <c r="K18" s="52">
        <v>2</v>
      </c>
      <c r="L18" s="40">
        <v>1</v>
      </c>
      <c r="M18" s="51">
        <v>40756</v>
      </c>
      <c r="N18" s="51">
        <v>41090</v>
      </c>
      <c r="O18" s="41">
        <v>334</v>
      </c>
      <c r="P18" s="38">
        <v>334</v>
      </c>
      <c r="Q18" s="42">
        <v>31.871034622192383</v>
      </c>
      <c r="R18" s="38">
        <v>0</v>
      </c>
    </row>
    <row r="19" spans="1:18" ht="12.75">
      <c r="A19" s="38" t="s">
        <v>363</v>
      </c>
      <c r="B19" s="38" t="str">
        <f>IF(ISNONTEXT(VLOOKUP(A19,'Student names'!$B$7:$C$15000,2,0)),"",VLOOKUP(A19,'Student names'!$B$7:$C$15000,2,0))</f>
        <v>Eric</v>
      </c>
      <c r="C19" s="38">
        <v>18</v>
      </c>
      <c r="D19" s="38" t="s">
        <v>112</v>
      </c>
      <c r="E19" s="38" t="s">
        <v>113</v>
      </c>
      <c r="F19" s="38">
        <v>45</v>
      </c>
      <c r="G19" s="38" t="s">
        <v>105</v>
      </c>
      <c r="H19" s="51">
        <v>40618</v>
      </c>
      <c r="I19" s="51">
        <v>41090</v>
      </c>
      <c r="J19" s="51">
        <v>41090</v>
      </c>
      <c r="K19" s="52">
        <v>2</v>
      </c>
      <c r="L19" s="40">
        <v>1</v>
      </c>
      <c r="M19" s="51">
        <v>40756</v>
      </c>
      <c r="N19" s="51">
        <v>41090</v>
      </c>
      <c r="O19" s="41">
        <v>334</v>
      </c>
      <c r="P19" s="38">
        <v>334</v>
      </c>
      <c r="Q19" s="42">
        <v>31.871034622192383</v>
      </c>
      <c r="R19" s="38">
        <v>0</v>
      </c>
    </row>
    <row r="20" spans="1:18" ht="12.75">
      <c r="A20" s="38" t="s">
        <v>363</v>
      </c>
      <c r="B20" s="38" t="str">
        <f>IF(ISNONTEXT(VLOOKUP(A20,'Student names'!$B$7:$C$15000,2,0)),"",VLOOKUP(A20,'Student names'!$B$7:$C$15000,2,0))</f>
        <v>Eric</v>
      </c>
      <c r="C20" s="38">
        <v>18</v>
      </c>
      <c r="D20" s="38" t="s">
        <v>107</v>
      </c>
      <c r="E20" s="38" t="s">
        <v>108</v>
      </c>
      <c r="F20" s="38">
        <v>45</v>
      </c>
      <c r="G20" s="38" t="s">
        <v>105</v>
      </c>
      <c r="H20" s="51">
        <v>40618</v>
      </c>
      <c r="I20" s="51">
        <v>41090</v>
      </c>
      <c r="J20" s="51">
        <v>40756</v>
      </c>
      <c r="K20" s="52">
        <v>2</v>
      </c>
      <c r="L20" s="40">
        <v>1</v>
      </c>
      <c r="M20" s="51">
        <v>40756</v>
      </c>
      <c r="N20" s="51">
        <v>41090</v>
      </c>
      <c r="O20" s="41">
        <v>334</v>
      </c>
      <c r="P20" s="38">
        <v>0</v>
      </c>
      <c r="Q20" s="42">
        <v>31.871034622192383</v>
      </c>
      <c r="R20" s="38">
        <v>0</v>
      </c>
    </row>
    <row r="21" spans="1:18" ht="12.75">
      <c r="A21" s="38" t="s">
        <v>363</v>
      </c>
      <c r="B21" s="38" t="str">
        <f>IF(ISNONTEXT(VLOOKUP(A21,'Student names'!$B$7:$C$15000,2,0)),"",VLOOKUP(A21,'Student names'!$B$7:$C$15000,2,0))</f>
        <v>Eric</v>
      </c>
      <c r="C21" s="38">
        <v>18</v>
      </c>
      <c r="D21" s="38" t="s">
        <v>125</v>
      </c>
      <c r="E21" s="38" t="s">
        <v>126</v>
      </c>
      <c r="F21" s="38">
        <v>450</v>
      </c>
      <c r="G21" s="38" t="s">
        <v>96</v>
      </c>
      <c r="H21" s="51">
        <v>40616</v>
      </c>
      <c r="I21" s="51">
        <v>41090</v>
      </c>
      <c r="J21" s="51">
        <v>40921</v>
      </c>
      <c r="K21" s="52">
        <v>2</v>
      </c>
      <c r="L21" s="40">
        <v>1</v>
      </c>
      <c r="M21" s="51">
        <v>40756</v>
      </c>
      <c r="N21" s="51">
        <v>41090</v>
      </c>
      <c r="O21" s="41">
        <v>334</v>
      </c>
      <c r="P21" s="38">
        <v>165</v>
      </c>
      <c r="Q21" s="42">
        <v>317.368408203125</v>
      </c>
      <c r="R21" s="38">
        <v>1</v>
      </c>
    </row>
    <row r="22" spans="1:18" ht="12.75">
      <c r="A22" s="38" t="s">
        <v>363</v>
      </c>
      <c r="B22" s="38" t="str">
        <f>IF(ISNONTEXT(VLOOKUP(A22,'Student names'!$B$7:$C$15000,2,0)),"",VLOOKUP(A22,'Student names'!$B$7:$C$15000,2,0))</f>
        <v>Eric</v>
      </c>
      <c r="C22" s="38">
        <v>18</v>
      </c>
      <c r="D22" s="38" t="s">
        <v>127</v>
      </c>
      <c r="E22" s="38" t="s">
        <v>128</v>
      </c>
      <c r="F22" s="38">
        <v>288</v>
      </c>
      <c r="G22" s="38" t="s">
        <v>96</v>
      </c>
      <c r="H22" s="51">
        <v>40616</v>
      </c>
      <c r="I22" s="51">
        <v>41090</v>
      </c>
      <c r="J22" s="51">
        <v>40861</v>
      </c>
      <c r="K22" s="52">
        <v>2</v>
      </c>
      <c r="L22" s="40">
        <v>1</v>
      </c>
      <c r="M22" s="51">
        <v>40756</v>
      </c>
      <c r="N22" s="51">
        <v>41090</v>
      </c>
      <c r="O22" s="41">
        <v>334</v>
      </c>
      <c r="P22" s="38">
        <v>105</v>
      </c>
      <c r="Q22" s="42">
        <v>203.11578369140625</v>
      </c>
      <c r="R22" s="38">
        <v>0</v>
      </c>
    </row>
    <row r="23" spans="1:18" ht="12.75">
      <c r="A23" s="38" t="s">
        <v>364</v>
      </c>
      <c r="B23" s="38" t="str">
        <f>IF(ISNONTEXT(VLOOKUP(A23,'Student names'!$B$7:$C$15000,2,0)),"",VLOOKUP(A23,'Student names'!$B$7:$C$15000,2,0))</f>
        <v>Fred</v>
      </c>
      <c r="C23" s="38">
        <v>18</v>
      </c>
      <c r="D23" s="38" t="s">
        <v>129</v>
      </c>
      <c r="E23" s="38" t="s">
        <v>130</v>
      </c>
      <c r="F23" s="38">
        <v>147</v>
      </c>
      <c r="G23" s="38" t="s">
        <v>131</v>
      </c>
      <c r="H23" s="51">
        <v>40798</v>
      </c>
      <c r="I23" s="51">
        <v>41043</v>
      </c>
      <c r="J23" s="51">
        <v>41043</v>
      </c>
      <c r="K23" s="52">
        <v>2</v>
      </c>
      <c r="L23" s="40">
        <v>1</v>
      </c>
      <c r="M23" s="51">
        <v>40798</v>
      </c>
      <c r="N23" s="51">
        <v>41043</v>
      </c>
      <c r="O23" s="41">
        <v>245</v>
      </c>
      <c r="P23" s="38">
        <v>245</v>
      </c>
      <c r="Q23" s="42">
        <v>147</v>
      </c>
      <c r="R23" s="38">
        <v>1</v>
      </c>
    </row>
    <row r="24" spans="1:18" ht="12.75">
      <c r="A24" s="38" t="s">
        <v>364</v>
      </c>
      <c r="B24" s="38" t="str">
        <f>IF(ISNONTEXT(VLOOKUP(A24,'Student names'!$B$7:$C$15000,2,0)),"",VLOOKUP(A24,'Student names'!$B$7:$C$15000,2,0))</f>
        <v>Fred</v>
      </c>
      <c r="C24" s="38">
        <v>18</v>
      </c>
      <c r="D24" s="38" t="s">
        <v>132</v>
      </c>
      <c r="E24" s="38" t="s">
        <v>133</v>
      </c>
      <c r="F24" s="38">
        <v>147</v>
      </c>
      <c r="G24" s="38" t="s">
        <v>134</v>
      </c>
      <c r="H24" s="51">
        <v>40798</v>
      </c>
      <c r="I24" s="51">
        <v>41043</v>
      </c>
      <c r="J24" s="51">
        <v>41043</v>
      </c>
      <c r="K24" s="52">
        <v>2</v>
      </c>
      <c r="L24" s="40">
        <v>1</v>
      </c>
      <c r="M24" s="51">
        <v>40798</v>
      </c>
      <c r="N24" s="51">
        <v>41043</v>
      </c>
      <c r="O24" s="41">
        <v>245</v>
      </c>
      <c r="P24" s="38">
        <v>245</v>
      </c>
      <c r="Q24" s="42">
        <v>147</v>
      </c>
      <c r="R24" s="38">
        <v>0</v>
      </c>
    </row>
    <row r="25" spans="1:18" ht="12.75">
      <c r="A25" s="38" t="s">
        <v>365</v>
      </c>
      <c r="B25" s="38" t="str">
        <f>IF(ISNONTEXT(VLOOKUP(A25,'Student names'!$B$7:$C$15000,2,0)),"",VLOOKUP(A25,'Student names'!$B$7:$C$15000,2,0))</f>
        <v>George</v>
      </c>
      <c r="C25" s="38">
        <v>18</v>
      </c>
      <c r="D25" s="38" t="s">
        <v>114</v>
      </c>
      <c r="E25" s="38" t="s">
        <v>115</v>
      </c>
      <c r="F25" s="38">
        <v>12</v>
      </c>
      <c r="G25" s="38" t="s">
        <v>86</v>
      </c>
      <c r="H25" s="51">
        <v>41085</v>
      </c>
      <c r="I25" s="51">
        <v>41095</v>
      </c>
      <c r="J25" s="51">
        <v>41095</v>
      </c>
      <c r="K25" s="52">
        <v>2</v>
      </c>
      <c r="L25" s="40">
        <v>1</v>
      </c>
      <c r="M25" s="51">
        <v>41085</v>
      </c>
      <c r="N25" s="51">
        <v>41095</v>
      </c>
      <c r="O25" s="41">
        <v>10</v>
      </c>
      <c r="P25" s="38">
        <v>10</v>
      </c>
      <c r="Q25" s="42">
        <v>12</v>
      </c>
      <c r="R25" s="38">
        <v>0</v>
      </c>
    </row>
    <row r="26" spans="1:18" ht="12.75">
      <c r="A26" s="38" t="s">
        <v>365</v>
      </c>
      <c r="B26" s="38" t="str">
        <f>IF(ISNONTEXT(VLOOKUP(A26,'Student names'!$B$7:$C$15000,2,0)),"",VLOOKUP(A26,'Student names'!$B$7:$C$15000,2,0))</f>
        <v>George</v>
      </c>
      <c r="C26" s="38">
        <v>18</v>
      </c>
      <c r="D26" s="38" t="s">
        <v>101</v>
      </c>
      <c r="E26" s="38" t="s">
        <v>102</v>
      </c>
      <c r="F26" s="38">
        <v>9</v>
      </c>
      <c r="G26" s="38" t="s">
        <v>96</v>
      </c>
      <c r="H26" s="51">
        <v>40798</v>
      </c>
      <c r="I26" s="51">
        <v>40802</v>
      </c>
      <c r="J26" s="51">
        <v>40886</v>
      </c>
      <c r="K26" s="52">
        <v>2</v>
      </c>
      <c r="L26" s="40">
        <v>1</v>
      </c>
      <c r="M26" s="51">
        <v>40798</v>
      </c>
      <c r="N26" s="51">
        <v>40802</v>
      </c>
      <c r="O26" s="41">
        <v>4</v>
      </c>
      <c r="P26" s="38">
        <v>88</v>
      </c>
      <c r="Q26" s="42">
        <v>9</v>
      </c>
      <c r="R26" s="38">
        <v>0</v>
      </c>
    </row>
    <row r="27" spans="1:18" ht="12.75">
      <c r="A27" s="38" t="s">
        <v>365</v>
      </c>
      <c r="B27" s="38" t="str">
        <f>IF(ISNONTEXT(VLOOKUP(A27,'Student names'!$B$7:$C$15000,2,0)),"",VLOOKUP(A27,'Student names'!$B$7:$C$15000,2,0))</f>
        <v>George</v>
      </c>
      <c r="C27" s="38">
        <v>18</v>
      </c>
      <c r="D27" s="38" t="s">
        <v>127</v>
      </c>
      <c r="E27" s="38" t="s">
        <v>128</v>
      </c>
      <c r="F27" s="38">
        <v>288</v>
      </c>
      <c r="G27" s="38" t="s">
        <v>96</v>
      </c>
      <c r="H27" s="51">
        <v>40798</v>
      </c>
      <c r="I27" s="51">
        <v>41096</v>
      </c>
      <c r="J27" s="51">
        <v>41096</v>
      </c>
      <c r="K27" s="52">
        <v>2</v>
      </c>
      <c r="L27" s="40">
        <v>1</v>
      </c>
      <c r="M27" s="51">
        <v>40798</v>
      </c>
      <c r="N27" s="51">
        <v>41096</v>
      </c>
      <c r="O27" s="41">
        <v>298</v>
      </c>
      <c r="P27" s="38">
        <v>298</v>
      </c>
      <c r="Q27" s="42">
        <v>288</v>
      </c>
      <c r="R27" s="38">
        <v>0</v>
      </c>
    </row>
    <row r="28" spans="1:18" ht="12.75">
      <c r="A28" s="38" t="s">
        <v>365</v>
      </c>
      <c r="B28" s="38" t="str">
        <f>IF(ISNONTEXT(VLOOKUP(A28,'Student names'!$B$7:$C$15000,2,0)),"",VLOOKUP(A28,'Student names'!$B$7:$C$15000,2,0))</f>
        <v>George</v>
      </c>
      <c r="C28" s="38">
        <v>18</v>
      </c>
      <c r="D28" s="38" t="s">
        <v>135</v>
      </c>
      <c r="E28" s="38" t="s">
        <v>136</v>
      </c>
      <c r="F28" s="38">
        <v>450</v>
      </c>
      <c r="G28" s="38" t="s">
        <v>96</v>
      </c>
      <c r="H28" s="51">
        <v>40798</v>
      </c>
      <c r="I28" s="51">
        <v>41096</v>
      </c>
      <c r="J28" s="51">
        <v>41096</v>
      </c>
      <c r="K28" s="52">
        <v>2</v>
      </c>
      <c r="L28" s="40">
        <v>1</v>
      </c>
      <c r="M28" s="51">
        <v>40798</v>
      </c>
      <c r="N28" s="51">
        <v>41096</v>
      </c>
      <c r="O28" s="41">
        <v>298</v>
      </c>
      <c r="P28" s="38">
        <v>298</v>
      </c>
      <c r="Q28" s="42">
        <v>450</v>
      </c>
      <c r="R28" s="38">
        <v>1</v>
      </c>
    </row>
    <row r="29" spans="1:18" ht="12.75">
      <c r="A29" s="38" t="s">
        <v>366</v>
      </c>
      <c r="B29" s="38" t="str">
        <f>IF(ISNONTEXT(VLOOKUP(A29,'Student names'!$B$7:$C$15000,2,0)),"",VLOOKUP(A29,'Student names'!$B$7:$C$15000,2,0))</f>
        <v>Henry</v>
      </c>
      <c r="C29" s="38">
        <v>17</v>
      </c>
      <c r="D29" s="38" t="s">
        <v>137</v>
      </c>
      <c r="E29" s="38" t="s">
        <v>138</v>
      </c>
      <c r="F29" s="38">
        <v>468</v>
      </c>
      <c r="G29" s="38" t="s">
        <v>139</v>
      </c>
      <c r="H29" s="51">
        <v>40798</v>
      </c>
      <c r="I29" s="51">
        <v>41085</v>
      </c>
      <c r="J29" s="51">
        <v>41085</v>
      </c>
      <c r="K29" s="52">
        <v>2</v>
      </c>
      <c r="L29" s="40">
        <v>1</v>
      </c>
      <c r="M29" s="51">
        <v>40798</v>
      </c>
      <c r="N29" s="51">
        <v>41085</v>
      </c>
      <c r="O29" s="41">
        <v>287</v>
      </c>
      <c r="P29" s="38">
        <v>287</v>
      </c>
      <c r="Q29" s="42">
        <v>468</v>
      </c>
      <c r="R29" s="38">
        <v>1</v>
      </c>
    </row>
    <row r="30" spans="1:18" ht="12.75">
      <c r="A30" s="38" t="s">
        <v>366</v>
      </c>
      <c r="B30" s="38" t="str">
        <f>IF(ISNONTEXT(VLOOKUP(A30,'Student names'!$B$7:$C$15000,2,0)),"",VLOOKUP(A30,'Student names'!$B$7:$C$15000,2,0))</f>
        <v>Henry</v>
      </c>
      <c r="C30" s="38">
        <v>17</v>
      </c>
      <c r="D30" s="38" t="s">
        <v>124</v>
      </c>
      <c r="E30" s="38" t="s">
        <v>111</v>
      </c>
      <c r="F30" s="38">
        <v>120</v>
      </c>
      <c r="G30" s="38" t="s">
        <v>86</v>
      </c>
      <c r="H30" s="51">
        <v>40807</v>
      </c>
      <c r="I30" s="51">
        <v>40987</v>
      </c>
      <c r="J30" s="51">
        <v>40987</v>
      </c>
      <c r="K30" s="52">
        <v>2</v>
      </c>
      <c r="L30" s="40">
        <v>1</v>
      </c>
      <c r="M30" s="51">
        <v>40807</v>
      </c>
      <c r="N30" s="51">
        <v>40987</v>
      </c>
      <c r="O30" s="41">
        <v>180</v>
      </c>
      <c r="P30" s="38">
        <v>180</v>
      </c>
      <c r="Q30" s="42">
        <v>120</v>
      </c>
      <c r="R30" s="38">
        <v>0</v>
      </c>
    </row>
    <row r="31" spans="1:18" ht="12.75">
      <c r="A31" s="38" t="s">
        <v>366</v>
      </c>
      <c r="B31" s="38" t="str">
        <f>IF(ISNONTEXT(VLOOKUP(A31,'Student names'!$B$7:$C$15000,2,0)),"",VLOOKUP(A31,'Student names'!$B$7:$C$15000,2,0))</f>
        <v>Henry</v>
      </c>
      <c r="C31" s="38">
        <v>17</v>
      </c>
      <c r="D31" s="38" t="s">
        <v>122</v>
      </c>
      <c r="E31" s="38" t="s">
        <v>108</v>
      </c>
      <c r="F31" s="38">
        <v>45</v>
      </c>
      <c r="G31" s="38" t="s">
        <v>105</v>
      </c>
      <c r="H31" s="51">
        <v>40917</v>
      </c>
      <c r="I31" s="51">
        <v>41096</v>
      </c>
      <c r="J31" s="51">
        <v>41096</v>
      </c>
      <c r="K31" s="52">
        <v>2</v>
      </c>
      <c r="L31" s="40">
        <v>1</v>
      </c>
      <c r="M31" s="51">
        <v>40917</v>
      </c>
      <c r="N31" s="51">
        <v>41096</v>
      </c>
      <c r="O31" s="41">
        <v>179</v>
      </c>
      <c r="P31" s="38">
        <v>179</v>
      </c>
      <c r="Q31" s="42">
        <v>45</v>
      </c>
      <c r="R31" s="38">
        <v>0</v>
      </c>
    </row>
    <row r="32" spans="1:18" ht="12.75">
      <c r="A32" s="38" t="s">
        <v>366</v>
      </c>
      <c r="B32" s="38" t="str">
        <f>IF(ISNONTEXT(VLOOKUP(A32,'Student names'!$B$7:$C$15000,2,0)),"",VLOOKUP(A32,'Student names'!$B$7:$C$15000,2,0))</f>
        <v>Henry</v>
      </c>
      <c r="C32" s="38">
        <v>17</v>
      </c>
      <c r="D32" s="38" t="s">
        <v>109</v>
      </c>
      <c r="E32" s="38" t="s">
        <v>110</v>
      </c>
      <c r="F32" s="38">
        <v>45</v>
      </c>
      <c r="G32" s="38" t="s">
        <v>105</v>
      </c>
      <c r="H32" s="51">
        <v>40798</v>
      </c>
      <c r="I32" s="51">
        <v>40886</v>
      </c>
      <c r="J32" s="51">
        <v>40886</v>
      </c>
      <c r="K32" s="52">
        <v>2</v>
      </c>
      <c r="L32" s="40">
        <v>1</v>
      </c>
      <c r="M32" s="51">
        <v>40798</v>
      </c>
      <c r="N32" s="51">
        <v>40886</v>
      </c>
      <c r="O32" s="41">
        <v>88</v>
      </c>
      <c r="P32" s="38">
        <v>88</v>
      </c>
      <c r="Q32" s="42">
        <v>45</v>
      </c>
      <c r="R32" s="38">
        <v>0</v>
      </c>
    </row>
    <row r="33" spans="1:18" ht="12.75">
      <c r="A33" s="38" t="s">
        <v>366</v>
      </c>
      <c r="B33" s="38" t="str">
        <f>IF(ISNONTEXT(VLOOKUP(A33,'Student names'!$B$7:$C$15000,2,0)),"",VLOOKUP(A33,'Student names'!$B$7:$C$15000,2,0))</f>
        <v>Henry</v>
      </c>
      <c r="C33" s="38">
        <v>17</v>
      </c>
      <c r="D33" s="38" t="s">
        <v>114</v>
      </c>
      <c r="E33" s="38" t="s">
        <v>115</v>
      </c>
      <c r="F33" s="38">
        <v>12</v>
      </c>
      <c r="G33" s="38" t="s">
        <v>86</v>
      </c>
      <c r="H33" s="51">
        <v>41078</v>
      </c>
      <c r="I33" s="51">
        <v>41085</v>
      </c>
      <c r="J33" s="51">
        <v>41085</v>
      </c>
      <c r="K33" s="52">
        <v>2</v>
      </c>
      <c r="L33" s="40">
        <v>1</v>
      </c>
      <c r="M33" s="51">
        <v>41078</v>
      </c>
      <c r="N33" s="51">
        <v>41085</v>
      </c>
      <c r="O33" s="41">
        <v>7</v>
      </c>
      <c r="P33" s="38">
        <v>7</v>
      </c>
      <c r="Q33" s="42">
        <v>12</v>
      </c>
      <c r="R33" s="38">
        <v>0</v>
      </c>
    </row>
    <row r="34" spans="1:18" ht="12.75">
      <c r="A34" s="38" t="s">
        <v>366</v>
      </c>
      <c r="B34" s="38" t="str">
        <f>IF(ISNONTEXT(VLOOKUP(A34,'Student names'!$B$7:$C$15000,2,0)),"",VLOOKUP(A34,'Student names'!$B$7:$C$15000,2,0))</f>
        <v>Henry</v>
      </c>
      <c r="C34" s="38">
        <v>17</v>
      </c>
      <c r="D34" s="38" t="s">
        <v>140</v>
      </c>
      <c r="E34" s="38" t="s">
        <v>141</v>
      </c>
      <c r="F34" s="38">
        <v>7</v>
      </c>
      <c r="G34" s="38" t="s">
        <v>139</v>
      </c>
      <c r="H34" s="51">
        <v>40798</v>
      </c>
      <c r="I34" s="51">
        <v>40798</v>
      </c>
      <c r="J34" s="51">
        <v>40798</v>
      </c>
      <c r="K34" s="52">
        <v>2</v>
      </c>
      <c r="L34" s="40">
        <v>1</v>
      </c>
      <c r="M34" s="51">
        <v>40798</v>
      </c>
      <c r="N34" s="51">
        <v>40798</v>
      </c>
      <c r="O34" s="41">
        <v>0</v>
      </c>
      <c r="P34" s="38">
        <v>0</v>
      </c>
      <c r="Q34" s="42">
        <v>7</v>
      </c>
      <c r="R34" s="38">
        <v>0</v>
      </c>
    </row>
    <row r="35" spans="1:18" ht="12.75">
      <c r="A35" s="38" t="s">
        <v>366</v>
      </c>
      <c r="B35" s="38" t="str">
        <f>IF(ISNONTEXT(VLOOKUP(A35,'Student names'!$B$7:$C$15000,2,0)),"",VLOOKUP(A35,'Student names'!$B$7:$C$15000,2,0))</f>
        <v>Henry</v>
      </c>
      <c r="C35" s="38">
        <v>17</v>
      </c>
      <c r="D35" s="38" t="s">
        <v>112</v>
      </c>
      <c r="E35" s="38" t="s">
        <v>113</v>
      </c>
      <c r="F35" s="38">
        <v>24</v>
      </c>
      <c r="G35" s="38" t="s">
        <v>105</v>
      </c>
      <c r="H35" s="51">
        <v>40931</v>
      </c>
      <c r="I35" s="51">
        <v>41103</v>
      </c>
      <c r="J35" s="51">
        <v>41043</v>
      </c>
      <c r="K35" s="52">
        <v>2</v>
      </c>
      <c r="L35" s="40">
        <v>1</v>
      </c>
      <c r="M35" s="51">
        <v>40931</v>
      </c>
      <c r="N35" s="51">
        <v>41103</v>
      </c>
      <c r="O35" s="41">
        <v>172</v>
      </c>
      <c r="P35" s="38">
        <v>112</v>
      </c>
      <c r="Q35" s="42">
        <v>24</v>
      </c>
      <c r="R35" s="38">
        <v>0</v>
      </c>
    </row>
    <row r="36" spans="1:18" ht="12.75">
      <c r="A36" s="38" t="s">
        <v>367</v>
      </c>
      <c r="B36" s="38" t="str">
        <f>IF(ISNONTEXT(VLOOKUP(A36,'Student names'!$B$7:$C$15000,2,0)),"",VLOOKUP(A36,'Student names'!$B$7:$C$15000,2,0))</f>
        <v>Ingrid</v>
      </c>
      <c r="C36" s="38">
        <v>17</v>
      </c>
      <c r="D36" s="38" t="s">
        <v>123</v>
      </c>
      <c r="E36" s="38" t="s">
        <v>113</v>
      </c>
      <c r="F36" s="38">
        <v>45</v>
      </c>
      <c r="G36" s="38" t="s">
        <v>105</v>
      </c>
      <c r="H36" s="51">
        <v>40798</v>
      </c>
      <c r="I36" s="51">
        <v>40886</v>
      </c>
      <c r="J36" s="51">
        <v>40876</v>
      </c>
      <c r="K36" s="52">
        <v>2</v>
      </c>
      <c r="L36" s="40">
        <v>1</v>
      </c>
      <c r="M36" s="51">
        <v>40798</v>
      </c>
      <c r="N36" s="51">
        <v>40886</v>
      </c>
      <c r="O36" s="41">
        <v>88</v>
      </c>
      <c r="P36" s="38">
        <v>78</v>
      </c>
      <c r="Q36" s="42">
        <v>45</v>
      </c>
      <c r="R36" s="38">
        <v>0</v>
      </c>
    </row>
    <row r="37" spans="1:18" ht="12.75">
      <c r="A37" s="38" t="s">
        <v>367</v>
      </c>
      <c r="B37" s="38" t="str">
        <f>IF(ISNONTEXT(VLOOKUP(A37,'Student names'!$B$7:$C$15000,2,0)),"",VLOOKUP(A37,'Student names'!$B$7:$C$15000,2,0))</f>
        <v>Ingrid</v>
      </c>
      <c r="C37" s="38">
        <v>17</v>
      </c>
      <c r="D37" s="38" t="s">
        <v>107</v>
      </c>
      <c r="E37" s="38" t="s">
        <v>108</v>
      </c>
      <c r="F37" s="38">
        <v>45</v>
      </c>
      <c r="G37" s="38" t="s">
        <v>105</v>
      </c>
      <c r="H37" s="51">
        <v>40911</v>
      </c>
      <c r="I37" s="51">
        <v>41103</v>
      </c>
      <c r="J37" s="51">
        <v>41103</v>
      </c>
      <c r="K37" s="52">
        <v>2</v>
      </c>
      <c r="L37" s="40">
        <v>1</v>
      </c>
      <c r="M37" s="51">
        <v>40911</v>
      </c>
      <c r="N37" s="51">
        <v>41103</v>
      </c>
      <c r="O37" s="41">
        <v>192</v>
      </c>
      <c r="P37" s="38">
        <v>192</v>
      </c>
      <c r="Q37" s="42">
        <v>45</v>
      </c>
      <c r="R37" s="38">
        <v>0</v>
      </c>
    </row>
    <row r="38" spans="1:18" ht="12.75">
      <c r="A38" s="38" t="s">
        <v>367</v>
      </c>
      <c r="B38" s="38" t="str">
        <f>IF(ISNONTEXT(VLOOKUP(A38,'Student names'!$B$7:$C$15000,2,0)),"",VLOOKUP(A38,'Student names'!$B$7:$C$15000,2,0))</f>
        <v>Ingrid</v>
      </c>
      <c r="C38" s="38">
        <v>17</v>
      </c>
      <c r="D38" s="38" t="s">
        <v>142</v>
      </c>
      <c r="E38" s="38" t="s">
        <v>143</v>
      </c>
      <c r="F38" s="38">
        <v>60</v>
      </c>
      <c r="G38" s="38" t="s">
        <v>91</v>
      </c>
      <c r="H38" s="51">
        <v>40798</v>
      </c>
      <c r="I38" s="51">
        <v>40887</v>
      </c>
      <c r="J38" s="51">
        <v>40887</v>
      </c>
      <c r="K38" s="52">
        <v>2</v>
      </c>
      <c r="L38" s="40">
        <v>1</v>
      </c>
      <c r="M38" s="51">
        <v>40798</v>
      </c>
      <c r="N38" s="51">
        <v>40887</v>
      </c>
      <c r="O38" s="41">
        <v>89</v>
      </c>
      <c r="P38" s="38">
        <v>89</v>
      </c>
      <c r="Q38" s="42">
        <v>60</v>
      </c>
      <c r="R38" s="38">
        <v>0</v>
      </c>
    </row>
    <row r="39" spans="1:18" ht="12.75">
      <c r="A39" s="38" t="s">
        <v>367</v>
      </c>
      <c r="B39" s="38" t="str">
        <f>IF(ISNONTEXT(VLOOKUP(A39,'Student names'!$B$7:$C$15000,2,0)),"",VLOOKUP(A39,'Student names'!$B$7:$C$15000,2,0))</f>
        <v>Ingrid</v>
      </c>
      <c r="C39" s="38">
        <v>17</v>
      </c>
      <c r="D39" s="38" t="s">
        <v>144</v>
      </c>
      <c r="E39" s="38" t="s">
        <v>145</v>
      </c>
      <c r="F39" s="38">
        <v>321</v>
      </c>
      <c r="G39" s="38" t="s">
        <v>91</v>
      </c>
      <c r="H39" s="51">
        <v>40798</v>
      </c>
      <c r="I39" s="51">
        <v>41096</v>
      </c>
      <c r="J39" s="51">
        <v>41096</v>
      </c>
      <c r="K39" s="52">
        <v>2</v>
      </c>
      <c r="L39" s="40">
        <v>1</v>
      </c>
      <c r="M39" s="51">
        <v>40798</v>
      </c>
      <c r="N39" s="51">
        <v>41096</v>
      </c>
      <c r="O39" s="41">
        <v>298</v>
      </c>
      <c r="P39" s="38">
        <v>298</v>
      </c>
      <c r="Q39" s="42">
        <v>321</v>
      </c>
      <c r="R39" s="38">
        <v>1</v>
      </c>
    </row>
    <row r="40" spans="1:18" ht="12.75">
      <c r="A40" s="38" t="s">
        <v>367</v>
      </c>
      <c r="B40" s="38" t="str">
        <f>IF(ISNONTEXT(VLOOKUP(A40,'Student names'!$B$7:$C$15000,2,0)),"",VLOOKUP(A40,'Student names'!$B$7:$C$15000,2,0))</f>
        <v>Ingrid</v>
      </c>
      <c r="C40" s="38">
        <v>17</v>
      </c>
      <c r="D40" s="38" t="s">
        <v>146</v>
      </c>
      <c r="E40" s="38" t="s">
        <v>147</v>
      </c>
      <c r="F40" s="38">
        <v>36</v>
      </c>
      <c r="G40" s="38" t="s">
        <v>91</v>
      </c>
      <c r="H40" s="51">
        <v>40798</v>
      </c>
      <c r="I40" s="51">
        <v>41096</v>
      </c>
      <c r="J40" s="51">
        <v>41096</v>
      </c>
      <c r="K40" s="52">
        <v>2</v>
      </c>
      <c r="L40" s="40">
        <v>1</v>
      </c>
      <c r="M40" s="51">
        <v>40798</v>
      </c>
      <c r="N40" s="51">
        <v>41096</v>
      </c>
      <c r="O40" s="41">
        <v>298</v>
      </c>
      <c r="P40" s="38">
        <v>298</v>
      </c>
      <c r="Q40" s="42">
        <v>36</v>
      </c>
      <c r="R40" s="38">
        <v>0</v>
      </c>
    </row>
    <row r="41" spans="1:18" ht="12.75">
      <c r="A41" s="38" t="s">
        <v>367</v>
      </c>
      <c r="B41" s="38" t="str">
        <f>IF(ISNONTEXT(VLOOKUP(A41,'Student names'!$B$7:$C$15000,2,0)),"",VLOOKUP(A41,'Student names'!$B$7:$C$15000,2,0))</f>
        <v>Ingrid</v>
      </c>
      <c r="C41" s="38">
        <v>17</v>
      </c>
      <c r="D41" s="38" t="s">
        <v>148</v>
      </c>
      <c r="E41" s="38" t="s">
        <v>149</v>
      </c>
      <c r="F41" s="38">
        <v>240</v>
      </c>
      <c r="G41" s="38" t="s">
        <v>91</v>
      </c>
      <c r="H41" s="51">
        <v>40917</v>
      </c>
      <c r="I41" s="51">
        <v>41099</v>
      </c>
      <c r="J41" s="51">
        <v>41103</v>
      </c>
      <c r="K41" s="52">
        <v>2</v>
      </c>
      <c r="L41" s="40">
        <v>1</v>
      </c>
      <c r="M41" s="51">
        <v>40917</v>
      </c>
      <c r="N41" s="51">
        <v>41099</v>
      </c>
      <c r="O41" s="41">
        <v>182</v>
      </c>
      <c r="P41" s="38">
        <v>186</v>
      </c>
      <c r="Q41" s="42">
        <v>240</v>
      </c>
      <c r="R41" s="38">
        <v>0</v>
      </c>
    </row>
    <row r="42" spans="1:18" ht="12.75">
      <c r="A42" s="38" t="s">
        <v>368</v>
      </c>
      <c r="B42" s="38" t="str">
        <f>IF(ISNONTEXT(VLOOKUP(A42,'Student names'!$B$7:$C$15000,2,0)),"",VLOOKUP(A42,'Student names'!$B$7:$C$15000,2,0))</f>
        <v>James</v>
      </c>
      <c r="C42" s="38">
        <v>17</v>
      </c>
      <c r="D42" s="38" t="s">
        <v>150</v>
      </c>
      <c r="E42" s="38" t="s">
        <v>151</v>
      </c>
      <c r="F42" s="38">
        <v>360</v>
      </c>
      <c r="G42" s="38" t="s">
        <v>152</v>
      </c>
      <c r="H42" s="51">
        <v>40798</v>
      </c>
      <c r="I42" s="51">
        <v>41096</v>
      </c>
      <c r="J42" s="51">
        <v>41096</v>
      </c>
      <c r="K42" s="52">
        <v>2</v>
      </c>
      <c r="L42" s="40">
        <v>1</v>
      </c>
      <c r="M42" s="51">
        <v>40798</v>
      </c>
      <c r="N42" s="51">
        <v>41096</v>
      </c>
      <c r="O42" s="41">
        <v>298</v>
      </c>
      <c r="P42" s="38">
        <v>298</v>
      </c>
      <c r="Q42" s="42">
        <v>360</v>
      </c>
      <c r="R42" s="38">
        <v>1</v>
      </c>
    </row>
    <row r="43" spans="1:18" ht="12.75">
      <c r="A43" s="38" t="s">
        <v>368</v>
      </c>
      <c r="B43" s="38" t="str">
        <f>IF(ISNONTEXT(VLOOKUP(A43,'Student names'!$B$7:$C$15000,2,0)),"",VLOOKUP(A43,'Student names'!$B$7:$C$15000,2,0))</f>
        <v>James</v>
      </c>
      <c r="C43" s="38">
        <v>17</v>
      </c>
      <c r="D43" s="38" t="s">
        <v>112</v>
      </c>
      <c r="E43" s="38" t="s">
        <v>113</v>
      </c>
      <c r="F43" s="38">
        <v>45</v>
      </c>
      <c r="G43" s="38" t="s">
        <v>105</v>
      </c>
      <c r="H43" s="51">
        <v>41023</v>
      </c>
      <c r="I43" s="51">
        <v>41103</v>
      </c>
      <c r="J43" s="51">
        <v>41103</v>
      </c>
      <c r="K43" s="52">
        <v>2</v>
      </c>
      <c r="L43" s="40">
        <v>1</v>
      </c>
      <c r="M43" s="51">
        <v>41023</v>
      </c>
      <c r="N43" s="51">
        <v>41103</v>
      </c>
      <c r="O43" s="41">
        <v>80</v>
      </c>
      <c r="P43" s="38">
        <v>80</v>
      </c>
      <c r="Q43" s="42">
        <v>45</v>
      </c>
      <c r="R43" s="38">
        <v>0</v>
      </c>
    </row>
    <row r="44" spans="1:18" ht="12.75">
      <c r="A44" s="38" t="s">
        <v>368</v>
      </c>
      <c r="B44" s="38" t="str">
        <f>IF(ISNONTEXT(VLOOKUP(A44,'Student names'!$B$7:$C$15000,2,0)),"",VLOOKUP(A44,'Student names'!$B$7:$C$15000,2,0))</f>
        <v>James</v>
      </c>
      <c r="C44" s="38">
        <v>17</v>
      </c>
      <c r="D44" s="38" t="s">
        <v>109</v>
      </c>
      <c r="E44" s="38" t="s">
        <v>110</v>
      </c>
      <c r="F44" s="38">
        <v>92</v>
      </c>
      <c r="G44" s="38" t="s">
        <v>105</v>
      </c>
      <c r="H44" s="51">
        <v>40798</v>
      </c>
      <c r="I44" s="51">
        <v>40886</v>
      </c>
      <c r="J44" s="51">
        <v>40998</v>
      </c>
      <c r="K44" s="52">
        <v>2</v>
      </c>
      <c r="L44" s="40">
        <v>1</v>
      </c>
      <c r="M44" s="51">
        <v>40798</v>
      </c>
      <c r="N44" s="51">
        <v>40886</v>
      </c>
      <c r="O44" s="41">
        <v>88</v>
      </c>
      <c r="P44" s="38">
        <v>200</v>
      </c>
      <c r="Q44" s="42">
        <v>92</v>
      </c>
      <c r="R44" s="38">
        <v>0</v>
      </c>
    </row>
    <row r="45" spans="1:18" ht="12.75">
      <c r="A45" s="38" t="s">
        <v>368</v>
      </c>
      <c r="B45" s="38" t="str">
        <f>IF(ISNONTEXT(VLOOKUP(A45,'Student names'!$B$7:$C$15000,2,0)),"",VLOOKUP(A45,'Student names'!$B$7:$C$15000,2,0))</f>
        <v>James</v>
      </c>
      <c r="C45" s="38">
        <v>17</v>
      </c>
      <c r="D45" s="38" t="s">
        <v>153</v>
      </c>
      <c r="E45" s="38" t="s">
        <v>154</v>
      </c>
      <c r="F45" s="38">
        <v>9</v>
      </c>
      <c r="G45" s="38" t="s">
        <v>121</v>
      </c>
      <c r="H45" s="51">
        <v>40912</v>
      </c>
      <c r="I45" s="51">
        <v>40926</v>
      </c>
      <c r="J45" s="51">
        <v>40926</v>
      </c>
      <c r="K45" s="52">
        <v>2</v>
      </c>
      <c r="L45" s="40">
        <v>3</v>
      </c>
      <c r="M45" s="51">
        <v>40912</v>
      </c>
      <c r="N45" s="51">
        <v>40926</v>
      </c>
      <c r="O45" s="41">
        <v>14</v>
      </c>
      <c r="P45" s="38">
        <v>14</v>
      </c>
      <c r="Q45" s="42">
        <v>9</v>
      </c>
      <c r="R45" s="38">
        <v>0</v>
      </c>
    </row>
    <row r="46" spans="1:18" ht="12.75">
      <c r="A46" s="38" t="s">
        <v>368</v>
      </c>
      <c r="B46" s="38" t="str">
        <f>IF(ISNONTEXT(VLOOKUP(A46,'Student names'!$B$7:$C$15000,2,0)),"",VLOOKUP(A46,'Student names'!$B$7:$C$15000,2,0))</f>
        <v>James</v>
      </c>
      <c r="C46" s="38">
        <v>17</v>
      </c>
      <c r="D46" s="38" t="s">
        <v>155</v>
      </c>
      <c r="E46" s="38" t="s">
        <v>156</v>
      </c>
      <c r="F46" s="38">
        <v>42</v>
      </c>
      <c r="G46" s="38" t="s">
        <v>157</v>
      </c>
      <c r="H46" s="51">
        <v>40802</v>
      </c>
      <c r="I46" s="51">
        <v>40921</v>
      </c>
      <c r="J46" s="51">
        <v>40921</v>
      </c>
      <c r="K46" s="52">
        <v>2</v>
      </c>
      <c r="L46" s="40">
        <v>1</v>
      </c>
      <c r="M46" s="51">
        <v>40802</v>
      </c>
      <c r="N46" s="51">
        <v>40921</v>
      </c>
      <c r="O46" s="41">
        <v>119</v>
      </c>
      <c r="P46" s="38">
        <v>119</v>
      </c>
      <c r="Q46" s="42">
        <v>42</v>
      </c>
      <c r="R46" s="38">
        <v>0</v>
      </c>
    </row>
    <row r="47" spans="1:18" ht="12.75">
      <c r="A47" s="38" t="s">
        <v>368</v>
      </c>
      <c r="B47" s="38" t="str">
        <f>IF(ISNONTEXT(VLOOKUP(A47,'Student names'!$B$7:$C$15000,2,0)),"",VLOOKUP(A47,'Student names'!$B$7:$C$15000,2,0))</f>
        <v>James</v>
      </c>
      <c r="C47" s="38">
        <v>17</v>
      </c>
      <c r="D47" s="38" t="s">
        <v>124</v>
      </c>
      <c r="E47" s="38" t="s">
        <v>111</v>
      </c>
      <c r="F47" s="38">
        <v>120</v>
      </c>
      <c r="G47" s="38" t="s">
        <v>86</v>
      </c>
      <c r="H47" s="51">
        <v>40799</v>
      </c>
      <c r="I47" s="51">
        <v>40987</v>
      </c>
      <c r="J47" s="51">
        <v>41025</v>
      </c>
      <c r="K47" s="52">
        <v>2</v>
      </c>
      <c r="L47" s="40">
        <v>1</v>
      </c>
      <c r="M47" s="51">
        <v>40799</v>
      </c>
      <c r="N47" s="51">
        <v>40987</v>
      </c>
      <c r="O47" s="41">
        <v>188</v>
      </c>
      <c r="P47" s="38">
        <v>226</v>
      </c>
      <c r="Q47" s="42">
        <v>120</v>
      </c>
      <c r="R47" s="38">
        <v>0</v>
      </c>
    </row>
    <row r="48" spans="1:18" ht="12.75">
      <c r="A48" s="38" t="s">
        <v>368</v>
      </c>
      <c r="B48" s="38" t="str">
        <f>IF(ISNONTEXT(VLOOKUP(A48,'Student names'!$B$7:$C$15000,2,0)),"",VLOOKUP(A48,'Student names'!$B$7:$C$15000,2,0))</f>
        <v>James</v>
      </c>
      <c r="C48" s="38">
        <v>17</v>
      </c>
      <c r="D48" s="38" t="s">
        <v>107</v>
      </c>
      <c r="E48" s="38" t="s">
        <v>108</v>
      </c>
      <c r="F48" s="38">
        <v>45</v>
      </c>
      <c r="G48" s="38" t="s">
        <v>105</v>
      </c>
      <c r="H48" s="51">
        <v>41023</v>
      </c>
      <c r="I48" s="51">
        <v>41096</v>
      </c>
      <c r="J48" s="51">
        <v>41096</v>
      </c>
      <c r="K48" s="52">
        <v>2</v>
      </c>
      <c r="L48" s="40">
        <v>1</v>
      </c>
      <c r="M48" s="51">
        <v>41023</v>
      </c>
      <c r="N48" s="51">
        <v>41096</v>
      </c>
      <c r="O48" s="41">
        <v>73</v>
      </c>
      <c r="P48" s="38">
        <v>73</v>
      </c>
      <c r="Q48" s="42">
        <v>45</v>
      </c>
      <c r="R48" s="38">
        <v>0</v>
      </c>
    </row>
    <row r="49" spans="1:18" ht="12.75">
      <c r="A49" s="38" t="s">
        <v>369</v>
      </c>
      <c r="B49" s="38" t="str">
        <f>IF(ISNONTEXT(VLOOKUP(A49,'Student names'!$B$7:$C$15000,2,0)),"",VLOOKUP(A49,'Student names'!$B$7:$C$15000,2,0))</f>
        <v>Kate</v>
      </c>
      <c r="C49" s="38">
        <v>17</v>
      </c>
      <c r="D49" s="38" t="s">
        <v>158</v>
      </c>
      <c r="E49" s="38" t="s">
        <v>159</v>
      </c>
      <c r="F49" s="38">
        <v>30</v>
      </c>
      <c r="G49" s="38" t="s">
        <v>86</v>
      </c>
      <c r="H49" s="51">
        <v>40917</v>
      </c>
      <c r="I49" s="51">
        <v>40921</v>
      </c>
      <c r="J49" s="51">
        <v>40925</v>
      </c>
      <c r="K49" s="52">
        <v>2</v>
      </c>
      <c r="L49" s="40">
        <v>1</v>
      </c>
      <c r="M49" s="51">
        <v>40917</v>
      </c>
      <c r="N49" s="51">
        <v>40921</v>
      </c>
      <c r="O49" s="41">
        <v>4</v>
      </c>
      <c r="P49" s="38">
        <v>8</v>
      </c>
      <c r="Q49" s="42">
        <v>30</v>
      </c>
      <c r="R49" s="38">
        <v>0</v>
      </c>
    </row>
    <row r="50" spans="1:18" ht="12.75">
      <c r="A50" s="38" t="s">
        <v>369</v>
      </c>
      <c r="B50" s="38" t="str">
        <f>IF(ISNONTEXT(VLOOKUP(A50,'Student names'!$B$7:$C$15000,2,0)),"",VLOOKUP(A50,'Student names'!$B$7:$C$15000,2,0))</f>
        <v>Kate</v>
      </c>
      <c r="C50" s="38">
        <v>17</v>
      </c>
      <c r="D50" s="38" t="s">
        <v>117</v>
      </c>
      <c r="E50" s="38" t="s">
        <v>118</v>
      </c>
      <c r="F50" s="38">
        <v>30</v>
      </c>
      <c r="G50" s="38" t="s">
        <v>86</v>
      </c>
      <c r="H50" s="51">
        <v>40917</v>
      </c>
      <c r="I50" s="51">
        <v>40921</v>
      </c>
      <c r="J50" s="51">
        <v>40924</v>
      </c>
      <c r="K50" s="52">
        <v>2</v>
      </c>
      <c r="L50" s="40">
        <v>1</v>
      </c>
      <c r="M50" s="51">
        <v>40917</v>
      </c>
      <c r="N50" s="51">
        <v>40921</v>
      </c>
      <c r="O50" s="41">
        <v>4</v>
      </c>
      <c r="P50" s="38">
        <v>7</v>
      </c>
      <c r="Q50" s="42">
        <v>30</v>
      </c>
      <c r="R50" s="38">
        <v>1</v>
      </c>
    </row>
    <row r="51" spans="1:18" ht="12.75">
      <c r="A51" s="38" t="s">
        <v>370</v>
      </c>
      <c r="B51" s="38" t="str">
        <f>IF(ISNONTEXT(VLOOKUP(A51,'Student names'!$B$7:$C$15000,2,0)),"",VLOOKUP(A51,'Student names'!$B$7:$C$15000,2,0))</f>
        <v>Lorraine</v>
      </c>
      <c r="C51" s="38">
        <v>17</v>
      </c>
      <c r="D51" s="38" t="s">
        <v>109</v>
      </c>
      <c r="E51" s="38" t="s">
        <v>110</v>
      </c>
      <c r="F51" s="38">
        <v>45</v>
      </c>
      <c r="G51" s="38" t="s">
        <v>105</v>
      </c>
      <c r="H51" s="51">
        <v>40798</v>
      </c>
      <c r="I51" s="51">
        <v>40886</v>
      </c>
      <c r="J51" s="51">
        <v>40886</v>
      </c>
      <c r="K51" s="52">
        <v>2</v>
      </c>
      <c r="L51" s="40">
        <v>1</v>
      </c>
      <c r="M51" s="51">
        <v>40798</v>
      </c>
      <c r="N51" s="51">
        <v>40886</v>
      </c>
      <c r="O51" s="41">
        <v>88</v>
      </c>
      <c r="P51" s="38">
        <v>88</v>
      </c>
      <c r="Q51" s="42">
        <v>45</v>
      </c>
      <c r="R51" s="38">
        <v>0</v>
      </c>
    </row>
    <row r="52" spans="1:18" ht="12.75">
      <c r="A52" s="38" t="s">
        <v>370</v>
      </c>
      <c r="B52" s="38" t="str">
        <f>IF(ISNONTEXT(VLOOKUP(A52,'Student names'!$B$7:$C$15000,2,0)),"",VLOOKUP(A52,'Student names'!$B$7:$C$15000,2,0))</f>
        <v>Lorraine</v>
      </c>
      <c r="C52" s="38">
        <v>17</v>
      </c>
      <c r="D52" s="38" t="s">
        <v>153</v>
      </c>
      <c r="E52" s="38" t="s">
        <v>154</v>
      </c>
      <c r="F52" s="38">
        <v>9</v>
      </c>
      <c r="G52" s="38" t="s">
        <v>121</v>
      </c>
      <c r="H52" s="51">
        <v>40912</v>
      </c>
      <c r="I52" s="51">
        <v>40926</v>
      </c>
      <c r="J52" s="51">
        <v>40926</v>
      </c>
      <c r="K52" s="52">
        <v>2</v>
      </c>
      <c r="L52" s="40">
        <v>3</v>
      </c>
      <c r="M52" s="51">
        <v>40912</v>
      </c>
      <c r="N52" s="51">
        <v>40926</v>
      </c>
      <c r="O52" s="41">
        <v>14</v>
      </c>
      <c r="P52" s="38">
        <v>14</v>
      </c>
      <c r="Q52" s="42">
        <v>9</v>
      </c>
      <c r="R52" s="38">
        <v>0</v>
      </c>
    </row>
    <row r="53" spans="1:18" ht="12.75">
      <c r="A53" s="38" t="s">
        <v>370</v>
      </c>
      <c r="B53" s="38" t="str">
        <f>IF(ISNONTEXT(VLOOKUP(A53,'Student names'!$B$7:$C$15000,2,0)),"",VLOOKUP(A53,'Student names'!$B$7:$C$15000,2,0))</f>
        <v>Lorraine</v>
      </c>
      <c r="C53" s="38">
        <v>17</v>
      </c>
      <c r="D53" s="38" t="s">
        <v>150</v>
      </c>
      <c r="E53" s="38" t="s">
        <v>151</v>
      </c>
      <c r="F53" s="38">
        <v>360</v>
      </c>
      <c r="G53" s="38" t="s">
        <v>152</v>
      </c>
      <c r="H53" s="51">
        <v>40798</v>
      </c>
      <c r="I53" s="51">
        <v>41096</v>
      </c>
      <c r="J53" s="51">
        <v>41096</v>
      </c>
      <c r="K53" s="52">
        <v>2</v>
      </c>
      <c r="L53" s="40">
        <v>1</v>
      </c>
      <c r="M53" s="51">
        <v>40798</v>
      </c>
      <c r="N53" s="51">
        <v>41096</v>
      </c>
      <c r="O53" s="41">
        <v>298</v>
      </c>
      <c r="P53" s="38">
        <v>298</v>
      </c>
      <c r="Q53" s="42">
        <v>360</v>
      </c>
      <c r="R53" s="38">
        <v>1</v>
      </c>
    </row>
    <row r="54" spans="1:18" ht="12.75">
      <c r="A54" s="38" t="s">
        <v>370</v>
      </c>
      <c r="B54" s="38" t="str">
        <f>IF(ISNONTEXT(VLOOKUP(A54,'Student names'!$B$7:$C$15000,2,0)),"",VLOOKUP(A54,'Student names'!$B$7:$C$15000,2,0))</f>
        <v>Lorraine</v>
      </c>
      <c r="C54" s="38">
        <v>17</v>
      </c>
      <c r="D54" s="38" t="s">
        <v>114</v>
      </c>
      <c r="E54" s="38" t="s">
        <v>115</v>
      </c>
      <c r="F54" s="38">
        <v>12</v>
      </c>
      <c r="G54" s="38" t="s">
        <v>86</v>
      </c>
      <c r="H54" s="51">
        <v>41093</v>
      </c>
      <c r="I54" s="51">
        <v>41103</v>
      </c>
      <c r="J54" s="51">
        <v>41103</v>
      </c>
      <c r="K54" s="52">
        <v>2</v>
      </c>
      <c r="L54" s="40">
        <v>2</v>
      </c>
      <c r="M54" s="51">
        <v>41093</v>
      </c>
      <c r="N54" s="51">
        <v>41103</v>
      </c>
      <c r="O54" s="41">
        <v>10</v>
      </c>
      <c r="P54" s="38">
        <v>10</v>
      </c>
      <c r="Q54" s="42">
        <v>12</v>
      </c>
      <c r="R54" s="38">
        <v>0</v>
      </c>
    </row>
    <row r="55" spans="1:18" ht="12.75">
      <c r="A55" s="38" t="s">
        <v>370</v>
      </c>
      <c r="B55" s="38" t="str">
        <f>IF(ISNONTEXT(VLOOKUP(A55,'Student names'!$B$7:$C$15000,2,0)),"",VLOOKUP(A55,'Student names'!$B$7:$C$15000,2,0))</f>
        <v>Lorraine</v>
      </c>
      <c r="C55" s="38">
        <v>17</v>
      </c>
      <c r="D55" s="38" t="s">
        <v>107</v>
      </c>
      <c r="E55" s="38" t="s">
        <v>108</v>
      </c>
      <c r="F55" s="38">
        <v>45</v>
      </c>
      <c r="G55" s="38" t="s">
        <v>105</v>
      </c>
      <c r="H55" s="51">
        <v>41023</v>
      </c>
      <c r="I55" s="51">
        <v>41096</v>
      </c>
      <c r="J55" s="51">
        <v>41096</v>
      </c>
      <c r="K55" s="52">
        <v>2</v>
      </c>
      <c r="L55" s="40">
        <v>1</v>
      </c>
      <c r="M55" s="51">
        <v>41023</v>
      </c>
      <c r="N55" s="51">
        <v>41096</v>
      </c>
      <c r="O55" s="41">
        <v>73</v>
      </c>
      <c r="P55" s="38">
        <v>73</v>
      </c>
      <c r="Q55" s="42">
        <v>45</v>
      </c>
      <c r="R55" s="38">
        <v>0</v>
      </c>
    </row>
    <row r="56" spans="1:18" ht="12.75">
      <c r="A56" s="38" t="s">
        <v>370</v>
      </c>
      <c r="B56" s="38" t="str">
        <f>IF(ISNONTEXT(VLOOKUP(A56,'Student names'!$B$7:$C$15000,2,0)),"",VLOOKUP(A56,'Student names'!$B$7:$C$15000,2,0))</f>
        <v>Lorraine</v>
      </c>
      <c r="C56" s="38">
        <v>17</v>
      </c>
      <c r="D56" s="38" t="s">
        <v>124</v>
      </c>
      <c r="E56" s="38" t="s">
        <v>111</v>
      </c>
      <c r="F56" s="38">
        <v>120</v>
      </c>
      <c r="G56" s="38" t="s">
        <v>86</v>
      </c>
      <c r="H56" s="51">
        <v>40799</v>
      </c>
      <c r="I56" s="51">
        <v>40987</v>
      </c>
      <c r="J56" s="51">
        <v>41025</v>
      </c>
      <c r="K56" s="52">
        <v>2</v>
      </c>
      <c r="L56" s="40">
        <v>1</v>
      </c>
      <c r="M56" s="51">
        <v>40799</v>
      </c>
      <c r="N56" s="51">
        <v>40987</v>
      </c>
      <c r="O56" s="41">
        <v>188</v>
      </c>
      <c r="P56" s="38">
        <v>226</v>
      </c>
      <c r="Q56" s="42">
        <v>120</v>
      </c>
      <c r="R56" s="38">
        <v>0</v>
      </c>
    </row>
    <row r="57" spans="1:18" ht="12.75">
      <c r="A57" s="38" t="s">
        <v>370</v>
      </c>
      <c r="B57" s="38" t="str">
        <f>IF(ISNONTEXT(VLOOKUP(A57,'Student names'!$B$7:$C$15000,2,0)),"",VLOOKUP(A57,'Student names'!$B$7:$C$15000,2,0))</f>
        <v>Lorraine</v>
      </c>
      <c r="C57" s="38">
        <v>17</v>
      </c>
      <c r="D57" s="38" t="s">
        <v>155</v>
      </c>
      <c r="E57" s="38" t="s">
        <v>156</v>
      </c>
      <c r="F57" s="38">
        <v>42</v>
      </c>
      <c r="G57" s="38" t="s">
        <v>157</v>
      </c>
      <c r="H57" s="51">
        <v>40802</v>
      </c>
      <c r="I57" s="51">
        <v>40921</v>
      </c>
      <c r="J57" s="51">
        <v>40921</v>
      </c>
      <c r="K57" s="52">
        <v>2</v>
      </c>
      <c r="L57" s="40">
        <v>1</v>
      </c>
      <c r="M57" s="51">
        <v>40802</v>
      </c>
      <c r="N57" s="51">
        <v>40921</v>
      </c>
      <c r="O57" s="41">
        <v>119</v>
      </c>
      <c r="P57" s="38">
        <v>119</v>
      </c>
      <c r="Q57" s="42">
        <v>42</v>
      </c>
      <c r="R57" s="38">
        <v>0</v>
      </c>
    </row>
    <row r="58" spans="1:18" ht="12.75">
      <c r="A58" s="38" t="s">
        <v>370</v>
      </c>
      <c r="B58" s="38" t="str">
        <f>IF(ISNONTEXT(VLOOKUP(A58,'Student names'!$B$7:$C$15000,2,0)),"",VLOOKUP(A58,'Student names'!$B$7:$C$15000,2,0))</f>
        <v>Lorraine</v>
      </c>
      <c r="C58" s="38">
        <v>17</v>
      </c>
      <c r="D58" s="38" t="s">
        <v>112</v>
      </c>
      <c r="E58" s="38" t="s">
        <v>113</v>
      </c>
      <c r="F58" s="38">
        <v>45</v>
      </c>
      <c r="G58" s="38" t="s">
        <v>105</v>
      </c>
      <c r="H58" s="51">
        <v>41023</v>
      </c>
      <c r="I58" s="51">
        <v>41103</v>
      </c>
      <c r="J58" s="51">
        <v>41103</v>
      </c>
      <c r="K58" s="52">
        <v>2</v>
      </c>
      <c r="L58" s="40">
        <v>1</v>
      </c>
      <c r="M58" s="51">
        <v>41023</v>
      </c>
      <c r="N58" s="51">
        <v>41103</v>
      </c>
      <c r="O58" s="41">
        <v>80</v>
      </c>
      <c r="P58" s="38">
        <v>80</v>
      </c>
      <c r="Q58" s="42">
        <v>45</v>
      </c>
      <c r="R58" s="38">
        <v>0</v>
      </c>
    </row>
    <row r="59" spans="1:18" ht="12.75">
      <c r="A59" s="38" t="s">
        <v>371</v>
      </c>
      <c r="B59" s="38" t="str">
        <f>IF(ISNONTEXT(VLOOKUP(A59,'Student names'!$B$7:$C$15000,2,0)),"",VLOOKUP(A59,'Student names'!$B$7:$C$15000,2,0))</f>
        <v>Mark</v>
      </c>
      <c r="C59" s="38">
        <v>17</v>
      </c>
      <c r="D59" s="38" t="s">
        <v>148</v>
      </c>
      <c r="E59" s="38" t="s">
        <v>149</v>
      </c>
      <c r="F59" s="38">
        <v>240</v>
      </c>
      <c r="G59" s="38" t="s">
        <v>91</v>
      </c>
      <c r="H59" s="51">
        <v>40798</v>
      </c>
      <c r="I59" s="51">
        <v>41099</v>
      </c>
      <c r="J59" s="51">
        <v>41096</v>
      </c>
      <c r="K59" s="52">
        <v>2</v>
      </c>
      <c r="L59" s="40">
        <v>1</v>
      </c>
      <c r="M59" s="51">
        <v>40798</v>
      </c>
      <c r="N59" s="51">
        <v>41099</v>
      </c>
      <c r="O59" s="41">
        <v>301</v>
      </c>
      <c r="P59" s="38">
        <v>298</v>
      </c>
      <c r="Q59" s="42">
        <v>240</v>
      </c>
      <c r="R59" s="38">
        <v>0</v>
      </c>
    </row>
    <row r="60" spans="1:18" ht="12.75">
      <c r="A60" s="38" t="s">
        <v>371</v>
      </c>
      <c r="B60" s="38" t="str">
        <f>IF(ISNONTEXT(VLOOKUP(A60,'Student names'!$B$7:$C$15000,2,0)),"",VLOOKUP(A60,'Student names'!$B$7:$C$15000,2,0))</f>
        <v>Mark</v>
      </c>
      <c r="C60" s="38">
        <v>17</v>
      </c>
      <c r="D60" s="38" t="s">
        <v>123</v>
      </c>
      <c r="E60" s="38" t="s">
        <v>113</v>
      </c>
      <c r="F60" s="38">
        <v>45</v>
      </c>
      <c r="G60" s="38" t="s">
        <v>105</v>
      </c>
      <c r="H60" s="51">
        <v>40834</v>
      </c>
      <c r="I60" s="51">
        <v>40886</v>
      </c>
      <c r="J60" s="51">
        <v>40862</v>
      </c>
      <c r="K60" s="52">
        <v>2</v>
      </c>
      <c r="L60" s="40">
        <v>1</v>
      </c>
      <c r="M60" s="51">
        <v>40834</v>
      </c>
      <c r="N60" s="51">
        <v>40886</v>
      </c>
      <c r="O60" s="41">
        <v>52</v>
      </c>
      <c r="P60" s="38">
        <v>28</v>
      </c>
      <c r="Q60" s="42">
        <v>45</v>
      </c>
      <c r="R60" s="38">
        <v>0</v>
      </c>
    </row>
    <row r="61" spans="1:18" ht="12.75">
      <c r="A61" s="38" t="s">
        <v>371</v>
      </c>
      <c r="B61" s="38" t="str">
        <f>IF(ISNONTEXT(VLOOKUP(A61,'Student names'!$B$7:$C$15000,2,0)),"",VLOOKUP(A61,'Student names'!$B$7:$C$15000,2,0))</f>
        <v>Mark</v>
      </c>
      <c r="C61" s="38">
        <v>17</v>
      </c>
      <c r="D61" s="38" t="s">
        <v>160</v>
      </c>
      <c r="E61" s="38" t="s">
        <v>161</v>
      </c>
      <c r="F61" s="38">
        <v>200</v>
      </c>
      <c r="G61" s="38" t="s">
        <v>162</v>
      </c>
      <c r="H61" s="51">
        <v>40800</v>
      </c>
      <c r="I61" s="51">
        <v>41101</v>
      </c>
      <c r="J61" s="51">
        <v>41101</v>
      </c>
      <c r="K61" s="52">
        <v>2</v>
      </c>
      <c r="L61" s="40">
        <v>1</v>
      </c>
      <c r="M61" s="51">
        <v>40800</v>
      </c>
      <c r="N61" s="51">
        <v>41101</v>
      </c>
      <c r="O61" s="41">
        <v>301</v>
      </c>
      <c r="P61" s="38">
        <v>301</v>
      </c>
      <c r="Q61" s="42">
        <v>200</v>
      </c>
      <c r="R61" s="38">
        <v>0</v>
      </c>
    </row>
    <row r="62" spans="1:18" ht="12.75">
      <c r="A62" s="38" t="s">
        <v>371</v>
      </c>
      <c r="B62" s="38" t="str">
        <f>IF(ISNONTEXT(VLOOKUP(A62,'Student names'!$B$7:$C$15000,2,0)),"",VLOOKUP(A62,'Student names'!$B$7:$C$15000,2,0))</f>
        <v>Mark</v>
      </c>
      <c r="C62" s="38">
        <v>17</v>
      </c>
      <c r="D62" s="38" t="s">
        <v>142</v>
      </c>
      <c r="E62" s="38" t="s">
        <v>143</v>
      </c>
      <c r="F62" s="38">
        <v>70</v>
      </c>
      <c r="G62" s="38" t="s">
        <v>91</v>
      </c>
      <c r="H62" s="51">
        <v>40801</v>
      </c>
      <c r="I62" s="51">
        <v>40892</v>
      </c>
      <c r="J62" s="51">
        <v>40892</v>
      </c>
      <c r="K62" s="52">
        <v>2</v>
      </c>
      <c r="L62" s="40">
        <v>1</v>
      </c>
      <c r="M62" s="51">
        <v>40801</v>
      </c>
      <c r="N62" s="51">
        <v>40892</v>
      </c>
      <c r="O62" s="41">
        <v>91</v>
      </c>
      <c r="P62" s="38">
        <v>91</v>
      </c>
      <c r="Q62" s="42">
        <v>70</v>
      </c>
      <c r="R62" s="38">
        <v>0</v>
      </c>
    </row>
    <row r="63" spans="1:18" ht="12.75">
      <c r="A63" s="38" t="s">
        <v>371</v>
      </c>
      <c r="B63" s="38" t="str">
        <f>IF(ISNONTEXT(VLOOKUP(A63,'Student names'!$B$7:$C$15000,2,0)),"",VLOOKUP(A63,'Student names'!$B$7:$C$15000,2,0))</f>
        <v>Mark</v>
      </c>
      <c r="C63" s="38">
        <v>17</v>
      </c>
      <c r="D63" s="38" t="s">
        <v>163</v>
      </c>
      <c r="E63" s="38" t="s">
        <v>164</v>
      </c>
      <c r="F63" s="38">
        <v>321</v>
      </c>
      <c r="G63" s="38" t="s">
        <v>91</v>
      </c>
      <c r="H63" s="51">
        <v>40799</v>
      </c>
      <c r="I63" s="51">
        <v>41075</v>
      </c>
      <c r="J63" s="51">
        <v>41093</v>
      </c>
      <c r="K63" s="52">
        <v>2</v>
      </c>
      <c r="L63" s="40">
        <v>1</v>
      </c>
      <c r="M63" s="51">
        <v>40799</v>
      </c>
      <c r="N63" s="51">
        <v>41075</v>
      </c>
      <c r="O63" s="41">
        <v>276</v>
      </c>
      <c r="P63" s="38">
        <v>294</v>
      </c>
      <c r="Q63" s="42">
        <v>321</v>
      </c>
      <c r="R63" s="38">
        <v>1</v>
      </c>
    </row>
    <row r="64" spans="1:18" ht="12.75">
      <c r="A64" s="38" t="s">
        <v>371</v>
      </c>
      <c r="B64" s="38" t="str">
        <f>IF(ISNONTEXT(VLOOKUP(A64,'Student names'!$B$7:$C$15000,2,0)),"",VLOOKUP(A64,'Student names'!$B$7:$C$15000,2,0))</f>
        <v>Mark</v>
      </c>
      <c r="C64" s="38">
        <v>17</v>
      </c>
      <c r="D64" s="38" t="s">
        <v>146</v>
      </c>
      <c r="E64" s="38" t="s">
        <v>147</v>
      </c>
      <c r="F64" s="38">
        <v>36</v>
      </c>
      <c r="G64" s="38" t="s">
        <v>91</v>
      </c>
      <c r="H64" s="51">
        <v>40798</v>
      </c>
      <c r="I64" s="51">
        <v>41096</v>
      </c>
      <c r="J64" s="51">
        <v>41096</v>
      </c>
      <c r="K64" s="52">
        <v>2</v>
      </c>
      <c r="L64" s="40">
        <v>1</v>
      </c>
      <c r="M64" s="51">
        <v>40798</v>
      </c>
      <c r="N64" s="51">
        <v>41096</v>
      </c>
      <c r="O64" s="41">
        <v>298</v>
      </c>
      <c r="P64" s="38">
        <v>298</v>
      </c>
      <c r="Q64" s="42">
        <v>36</v>
      </c>
      <c r="R64" s="38">
        <v>0</v>
      </c>
    </row>
    <row r="65" spans="1:18" ht="12.75">
      <c r="A65" s="38" t="s">
        <v>372</v>
      </c>
      <c r="B65" s="38" t="str">
        <f>IF(ISNONTEXT(VLOOKUP(A65,'Student names'!$B$7:$C$15000,2,0)),"",VLOOKUP(A65,'Student names'!$B$7:$C$15000,2,0))</f>
        <v>Neil</v>
      </c>
      <c r="C65" s="38">
        <v>17</v>
      </c>
      <c r="D65" s="38" t="s">
        <v>165</v>
      </c>
      <c r="E65" s="38" t="s">
        <v>166</v>
      </c>
      <c r="F65" s="38">
        <v>425</v>
      </c>
      <c r="G65" s="38" t="s">
        <v>91</v>
      </c>
      <c r="H65" s="51">
        <v>40620</v>
      </c>
      <c r="I65" s="51">
        <v>41090</v>
      </c>
      <c r="J65" s="51">
        <v>41090</v>
      </c>
      <c r="K65" s="52">
        <v>2</v>
      </c>
      <c r="L65" s="40">
        <v>1</v>
      </c>
      <c r="M65" s="51">
        <v>40756</v>
      </c>
      <c r="N65" s="51">
        <v>41090</v>
      </c>
      <c r="O65" s="41">
        <v>334</v>
      </c>
      <c r="P65" s="38">
        <v>334</v>
      </c>
      <c r="Q65" s="42">
        <v>302.2823791503906</v>
      </c>
      <c r="R65" s="38">
        <v>1</v>
      </c>
    </row>
    <row r="66" spans="1:18" ht="12.75">
      <c r="A66" s="38" t="s">
        <v>373</v>
      </c>
      <c r="B66" s="38" t="str">
        <f>IF(ISNONTEXT(VLOOKUP(A66,'Student names'!$B$7:$C$15000,2,0)),"",VLOOKUP(A66,'Student names'!$B$7:$C$15000,2,0))</f>
        <v>Olga</v>
      </c>
      <c r="C66" s="38">
        <v>17</v>
      </c>
      <c r="D66" s="38" t="s">
        <v>167</v>
      </c>
      <c r="E66" s="38" t="s">
        <v>168</v>
      </c>
      <c r="F66" s="38">
        <v>60</v>
      </c>
      <c r="G66" s="38" t="s">
        <v>91</v>
      </c>
      <c r="H66" s="51">
        <v>40807</v>
      </c>
      <c r="I66" s="51">
        <v>40991</v>
      </c>
      <c r="J66" s="51">
        <v>40856</v>
      </c>
      <c r="K66" s="52">
        <v>3</v>
      </c>
      <c r="L66" s="40">
        <v>3</v>
      </c>
      <c r="M66" s="51">
        <v>40807</v>
      </c>
      <c r="N66" s="51">
        <v>40991</v>
      </c>
      <c r="O66" s="41">
        <v>184</v>
      </c>
      <c r="P66" s="38">
        <v>49</v>
      </c>
      <c r="Q66" s="42">
        <v>60</v>
      </c>
      <c r="R66" s="38">
        <v>1</v>
      </c>
    </row>
    <row r="67" spans="1:18" ht="12.75">
      <c r="A67" s="38" t="s">
        <v>374</v>
      </c>
      <c r="B67" s="38" t="str">
        <f>IF(ISNONTEXT(VLOOKUP(A67,'Student names'!$B$7:$C$15000,2,0)),"",VLOOKUP(A67,'Student names'!$B$7:$C$15000,2,0))</f>
        <v>Peter</v>
      </c>
      <c r="C67" s="38">
        <v>18</v>
      </c>
      <c r="D67" s="38" t="s">
        <v>169</v>
      </c>
      <c r="E67" s="38" t="s">
        <v>170</v>
      </c>
      <c r="F67" s="38">
        <v>15</v>
      </c>
      <c r="G67" s="38" t="s">
        <v>121</v>
      </c>
      <c r="H67" s="51">
        <v>40927</v>
      </c>
      <c r="I67" s="51">
        <v>40949</v>
      </c>
      <c r="J67" s="51">
        <v>40938</v>
      </c>
      <c r="K67" s="52">
        <v>2</v>
      </c>
      <c r="L67" s="40">
        <v>1</v>
      </c>
      <c r="M67" s="51">
        <v>40927</v>
      </c>
      <c r="N67" s="51">
        <v>40949</v>
      </c>
      <c r="O67" s="41">
        <v>22</v>
      </c>
      <c r="P67" s="38">
        <v>11</v>
      </c>
      <c r="Q67" s="42">
        <v>15</v>
      </c>
      <c r="R67" s="38">
        <v>0</v>
      </c>
    </row>
    <row r="68" spans="1:18" ht="12.75">
      <c r="A68" s="38" t="s">
        <v>374</v>
      </c>
      <c r="B68" s="38" t="str">
        <f>IF(ISNONTEXT(VLOOKUP(A68,'Student names'!$B$7:$C$15000,2,0)),"",VLOOKUP(A68,'Student names'!$B$7:$C$15000,2,0))</f>
        <v>Peter</v>
      </c>
      <c r="C68" s="38">
        <v>18</v>
      </c>
      <c r="D68" s="38" t="s">
        <v>107</v>
      </c>
      <c r="E68" s="38" t="s">
        <v>108</v>
      </c>
      <c r="F68" s="38">
        <v>40</v>
      </c>
      <c r="G68" s="38" t="s">
        <v>105</v>
      </c>
      <c r="H68" s="51">
        <v>40875</v>
      </c>
      <c r="I68" s="51">
        <v>40949</v>
      </c>
      <c r="J68" s="51">
        <v>40938</v>
      </c>
      <c r="K68" s="52">
        <v>3</v>
      </c>
      <c r="L68" s="40">
        <v>3</v>
      </c>
      <c r="M68" s="51">
        <v>40875</v>
      </c>
      <c r="N68" s="51">
        <v>40949</v>
      </c>
      <c r="O68" s="41">
        <v>74</v>
      </c>
      <c r="P68" s="38">
        <v>63</v>
      </c>
      <c r="Q68" s="42">
        <v>40</v>
      </c>
      <c r="R68" s="38">
        <v>0</v>
      </c>
    </row>
    <row r="69" spans="1:18" ht="12.75">
      <c r="A69" s="38" t="s">
        <v>374</v>
      </c>
      <c r="B69" s="38" t="str">
        <f>IF(ISNONTEXT(VLOOKUP(A69,'Student names'!$B$7:$C$15000,2,0)),"",VLOOKUP(A69,'Student names'!$B$7:$C$15000,2,0))</f>
        <v>Peter</v>
      </c>
      <c r="C69" s="38">
        <v>18</v>
      </c>
      <c r="D69" s="38" t="s">
        <v>116</v>
      </c>
      <c r="E69" s="38" t="s">
        <v>110</v>
      </c>
      <c r="F69" s="38">
        <v>45</v>
      </c>
      <c r="G69" s="38" t="s">
        <v>105</v>
      </c>
      <c r="H69" s="51">
        <v>40798</v>
      </c>
      <c r="I69" s="51">
        <v>40886</v>
      </c>
      <c r="J69" s="51">
        <v>40833</v>
      </c>
      <c r="K69" s="52">
        <v>2</v>
      </c>
      <c r="L69" s="40">
        <v>1</v>
      </c>
      <c r="M69" s="51">
        <v>40798</v>
      </c>
      <c r="N69" s="51">
        <v>40886</v>
      </c>
      <c r="O69" s="41">
        <v>88</v>
      </c>
      <c r="P69" s="38">
        <v>35</v>
      </c>
      <c r="Q69" s="42">
        <v>45</v>
      </c>
      <c r="R69" s="38">
        <v>0</v>
      </c>
    </row>
    <row r="70" spans="1:18" ht="12.75">
      <c r="A70" s="38" t="s">
        <v>374</v>
      </c>
      <c r="B70" s="38" t="str">
        <f>IF(ISNONTEXT(VLOOKUP(A70,'Student names'!$B$7:$C$15000,2,0)),"",VLOOKUP(A70,'Student names'!$B$7:$C$15000,2,0))</f>
        <v>Peter</v>
      </c>
      <c r="C70" s="38">
        <v>18</v>
      </c>
      <c r="D70" s="38" t="s">
        <v>106</v>
      </c>
      <c r="E70" s="38" t="s">
        <v>88</v>
      </c>
      <c r="F70" s="38">
        <v>164</v>
      </c>
      <c r="G70" s="38" t="s">
        <v>86</v>
      </c>
      <c r="H70" s="51">
        <v>40807</v>
      </c>
      <c r="I70" s="51">
        <v>40987</v>
      </c>
      <c r="J70" s="51">
        <v>40890</v>
      </c>
      <c r="K70" s="52">
        <v>2</v>
      </c>
      <c r="L70" s="40">
        <v>1</v>
      </c>
      <c r="M70" s="51">
        <v>40807</v>
      </c>
      <c r="N70" s="51">
        <v>40987</v>
      </c>
      <c r="O70" s="41">
        <v>180</v>
      </c>
      <c r="P70" s="38">
        <v>83</v>
      </c>
      <c r="Q70" s="42">
        <v>164</v>
      </c>
      <c r="R70" s="38">
        <v>1</v>
      </c>
    </row>
    <row r="71" spans="1:18" ht="12.75">
      <c r="A71" s="38" t="s">
        <v>375</v>
      </c>
      <c r="B71" s="38" t="str">
        <f>IF(ISNONTEXT(VLOOKUP(A71,'Student names'!$B$7:$C$15000,2,0)),"",VLOOKUP(A71,'Student names'!$B$7:$C$15000,2,0))</f>
        <v>Roger</v>
      </c>
      <c r="C71" s="38">
        <v>16</v>
      </c>
      <c r="D71" s="38" t="s">
        <v>148</v>
      </c>
      <c r="E71" s="38" t="s">
        <v>149</v>
      </c>
      <c r="F71" s="38">
        <v>360</v>
      </c>
      <c r="G71" s="38" t="s">
        <v>91</v>
      </c>
      <c r="H71" s="51">
        <v>40798</v>
      </c>
      <c r="I71" s="51">
        <v>41099</v>
      </c>
      <c r="J71" s="51">
        <v>40977</v>
      </c>
      <c r="K71" s="52">
        <v>3</v>
      </c>
      <c r="L71" s="40">
        <v>3</v>
      </c>
      <c r="M71" s="51">
        <v>40798</v>
      </c>
      <c r="N71" s="51">
        <v>41099</v>
      </c>
      <c r="O71" s="41">
        <v>301</v>
      </c>
      <c r="P71" s="38">
        <v>179</v>
      </c>
      <c r="Q71" s="42">
        <v>360</v>
      </c>
      <c r="R71" s="38">
        <v>1</v>
      </c>
    </row>
    <row r="72" spans="1:18" ht="12.75">
      <c r="A72" s="38" t="s">
        <v>375</v>
      </c>
      <c r="B72" s="38" t="str">
        <f>IF(ISNONTEXT(VLOOKUP(A72,'Student names'!$B$7:$C$15000,2,0)),"",VLOOKUP(A72,'Student names'!$B$7:$C$15000,2,0))</f>
        <v>Roger</v>
      </c>
      <c r="C72" s="38">
        <v>16</v>
      </c>
      <c r="D72" s="38" t="s">
        <v>89</v>
      </c>
      <c r="E72" s="38" t="s">
        <v>90</v>
      </c>
      <c r="F72" s="38">
        <v>324</v>
      </c>
      <c r="G72" s="38" t="s">
        <v>91</v>
      </c>
      <c r="H72" s="51">
        <v>40799</v>
      </c>
      <c r="I72" s="51">
        <v>41099</v>
      </c>
      <c r="J72" s="51">
        <v>40974</v>
      </c>
      <c r="K72" s="52">
        <v>2</v>
      </c>
      <c r="L72" s="40">
        <v>1</v>
      </c>
      <c r="M72" s="51">
        <v>40799</v>
      </c>
      <c r="N72" s="51">
        <v>41099</v>
      </c>
      <c r="O72" s="41">
        <v>300</v>
      </c>
      <c r="P72" s="38">
        <v>175</v>
      </c>
      <c r="Q72" s="42">
        <v>324</v>
      </c>
      <c r="R72" s="38">
        <v>0</v>
      </c>
    </row>
    <row r="73" spans="1:18" ht="12.75">
      <c r="A73" s="38" t="s">
        <v>375</v>
      </c>
      <c r="B73" s="38" t="str">
        <f>IF(ISNONTEXT(VLOOKUP(A73,'Student names'!$B$7:$C$15000,2,0)),"",VLOOKUP(A73,'Student names'!$B$7:$C$15000,2,0))</f>
        <v>Roger</v>
      </c>
      <c r="C73" s="38">
        <v>16</v>
      </c>
      <c r="D73" s="38" t="s">
        <v>87</v>
      </c>
      <c r="E73" s="38" t="s">
        <v>88</v>
      </c>
      <c r="F73" s="38">
        <v>120</v>
      </c>
      <c r="G73" s="38" t="s">
        <v>86</v>
      </c>
      <c r="H73" s="51">
        <v>40801</v>
      </c>
      <c r="I73" s="51">
        <v>40991</v>
      </c>
      <c r="J73" s="51">
        <v>40962</v>
      </c>
      <c r="K73" s="52">
        <v>2</v>
      </c>
      <c r="L73" s="40">
        <v>1</v>
      </c>
      <c r="M73" s="51">
        <v>40801</v>
      </c>
      <c r="N73" s="51">
        <v>40991</v>
      </c>
      <c r="O73" s="41">
        <v>190</v>
      </c>
      <c r="P73" s="38">
        <v>161</v>
      </c>
      <c r="Q73" s="42">
        <v>120</v>
      </c>
      <c r="R73" s="38">
        <v>0</v>
      </c>
    </row>
    <row r="74" spans="1:18" ht="12.75">
      <c r="A74" s="38" t="s">
        <v>376</v>
      </c>
      <c r="B74" s="38" t="str">
        <f>IF(ISNONTEXT(VLOOKUP(A74,'Student names'!$B$7:$C$15000,2,0)),"",VLOOKUP(A74,'Student names'!$B$7:$C$15000,2,0))</f>
        <v>Susan</v>
      </c>
      <c r="C74" s="38">
        <v>17</v>
      </c>
      <c r="D74" s="38" t="s">
        <v>129</v>
      </c>
      <c r="E74" s="38" t="s">
        <v>130</v>
      </c>
      <c r="F74" s="38">
        <v>147</v>
      </c>
      <c r="G74" s="38" t="s">
        <v>131</v>
      </c>
      <c r="H74" s="51">
        <v>40798</v>
      </c>
      <c r="I74" s="51">
        <v>41043</v>
      </c>
      <c r="J74" s="51">
        <v>41043</v>
      </c>
      <c r="K74" s="52">
        <v>2</v>
      </c>
      <c r="L74" s="40">
        <v>1</v>
      </c>
      <c r="M74" s="51">
        <v>40798</v>
      </c>
      <c r="N74" s="51">
        <v>41043</v>
      </c>
      <c r="O74" s="41">
        <v>245</v>
      </c>
      <c r="P74" s="38">
        <v>245</v>
      </c>
      <c r="Q74" s="42">
        <v>147</v>
      </c>
      <c r="R74" s="38">
        <v>1</v>
      </c>
    </row>
    <row r="75" spans="1:18" ht="12.75">
      <c r="A75" s="38" t="s">
        <v>376</v>
      </c>
      <c r="B75" s="38" t="str">
        <f>IF(ISNONTEXT(VLOOKUP(A75,'Student names'!$B$7:$C$15000,2,0)),"",VLOOKUP(A75,'Student names'!$B$7:$C$15000,2,0))</f>
        <v>Susan</v>
      </c>
      <c r="C75" s="38">
        <v>17</v>
      </c>
      <c r="D75" s="38" t="s">
        <v>171</v>
      </c>
      <c r="E75" s="38" t="s">
        <v>172</v>
      </c>
      <c r="F75" s="38">
        <v>147</v>
      </c>
      <c r="G75" s="38" t="s">
        <v>173</v>
      </c>
      <c r="H75" s="51">
        <v>40798</v>
      </c>
      <c r="I75" s="51">
        <v>41043</v>
      </c>
      <c r="J75" s="51">
        <v>41043</v>
      </c>
      <c r="K75" s="52">
        <v>2</v>
      </c>
      <c r="L75" s="40">
        <v>1</v>
      </c>
      <c r="M75" s="51">
        <v>40798</v>
      </c>
      <c r="N75" s="51">
        <v>41043</v>
      </c>
      <c r="O75" s="41">
        <v>245</v>
      </c>
      <c r="P75" s="38">
        <v>245</v>
      </c>
      <c r="Q75" s="42">
        <v>147</v>
      </c>
      <c r="R75" s="38">
        <v>0</v>
      </c>
    </row>
    <row r="76" spans="1:18" ht="12.75">
      <c r="A76" s="38" t="s">
        <v>376</v>
      </c>
      <c r="B76" s="38" t="str">
        <f>IF(ISNONTEXT(VLOOKUP(A76,'Student names'!$B$7:$C$15000,2,0)),"",VLOOKUP(A76,'Student names'!$B$7:$C$15000,2,0))</f>
        <v>Susan</v>
      </c>
      <c r="C76" s="38">
        <v>17</v>
      </c>
      <c r="D76" s="38" t="s">
        <v>132</v>
      </c>
      <c r="E76" s="38" t="s">
        <v>133</v>
      </c>
      <c r="F76" s="38">
        <v>147</v>
      </c>
      <c r="G76" s="38" t="s">
        <v>134</v>
      </c>
      <c r="H76" s="51">
        <v>40798</v>
      </c>
      <c r="I76" s="51">
        <v>41043</v>
      </c>
      <c r="J76" s="51">
        <v>41043</v>
      </c>
      <c r="K76" s="52">
        <v>2</v>
      </c>
      <c r="L76" s="40">
        <v>1</v>
      </c>
      <c r="M76" s="51">
        <v>40798</v>
      </c>
      <c r="N76" s="51">
        <v>41043</v>
      </c>
      <c r="O76" s="41">
        <v>245</v>
      </c>
      <c r="P76" s="38">
        <v>245</v>
      </c>
      <c r="Q76" s="42">
        <v>147</v>
      </c>
      <c r="R76" s="38">
        <v>0</v>
      </c>
    </row>
    <row r="77" spans="1:18" ht="12.75">
      <c r="A77" s="38" t="s">
        <v>377</v>
      </c>
      <c r="B77" s="38" t="str">
        <f>IF(ISNONTEXT(VLOOKUP(A77,'Student names'!$B$7:$C$15000,2,0)),"",VLOOKUP(A77,'Student names'!$B$7:$C$15000,2,0))</f>
        <v>Trevor</v>
      </c>
      <c r="C77" s="38">
        <v>18</v>
      </c>
      <c r="D77" s="38" t="s">
        <v>160</v>
      </c>
      <c r="E77" s="38" t="s">
        <v>161</v>
      </c>
      <c r="F77" s="38">
        <v>200</v>
      </c>
      <c r="G77" s="38" t="s">
        <v>162</v>
      </c>
      <c r="H77" s="51">
        <v>40807</v>
      </c>
      <c r="I77" s="51">
        <v>41101</v>
      </c>
      <c r="J77" s="51">
        <v>41101</v>
      </c>
      <c r="K77" s="52">
        <v>2</v>
      </c>
      <c r="L77" s="40">
        <v>1</v>
      </c>
      <c r="M77" s="51">
        <v>40807</v>
      </c>
      <c r="N77" s="51">
        <v>41101</v>
      </c>
      <c r="O77" s="41">
        <v>294</v>
      </c>
      <c r="P77" s="38">
        <v>294</v>
      </c>
      <c r="Q77" s="42">
        <v>200</v>
      </c>
      <c r="R77" s="38">
        <v>0</v>
      </c>
    </row>
    <row r="78" spans="1:18" ht="12.75">
      <c r="A78" s="38" t="s">
        <v>377</v>
      </c>
      <c r="B78" s="38" t="str">
        <f>IF(ISNONTEXT(VLOOKUP(A78,'Student names'!$B$7:$C$15000,2,0)),"",VLOOKUP(A78,'Student names'!$B$7:$C$15000,2,0))</f>
        <v>Trevor</v>
      </c>
      <c r="C78" s="38">
        <v>18</v>
      </c>
      <c r="D78" s="38" t="s">
        <v>132</v>
      </c>
      <c r="E78" s="38" t="s">
        <v>133</v>
      </c>
      <c r="F78" s="38">
        <v>147</v>
      </c>
      <c r="G78" s="38" t="s">
        <v>134</v>
      </c>
      <c r="H78" s="51">
        <v>40798</v>
      </c>
      <c r="I78" s="51">
        <v>41043</v>
      </c>
      <c r="J78" s="51">
        <v>41043</v>
      </c>
      <c r="K78" s="52">
        <v>2</v>
      </c>
      <c r="L78" s="40">
        <v>1</v>
      </c>
      <c r="M78" s="51">
        <v>40798</v>
      </c>
      <c r="N78" s="51">
        <v>41043</v>
      </c>
      <c r="O78" s="41">
        <v>245</v>
      </c>
      <c r="P78" s="38">
        <v>245</v>
      </c>
      <c r="Q78" s="42">
        <v>147</v>
      </c>
      <c r="R78" s="38">
        <v>1</v>
      </c>
    </row>
    <row r="79" spans="1:18" ht="12.75">
      <c r="A79" s="38" t="s">
        <v>377</v>
      </c>
      <c r="B79" s="38" t="str">
        <f>IF(ISNONTEXT(VLOOKUP(A79,'Student names'!$B$7:$C$15000,2,0)),"",VLOOKUP(A79,'Student names'!$B$7:$C$15000,2,0))</f>
        <v>Trevor</v>
      </c>
      <c r="C79" s="38">
        <v>18</v>
      </c>
      <c r="D79" s="38" t="s">
        <v>171</v>
      </c>
      <c r="E79" s="38" t="s">
        <v>172</v>
      </c>
      <c r="F79" s="38">
        <v>147</v>
      </c>
      <c r="G79" s="38" t="s">
        <v>173</v>
      </c>
      <c r="H79" s="51">
        <v>40798</v>
      </c>
      <c r="I79" s="51">
        <v>41043</v>
      </c>
      <c r="J79" s="51">
        <v>41043</v>
      </c>
      <c r="K79" s="52">
        <v>2</v>
      </c>
      <c r="L79" s="40">
        <v>1</v>
      </c>
      <c r="M79" s="51">
        <v>40798</v>
      </c>
      <c r="N79" s="51">
        <v>41043</v>
      </c>
      <c r="O79" s="41">
        <v>245</v>
      </c>
      <c r="P79" s="38">
        <v>245</v>
      </c>
      <c r="Q79" s="42">
        <v>147</v>
      </c>
      <c r="R79" s="38">
        <v>0</v>
      </c>
    </row>
    <row r="80" spans="1:18" ht="12.75">
      <c r="A80" s="38" t="s">
        <v>378</v>
      </c>
      <c r="B80" s="38" t="str">
        <f>IF(ISNONTEXT(VLOOKUP(A80,'Student names'!$B$7:$C$15000,2,0)),"",VLOOKUP(A80,'Student names'!$B$7:$C$15000,2,0))</f>
        <v>Ursula</v>
      </c>
      <c r="C80" s="38">
        <v>17</v>
      </c>
      <c r="D80" s="38" t="s">
        <v>132</v>
      </c>
      <c r="E80" s="38" t="s">
        <v>133</v>
      </c>
      <c r="F80" s="38">
        <v>147</v>
      </c>
      <c r="G80" s="38" t="s">
        <v>134</v>
      </c>
      <c r="H80" s="51">
        <v>40798</v>
      </c>
      <c r="I80" s="51">
        <v>41043</v>
      </c>
      <c r="J80" s="51">
        <v>41043</v>
      </c>
      <c r="K80" s="52">
        <v>2</v>
      </c>
      <c r="L80" s="40">
        <v>1</v>
      </c>
      <c r="M80" s="51">
        <v>40798</v>
      </c>
      <c r="N80" s="51">
        <v>41043</v>
      </c>
      <c r="O80" s="41">
        <v>245</v>
      </c>
      <c r="P80" s="38">
        <v>245</v>
      </c>
      <c r="Q80" s="42">
        <v>147</v>
      </c>
      <c r="R80" s="38">
        <v>0</v>
      </c>
    </row>
    <row r="81" spans="1:18" ht="12.75">
      <c r="A81" s="38" t="s">
        <v>378</v>
      </c>
      <c r="B81" s="38" t="str">
        <f>IF(ISNONTEXT(VLOOKUP(A81,'Student names'!$B$7:$C$15000,2,0)),"",VLOOKUP(A81,'Student names'!$B$7:$C$15000,2,0))</f>
        <v>Ursula</v>
      </c>
      <c r="C81" s="38">
        <v>17</v>
      </c>
      <c r="D81" s="38" t="s">
        <v>171</v>
      </c>
      <c r="E81" s="38" t="s">
        <v>172</v>
      </c>
      <c r="F81" s="38">
        <v>147</v>
      </c>
      <c r="G81" s="38" t="s">
        <v>173</v>
      </c>
      <c r="H81" s="51">
        <v>40798</v>
      </c>
      <c r="I81" s="51">
        <v>41043</v>
      </c>
      <c r="J81" s="51">
        <v>41043</v>
      </c>
      <c r="K81" s="52">
        <v>2</v>
      </c>
      <c r="L81" s="40">
        <v>1</v>
      </c>
      <c r="M81" s="51">
        <v>40798</v>
      </c>
      <c r="N81" s="51">
        <v>41043</v>
      </c>
      <c r="O81" s="41">
        <v>245</v>
      </c>
      <c r="P81" s="38">
        <v>245</v>
      </c>
      <c r="Q81" s="42">
        <v>147</v>
      </c>
      <c r="R81" s="38">
        <v>0</v>
      </c>
    </row>
    <row r="82" spans="1:18" ht="12.75">
      <c r="A82" s="38" t="s">
        <v>378</v>
      </c>
      <c r="B82" s="38" t="str">
        <f>IF(ISNONTEXT(VLOOKUP(A82,'Student names'!$B$7:$C$15000,2,0)),"",VLOOKUP(A82,'Student names'!$B$7:$C$15000,2,0))</f>
        <v>Ursula</v>
      </c>
      <c r="C82" s="38">
        <v>17</v>
      </c>
      <c r="D82" s="38" t="s">
        <v>129</v>
      </c>
      <c r="E82" s="38" t="s">
        <v>130</v>
      </c>
      <c r="F82" s="38">
        <v>147</v>
      </c>
      <c r="G82" s="38" t="s">
        <v>131</v>
      </c>
      <c r="H82" s="51">
        <v>40798</v>
      </c>
      <c r="I82" s="51">
        <v>41043</v>
      </c>
      <c r="J82" s="51">
        <v>41043</v>
      </c>
      <c r="K82" s="52">
        <v>2</v>
      </c>
      <c r="L82" s="40">
        <v>1</v>
      </c>
      <c r="M82" s="51">
        <v>40798</v>
      </c>
      <c r="N82" s="51">
        <v>41043</v>
      </c>
      <c r="O82" s="41">
        <v>245</v>
      </c>
      <c r="P82" s="38">
        <v>245</v>
      </c>
      <c r="Q82" s="42">
        <v>147</v>
      </c>
      <c r="R82" s="38">
        <v>1</v>
      </c>
    </row>
    <row r="83" spans="1:18" ht="12.75">
      <c r="A83" s="38" t="s">
        <v>379</v>
      </c>
      <c r="B83" s="38" t="str">
        <f>IF(ISNONTEXT(VLOOKUP(A83,'Student names'!$B$7:$C$15000,2,0)),"",VLOOKUP(A83,'Student names'!$B$7:$C$15000,2,0))</f>
        <v>Vera</v>
      </c>
      <c r="C83" s="38">
        <v>16</v>
      </c>
      <c r="D83" s="38" t="s">
        <v>84</v>
      </c>
      <c r="E83" s="38" t="s">
        <v>85</v>
      </c>
      <c r="F83" s="38">
        <v>50</v>
      </c>
      <c r="G83" s="38" t="s">
        <v>86</v>
      </c>
      <c r="H83" s="51">
        <v>40892</v>
      </c>
      <c r="I83" s="51">
        <v>40900</v>
      </c>
      <c r="J83" s="51">
        <v>40900</v>
      </c>
      <c r="K83" s="52">
        <v>2</v>
      </c>
      <c r="L83" s="40">
        <v>1</v>
      </c>
      <c r="M83" s="51">
        <v>40892</v>
      </c>
      <c r="N83" s="51">
        <v>40900</v>
      </c>
      <c r="O83" s="41">
        <v>8</v>
      </c>
      <c r="P83" s="38">
        <v>8</v>
      </c>
      <c r="Q83" s="42">
        <v>50</v>
      </c>
      <c r="R83" s="38">
        <v>1</v>
      </c>
    </row>
  </sheetData>
  <sheetProtection/>
  <mergeCells count="4">
    <mergeCell ref="A3:C3"/>
    <mergeCell ref="D3:G3"/>
    <mergeCell ref="H3:L3"/>
    <mergeCell ref="M3:Q3"/>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88" r:id="rId4"/>
  <headerFooter alignWithMargins="0">
    <oddFooter>&amp;CPage &amp;P of &amp;N</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theme="1"/>
    <pageSetUpPr fitToPage="1"/>
  </sheetPr>
  <dimension ref="A1:AA26"/>
  <sheetViews>
    <sheetView zoomScalePageLayoutView="0" workbookViewId="0" topLeftCell="A1">
      <selection activeCell="Z32" sqref="Z32"/>
    </sheetView>
  </sheetViews>
  <sheetFormatPr defaultColWidth="8.88671875" defaultRowHeight="15"/>
  <cols>
    <col min="1" max="1" width="11.77734375" style="38" customWidth="1"/>
    <col min="2" max="2" width="14.21484375" style="38" bestFit="1" customWidth="1"/>
    <col min="3" max="3" width="10.88671875" style="82" customWidth="1"/>
    <col min="4" max="4" width="8.4453125" style="38" customWidth="1"/>
    <col min="5" max="5" width="7.99609375" style="38" bestFit="1" customWidth="1"/>
    <col min="6" max="6" width="7.77734375" style="38" bestFit="1" customWidth="1"/>
    <col min="7" max="7" width="10.6640625" style="41" customWidth="1"/>
    <col min="8" max="11" width="12.21484375" style="56" customWidth="1"/>
    <col min="12" max="12" width="9.3359375" style="38" customWidth="1"/>
    <col min="13" max="15" width="9.3359375" style="56" customWidth="1"/>
    <col min="16" max="16" width="13.3359375" style="38" customWidth="1"/>
    <col min="17" max="17" width="13.3359375" style="42" customWidth="1"/>
    <col min="18" max="18" width="13.3359375" style="38" customWidth="1"/>
    <col min="19" max="19" width="11.99609375" style="41" bestFit="1" customWidth="1"/>
    <col min="20" max="20" width="11.99609375" style="41" customWidth="1"/>
    <col min="21" max="21" width="11.4453125" style="57" customWidth="1"/>
    <col min="22" max="22" width="11.10546875" style="42" customWidth="1"/>
    <col min="23" max="23" width="12.4453125" style="41" customWidth="1"/>
    <col min="24" max="24" width="11.77734375" style="42" customWidth="1"/>
    <col min="25" max="25" width="10.77734375" style="38" customWidth="1"/>
    <col min="26" max="16384" width="8.88671875" style="38" customWidth="1"/>
  </cols>
  <sheetData>
    <row r="1" spans="1:8" ht="62.25" customHeight="1">
      <c r="A1" s="53">
        <v>4</v>
      </c>
      <c r="B1" s="39" t="s">
        <v>174</v>
      </c>
      <c r="C1" s="54"/>
      <c r="D1" s="50"/>
      <c r="E1" s="50"/>
      <c r="F1" s="50"/>
      <c r="H1" s="55"/>
    </row>
    <row r="2" spans="2:27" ht="12.75">
      <c r="B2" s="58" t="s">
        <v>175</v>
      </c>
      <c r="C2" s="59"/>
      <c r="D2" s="60">
        <f>SUM(D6:D26)</f>
        <v>19</v>
      </c>
      <c r="E2" s="61">
        <f>SUMIF(D6:D26,1,E6:E26)</f>
        <v>17</v>
      </c>
      <c r="F2" s="61">
        <f>SUMIF(D6:D26,1,F6:F26)</f>
        <v>2</v>
      </c>
      <c r="G2" s="62">
        <f>SUMIF(D6:D26,1,G6:G26)</f>
        <v>0</v>
      </c>
      <c r="H2" s="63"/>
      <c r="I2" s="63"/>
      <c r="J2" s="63"/>
      <c r="K2" s="63"/>
      <c r="L2" s="64"/>
      <c r="M2" s="63"/>
      <c r="N2" s="63"/>
      <c r="O2" s="63"/>
      <c r="P2" s="64"/>
      <c r="Q2" s="65"/>
      <c r="R2" s="64"/>
      <c r="S2" s="66">
        <f>SUMIF(D6:D26,1,S6:S26)</f>
        <v>9365</v>
      </c>
      <c r="T2" s="66"/>
      <c r="U2" s="67"/>
      <c r="V2" s="65"/>
      <c r="W2" s="66">
        <f>SUMIF(D6:D26,1,W6:W26)</f>
        <v>8493</v>
      </c>
      <c r="X2" s="66">
        <f>SUMIF(D6:D26,1,X6:X26)</f>
        <v>9038.884395837784</v>
      </c>
      <c r="Y2" s="66">
        <f>SUMIF(D6:D26,1,Y6:Y26)</f>
        <v>9555</v>
      </c>
      <c r="Z2" s="68"/>
      <c r="AA2" s="68"/>
    </row>
    <row r="3" ht="12.75"/>
    <row r="4" spans="1:25" ht="25.5" customHeight="1">
      <c r="A4" s="257" t="s">
        <v>62</v>
      </c>
      <c r="B4" s="258"/>
      <c r="C4" s="258"/>
      <c r="D4" s="258"/>
      <c r="E4" s="258"/>
      <c r="F4" s="258"/>
      <c r="G4" s="259"/>
      <c r="H4" s="265" t="s">
        <v>176</v>
      </c>
      <c r="I4" s="253"/>
      <c r="J4" s="253"/>
      <c r="K4" s="254"/>
      <c r="L4" s="264" t="s">
        <v>83</v>
      </c>
      <c r="M4" s="253"/>
      <c r="N4" s="253"/>
      <c r="O4" s="254"/>
      <c r="P4" s="266" t="s">
        <v>177</v>
      </c>
      <c r="Q4" s="250"/>
      <c r="R4" s="251"/>
      <c r="S4" s="267" t="s">
        <v>178</v>
      </c>
      <c r="T4" s="251"/>
      <c r="U4" s="262" t="s">
        <v>179</v>
      </c>
      <c r="V4" s="263"/>
      <c r="W4" s="263"/>
      <c r="X4" s="260" t="s">
        <v>180</v>
      </c>
      <c r="Y4" s="261"/>
    </row>
    <row r="5" spans="1:25" ht="51">
      <c r="A5" s="70" t="s">
        <v>66</v>
      </c>
      <c r="B5" s="70" t="s">
        <v>67</v>
      </c>
      <c r="C5" s="71" t="s">
        <v>181</v>
      </c>
      <c r="D5" s="70" t="s">
        <v>182</v>
      </c>
      <c r="E5" s="70" t="s">
        <v>183</v>
      </c>
      <c r="F5" s="70" t="s">
        <v>184</v>
      </c>
      <c r="G5" s="72" t="s">
        <v>185</v>
      </c>
      <c r="H5" s="73" t="s">
        <v>186</v>
      </c>
      <c r="I5" s="74" t="s">
        <v>187</v>
      </c>
      <c r="J5" s="74" t="s">
        <v>188</v>
      </c>
      <c r="K5" s="74" t="s">
        <v>189</v>
      </c>
      <c r="L5" s="45" t="s">
        <v>69</v>
      </c>
      <c r="M5" s="75" t="s">
        <v>73</v>
      </c>
      <c r="N5" s="75" t="s">
        <v>74</v>
      </c>
      <c r="O5" s="75" t="s">
        <v>75</v>
      </c>
      <c r="P5" s="76" t="s">
        <v>190</v>
      </c>
      <c r="Q5" s="77" t="s">
        <v>191</v>
      </c>
      <c r="R5" s="76" t="s">
        <v>192</v>
      </c>
      <c r="S5" s="78" t="s">
        <v>193</v>
      </c>
      <c r="T5" s="78" t="s">
        <v>194</v>
      </c>
      <c r="U5" s="79" t="s">
        <v>195</v>
      </c>
      <c r="V5" s="49" t="s">
        <v>196</v>
      </c>
      <c r="W5" s="48" t="s">
        <v>197</v>
      </c>
      <c r="X5" s="80" t="s">
        <v>198</v>
      </c>
      <c r="Y5" s="81" t="s">
        <v>199</v>
      </c>
    </row>
    <row r="6" spans="1:25" ht="12.75">
      <c r="A6" s="38" t="s">
        <v>359</v>
      </c>
      <c r="B6" s="38" t="str">
        <f>IF(ISNONTEXT(VLOOKUP(A6,'Student names'!$B$7:$C$15000,2,0)),"",VLOOKUP(A6,'Student names'!$B$7:$C$15000,2,0))</f>
        <v>Ann</v>
      </c>
      <c r="C6" s="82">
        <v>1</v>
      </c>
      <c r="D6" s="38">
        <v>1</v>
      </c>
      <c r="E6" s="38">
        <v>1</v>
      </c>
      <c r="F6" s="38">
        <v>0</v>
      </c>
      <c r="G6" s="41">
        <v>0</v>
      </c>
      <c r="H6" s="56" t="s">
        <v>200</v>
      </c>
      <c r="I6" s="51">
        <v>40805</v>
      </c>
      <c r="J6" s="51">
        <v>41040</v>
      </c>
      <c r="K6" s="51">
        <v>41040</v>
      </c>
      <c r="L6" s="38" t="s">
        <v>92</v>
      </c>
      <c r="M6" s="51">
        <v>40805</v>
      </c>
      <c r="N6" s="51">
        <v>41040</v>
      </c>
      <c r="O6" s="51">
        <v>41040</v>
      </c>
      <c r="P6" s="38" t="s">
        <v>204</v>
      </c>
      <c r="Q6" s="42">
        <v>1.3</v>
      </c>
      <c r="R6" s="38" t="s">
        <v>91</v>
      </c>
      <c r="S6" s="41">
        <v>60</v>
      </c>
      <c r="T6" s="41" t="s">
        <v>202</v>
      </c>
      <c r="U6" s="57" t="s">
        <v>203</v>
      </c>
      <c r="V6" s="42">
        <v>0.1</v>
      </c>
      <c r="W6" s="41">
        <v>60</v>
      </c>
      <c r="X6" s="42">
        <v>60</v>
      </c>
      <c r="Y6" s="38">
        <v>78</v>
      </c>
    </row>
    <row r="7" spans="1:25" ht="12.75">
      <c r="A7" s="38" t="s">
        <v>360</v>
      </c>
      <c r="B7" s="38" t="str">
        <f>IF(ISNONTEXT(VLOOKUP(A7,'Student names'!$B$7:$C$15000,2,0)),"",VLOOKUP(A7,'Student names'!$B$7:$C$15000,2,0))</f>
        <v>Barry</v>
      </c>
      <c r="C7" s="82">
        <v>1.0863100290298462</v>
      </c>
      <c r="D7" s="38">
        <v>1</v>
      </c>
      <c r="E7" s="38">
        <v>1</v>
      </c>
      <c r="F7" s="38">
        <v>0</v>
      </c>
      <c r="G7" s="41">
        <v>0</v>
      </c>
      <c r="H7" s="56" t="s">
        <v>200</v>
      </c>
      <c r="I7" s="51">
        <v>40798</v>
      </c>
      <c r="J7" s="51">
        <v>41096</v>
      </c>
      <c r="K7" s="51">
        <v>40991</v>
      </c>
      <c r="L7" s="38" t="s">
        <v>94</v>
      </c>
      <c r="M7" s="51">
        <v>40798</v>
      </c>
      <c r="N7" s="51">
        <v>41096</v>
      </c>
      <c r="O7" s="51">
        <v>40983</v>
      </c>
      <c r="P7" s="38" t="s">
        <v>207</v>
      </c>
      <c r="Q7" s="42">
        <v>1.2</v>
      </c>
      <c r="R7" s="38" t="s">
        <v>96</v>
      </c>
      <c r="S7" s="41">
        <v>150</v>
      </c>
      <c r="T7" s="41" t="s">
        <v>205</v>
      </c>
      <c r="U7" s="57" t="s">
        <v>203</v>
      </c>
      <c r="V7" s="42">
        <v>0.25</v>
      </c>
      <c r="W7" s="41">
        <v>150</v>
      </c>
      <c r="X7" s="42">
        <v>162.94650435447693</v>
      </c>
      <c r="Y7" s="38">
        <v>180</v>
      </c>
    </row>
    <row r="8" spans="1:25" ht="12.75">
      <c r="A8" s="38" t="s">
        <v>361</v>
      </c>
      <c r="B8" s="38" t="str">
        <f>IF(ISNONTEXT(VLOOKUP(A8,'Student names'!$B$7:$C$15000,2,0)),"",VLOOKUP(A8,'Student names'!$B$7:$C$15000,2,0))</f>
        <v>Claire</v>
      </c>
      <c r="C8" s="82">
        <v>1.0894598960876465</v>
      </c>
      <c r="D8" s="38">
        <v>1</v>
      </c>
      <c r="E8" s="38">
        <v>1</v>
      </c>
      <c r="F8" s="38">
        <v>1</v>
      </c>
      <c r="G8" s="41">
        <v>0</v>
      </c>
      <c r="H8" s="56" t="s">
        <v>200</v>
      </c>
      <c r="I8" s="51">
        <v>40798</v>
      </c>
      <c r="J8" s="51">
        <v>41103</v>
      </c>
      <c r="K8" s="51">
        <v>41048</v>
      </c>
      <c r="L8" s="38" t="s">
        <v>103</v>
      </c>
      <c r="M8" s="51">
        <v>40855</v>
      </c>
      <c r="N8" s="51">
        <v>41047</v>
      </c>
      <c r="O8" s="51">
        <v>41047</v>
      </c>
      <c r="P8" s="38" t="s">
        <v>201</v>
      </c>
      <c r="Q8" s="42">
        <v>1</v>
      </c>
      <c r="R8" s="38" t="s">
        <v>105</v>
      </c>
      <c r="S8" s="41">
        <v>486</v>
      </c>
      <c r="T8" s="41" t="s">
        <v>205</v>
      </c>
      <c r="U8" s="57" t="s">
        <v>206</v>
      </c>
      <c r="V8" s="42">
        <v>1</v>
      </c>
      <c r="W8" s="41">
        <v>600</v>
      </c>
      <c r="X8" s="42">
        <v>653.6759376525879</v>
      </c>
      <c r="Y8" s="38">
        <v>600</v>
      </c>
    </row>
    <row r="9" spans="1:25" ht="12.75">
      <c r="A9" s="38" t="s">
        <v>362</v>
      </c>
      <c r="B9" s="38" t="str">
        <f>IF(ISNONTEXT(VLOOKUP(A9,'Student names'!$B$7:$C$15000,2,0)),"",VLOOKUP(A9,'Student names'!$B$7:$C$15000,2,0))</f>
        <v>David</v>
      </c>
      <c r="C9" s="82">
        <v>1</v>
      </c>
      <c r="D9" s="38">
        <v>1</v>
      </c>
      <c r="E9" s="38">
        <v>1</v>
      </c>
      <c r="F9" s="38">
        <v>0</v>
      </c>
      <c r="G9" s="41">
        <v>0</v>
      </c>
      <c r="H9" s="56" t="s">
        <v>200</v>
      </c>
      <c r="I9" s="51">
        <v>41085</v>
      </c>
      <c r="J9" s="51">
        <v>41121</v>
      </c>
      <c r="K9" s="51"/>
      <c r="L9" s="38" t="s">
        <v>107</v>
      </c>
      <c r="M9" s="51">
        <v>41085</v>
      </c>
      <c r="N9" s="51">
        <v>41166</v>
      </c>
      <c r="O9" s="51"/>
      <c r="P9" s="38" t="s">
        <v>201</v>
      </c>
      <c r="Q9" s="42">
        <v>1</v>
      </c>
      <c r="R9" s="38" t="s">
        <v>105</v>
      </c>
      <c r="S9" s="41">
        <v>63</v>
      </c>
      <c r="T9" s="41" t="s">
        <v>202</v>
      </c>
      <c r="U9" s="57" t="s">
        <v>203</v>
      </c>
      <c r="V9" s="42">
        <v>0.105</v>
      </c>
      <c r="W9" s="41">
        <v>63</v>
      </c>
      <c r="X9" s="42">
        <v>63</v>
      </c>
      <c r="Y9" s="38">
        <v>63</v>
      </c>
    </row>
    <row r="10" spans="1:25" ht="12.75">
      <c r="A10" s="38" t="s">
        <v>363</v>
      </c>
      <c r="B10" s="38" t="str">
        <f>IF(ISNONTEXT(VLOOKUP(A10,'Student names'!$B$7:$C$15000,2,0)),"",VLOOKUP(A10,'Student names'!$B$7:$C$15000,2,0))</f>
        <v>Eric</v>
      </c>
      <c r="C10" s="82">
        <v>1.0894598960876465</v>
      </c>
      <c r="D10" s="38">
        <v>1</v>
      </c>
      <c r="E10" s="38">
        <v>1</v>
      </c>
      <c r="F10" s="38">
        <v>0</v>
      </c>
      <c r="G10" s="41">
        <v>0</v>
      </c>
      <c r="H10" s="56" t="s">
        <v>200</v>
      </c>
      <c r="I10" s="51">
        <v>40756</v>
      </c>
      <c r="J10" s="51">
        <v>41090</v>
      </c>
      <c r="K10" s="51">
        <v>41090</v>
      </c>
      <c r="L10" s="38" t="s">
        <v>125</v>
      </c>
      <c r="M10" s="51">
        <v>40616</v>
      </c>
      <c r="N10" s="51">
        <v>41090</v>
      </c>
      <c r="O10" s="51">
        <v>40921</v>
      </c>
      <c r="P10" s="38" t="s">
        <v>207</v>
      </c>
      <c r="Q10" s="42">
        <v>1.2</v>
      </c>
      <c r="R10" s="38" t="s">
        <v>96</v>
      </c>
      <c r="S10" s="41">
        <v>646</v>
      </c>
      <c r="T10" s="41" t="s">
        <v>205</v>
      </c>
      <c r="U10" s="57" t="s">
        <v>208</v>
      </c>
      <c r="V10" s="42">
        <v>1</v>
      </c>
      <c r="W10" s="41">
        <v>600</v>
      </c>
      <c r="X10" s="42">
        <v>653.6759376525879</v>
      </c>
      <c r="Y10" s="38">
        <v>720</v>
      </c>
    </row>
    <row r="11" spans="1:25" ht="12.75">
      <c r="A11" s="38" t="s">
        <v>364</v>
      </c>
      <c r="B11" s="38" t="str">
        <f>IF(ISNONTEXT(VLOOKUP(A11,'Student names'!$B$7:$C$15000,2,0)),"",VLOOKUP(A11,'Student names'!$B$7:$C$15000,2,0))</f>
        <v>Fred</v>
      </c>
      <c r="C11" s="82">
        <v>1.1069949865341187</v>
      </c>
      <c r="D11" s="38">
        <v>1</v>
      </c>
      <c r="E11" s="38">
        <v>1</v>
      </c>
      <c r="F11" s="38">
        <v>0</v>
      </c>
      <c r="G11" s="41">
        <v>0</v>
      </c>
      <c r="H11" s="56" t="s">
        <v>209</v>
      </c>
      <c r="I11" s="51">
        <v>40798</v>
      </c>
      <c r="J11" s="51">
        <v>41043</v>
      </c>
      <c r="K11" s="51">
        <v>41043</v>
      </c>
      <c r="L11" s="38" t="s">
        <v>129</v>
      </c>
      <c r="M11" s="51">
        <v>40798</v>
      </c>
      <c r="N11" s="51">
        <v>41043</v>
      </c>
      <c r="O11" s="51">
        <v>41043</v>
      </c>
      <c r="P11" s="38" t="s">
        <v>201</v>
      </c>
      <c r="Q11" s="42">
        <v>1</v>
      </c>
      <c r="R11" s="38" t="s">
        <v>131</v>
      </c>
      <c r="S11" s="41">
        <v>294</v>
      </c>
      <c r="T11" s="41" t="s">
        <v>202</v>
      </c>
      <c r="U11" s="57" t="s">
        <v>210</v>
      </c>
      <c r="V11" s="42">
        <v>1</v>
      </c>
      <c r="W11" s="41">
        <v>320</v>
      </c>
      <c r="X11" s="42">
        <v>354.23839569091797</v>
      </c>
      <c r="Y11" s="38">
        <v>320</v>
      </c>
    </row>
    <row r="12" spans="1:25" ht="12.75">
      <c r="A12" s="38" t="s">
        <v>365</v>
      </c>
      <c r="B12" s="38" t="str">
        <f>IF(ISNONTEXT(VLOOKUP(A12,'Student names'!$B$7:$C$15000,2,0)),"",VLOOKUP(A12,'Student names'!$B$7:$C$15000,2,0))</f>
        <v>George</v>
      </c>
      <c r="C12" s="82">
        <v>1.1069949865341187</v>
      </c>
      <c r="D12" s="38">
        <v>1</v>
      </c>
      <c r="E12" s="38">
        <v>1</v>
      </c>
      <c r="F12" s="38">
        <v>0</v>
      </c>
      <c r="G12" s="41">
        <v>0</v>
      </c>
      <c r="H12" s="56" t="s">
        <v>200</v>
      </c>
      <c r="I12" s="51">
        <v>40798</v>
      </c>
      <c r="J12" s="51">
        <v>41096</v>
      </c>
      <c r="K12" s="51">
        <v>41096</v>
      </c>
      <c r="L12" s="38" t="s">
        <v>135</v>
      </c>
      <c r="M12" s="51">
        <v>40798</v>
      </c>
      <c r="N12" s="51">
        <v>41096</v>
      </c>
      <c r="O12" s="51">
        <v>41096</v>
      </c>
      <c r="P12" s="38" t="s">
        <v>207</v>
      </c>
      <c r="Q12" s="42">
        <v>1.2</v>
      </c>
      <c r="R12" s="38" t="s">
        <v>96</v>
      </c>
      <c r="S12" s="41">
        <v>789</v>
      </c>
      <c r="T12" s="41" t="s">
        <v>205</v>
      </c>
      <c r="U12" s="57" t="s">
        <v>208</v>
      </c>
      <c r="V12" s="42">
        <v>1</v>
      </c>
      <c r="W12" s="41">
        <v>600</v>
      </c>
      <c r="X12" s="42">
        <v>664.1969919204712</v>
      </c>
      <c r="Y12" s="38">
        <v>720</v>
      </c>
    </row>
    <row r="13" spans="1:25" ht="12.75">
      <c r="A13" s="38" t="s">
        <v>366</v>
      </c>
      <c r="B13" s="38" t="str">
        <f>IF(ISNONTEXT(VLOOKUP(A13,'Student names'!$B$7:$C$15000,2,0)),"",VLOOKUP(A13,'Student names'!$B$7:$C$15000,2,0))</f>
        <v>Henry</v>
      </c>
      <c r="C13" s="82">
        <v>1.0863100290298462</v>
      </c>
      <c r="D13" s="38">
        <v>1</v>
      </c>
      <c r="E13" s="38">
        <v>1</v>
      </c>
      <c r="F13" s="38">
        <v>0</v>
      </c>
      <c r="G13" s="41">
        <v>0</v>
      </c>
      <c r="H13" s="56" t="s">
        <v>200</v>
      </c>
      <c r="I13" s="51">
        <v>40798</v>
      </c>
      <c r="J13" s="51">
        <v>41103</v>
      </c>
      <c r="K13" s="51">
        <v>41096</v>
      </c>
      <c r="L13" s="38" t="s">
        <v>137</v>
      </c>
      <c r="M13" s="51">
        <v>40798</v>
      </c>
      <c r="N13" s="51">
        <v>41085</v>
      </c>
      <c r="O13" s="51">
        <v>41085</v>
      </c>
      <c r="P13" s="38" t="s">
        <v>207</v>
      </c>
      <c r="Q13" s="42">
        <v>1.2</v>
      </c>
      <c r="R13" s="38" t="s">
        <v>139</v>
      </c>
      <c r="S13" s="41">
        <v>751</v>
      </c>
      <c r="T13" s="41" t="s">
        <v>205</v>
      </c>
      <c r="U13" s="57" t="s">
        <v>208</v>
      </c>
      <c r="V13" s="42">
        <v>1</v>
      </c>
      <c r="W13" s="41">
        <v>600</v>
      </c>
      <c r="X13" s="42">
        <v>651.7860174179077</v>
      </c>
      <c r="Y13" s="38">
        <v>720</v>
      </c>
    </row>
    <row r="14" spans="1:25" ht="12.75">
      <c r="A14" s="38" t="s">
        <v>367</v>
      </c>
      <c r="B14" s="38" t="str">
        <f>IF(ISNONTEXT(VLOOKUP(A14,'Student names'!$B$7:$C$15000,2,0)),"",VLOOKUP(A14,'Student names'!$B$7:$C$15000,2,0))</f>
        <v>Ingrid</v>
      </c>
      <c r="C14" s="82">
        <v>1</v>
      </c>
      <c r="D14" s="38">
        <v>1</v>
      </c>
      <c r="E14" s="38">
        <v>1</v>
      </c>
      <c r="F14" s="38">
        <v>0</v>
      </c>
      <c r="G14" s="41">
        <v>0</v>
      </c>
      <c r="H14" s="56" t="s">
        <v>200</v>
      </c>
      <c r="I14" s="51">
        <v>40798</v>
      </c>
      <c r="J14" s="51">
        <v>41103</v>
      </c>
      <c r="K14" s="51">
        <v>41103</v>
      </c>
      <c r="L14" s="38" t="s">
        <v>144</v>
      </c>
      <c r="M14" s="51">
        <v>40798</v>
      </c>
      <c r="N14" s="51">
        <v>41096</v>
      </c>
      <c r="O14" s="51">
        <v>41096</v>
      </c>
      <c r="P14" s="38" t="s">
        <v>204</v>
      </c>
      <c r="Q14" s="42">
        <v>1.3</v>
      </c>
      <c r="R14" s="38" t="s">
        <v>91</v>
      </c>
      <c r="S14" s="41">
        <v>777</v>
      </c>
      <c r="T14" s="41" t="s">
        <v>205</v>
      </c>
      <c r="U14" s="57" t="s">
        <v>208</v>
      </c>
      <c r="V14" s="42">
        <v>1</v>
      </c>
      <c r="W14" s="41">
        <v>600</v>
      </c>
      <c r="X14" s="42">
        <v>600</v>
      </c>
      <c r="Y14" s="38">
        <v>780</v>
      </c>
    </row>
    <row r="15" spans="1:25" ht="12.75">
      <c r="A15" s="38" t="s">
        <v>368</v>
      </c>
      <c r="B15" s="38" t="str">
        <f>IF(ISNONTEXT(VLOOKUP(A15,'Student names'!$B$7:$C$15000,2,0)),"",VLOOKUP(A15,'Student names'!$B$7:$C$15000,2,0))</f>
        <v>James</v>
      </c>
      <c r="C15" s="82">
        <v>1</v>
      </c>
      <c r="D15" s="38">
        <v>1</v>
      </c>
      <c r="E15" s="38">
        <v>1</v>
      </c>
      <c r="F15" s="38">
        <v>0</v>
      </c>
      <c r="G15" s="41">
        <v>0</v>
      </c>
      <c r="H15" s="56" t="s">
        <v>200</v>
      </c>
      <c r="I15" s="51">
        <v>40798</v>
      </c>
      <c r="J15" s="51">
        <v>41103</v>
      </c>
      <c r="K15" s="51">
        <v>41103</v>
      </c>
      <c r="L15" s="38" t="s">
        <v>150</v>
      </c>
      <c r="M15" s="51">
        <v>40798</v>
      </c>
      <c r="N15" s="51">
        <v>41096</v>
      </c>
      <c r="O15" s="51">
        <v>41096</v>
      </c>
      <c r="P15" s="38" t="s">
        <v>201</v>
      </c>
      <c r="Q15" s="42">
        <v>1</v>
      </c>
      <c r="R15" s="38" t="s">
        <v>152</v>
      </c>
      <c r="S15" s="41">
        <v>743</v>
      </c>
      <c r="T15" s="41" t="s">
        <v>205</v>
      </c>
      <c r="U15" s="57" t="s">
        <v>208</v>
      </c>
      <c r="V15" s="42">
        <v>1</v>
      </c>
      <c r="W15" s="41">
        <v>600</v>
      </c>
      <c r="X15" s="42">
        <v>600</v>
      </c>
      <c r="Y15" s="38">
        <v>600</v>
      </c>
    </row>
    <row r="16" spans="1:25" ht="12.75">
      <c r="A16" s="38" t="s">
        <v>369</v>
      </c>
      <c r="B16" s="38" t="str">
        <f>IF(ISNONTEXT(VLOOKUP(A16,'Student names'!$B$7:$C$15000,2,0)),"",VLOOKUP(A16,'Student names'!$B$7:$C$15000,2,0))</f>
        <v>Kate</v>
      </c>
      <c r="C16" s="82">
        <v>1.0980700254440308</v>
      </c>
      <c r="D16" s="38">
        <v>0</v>
      </c>
      <c r="E16" s="38">
        <v>1</v>
      </c>
      <c r="F16" s="38">
        <v>0</v>
      </c>
      <c r="G16" s="41">
        <v>0</v>
      </c>
      <c r="H16" s="56" t="s">
        <v>200</v>
      </c>
      <c r="I16" s="51">
        <v>40917</v>
      </c>
      <c r="J16" s="51">
        <v>40921</v>
      </c>
      <c r="K16" s="51">
        <v>40925</v>
      </c>
      <c r="L16" s="38" t="s">
        <v>117</v>
      </c>
      <c r="M16" s="51">
        <v>40917</v>
      </c>
      <c r="N16" s="51">
        <v>40921</v>
      </c>
      <c r="O16" s="51">
        <v>40924</v>
      </c>
      <c r="P16" s="38" t="s">
        <v>201</v>
      </c>
      <c r="Q16" s="42">
        <v>1</v>
      </c>
      <c r="R16" s="38" t="s">
        <v>86</v>
      </c>
      <c r="S16" s="41">
        <v>60</v>
      </c>
      <c r="T16" s="41" t="s">
        <v>202</v>
      </c>
      <c r="U16" s="57" t="s">
        <v>203</v>
      </c>
      <c r="V16" s="42">
        <v>0</v>
      </c>
      <c r="W16" s="41">
        <v>60</v>
      </c>
      <c r="X16" s="42">
        <v>65.88420152664185</v>
      </c>
      <c r="Y16" s="38">
        <v>60</v>
      </c>
    </row>
    <row r="17" spans="1:25" ht="12.75">
      <c r="A17" s="38" t="s">
        <v>370</v>
      </c>
      <c r="B17" s="38" t="str">
        <f>IF(ISNONTEXT(VLOOKUP(A17,'Student names'!$B$7:$C$15000,2,0)),"",VLOOKUP(A17,'Student names'!$B$7:$C$15000,2,0))</f>
        <v>Lorraine</v>
      </c>
      <c r="C17" s="82">
        <v>1.1498349905014038</v>
      </c>
      <c r="D17" s="38">
        <v>1</v>
      </c>
      <c r="E17" s="38">
        <v>1</v>
      </c>
      <c r="F17" s="38">
        <v>1</v>
      </c>
      <c r="G17" s="41">
        <v>0</v>
      </c>
      <c r="H17" s="56" t="s">
        <v>200</v>
      </c>
      <c r="I17" s="51">
        <v>40798</v>
      </c>
      <c r="J17" s="51">
        <v>41103</v>
      </c>
      <c r="K17" s="51">
        <v>41103</v>
      </c>
      <c r="L17" s="38" t="s">
        <v>150</v>
      </c>
      <c r="M17" s="51">
        <v>40798</v>
      </c>
      <c r="N17" s="51">
        <v>41096</v>
      </c>
      <c r="O17" s="51">
        <v>41096</v>
      </c>
      <c r="P17" s="38" t="s">
        <v>201</v>
      </c>
      <c r="Q17" s="42">
        <v>1</v>
      </c>
      <c r="R17" s="38" t="s">
        <v>152</v>
      </c>
      <c r="S17" s="41">
        <v>708</v>
      </c>
      <c r="T17" s="41" t="s">
        <v>205</v>
      </c>
      <c r="U17" s="57" t="s">
        <v>208</v>
      </c>
      <c r="V17" s="42">
        <v>1</v>
      </c>
      <c r="W17" s="41">
        <v>600</v>
      </c>
      <c r="X17" s="42">
        <v>689.9009943008423</v>
      </c>
      <c r="Y17" s="38">
        <v>600</v>
      </c>
    </row>
    <row r="18" spans="1:25" ht="12.75">
      <c r="A18" s="38" t="s">
        <v>371</v>
      </c>
      <c r="B18" s="38" t="str">
        <f>IF(ISNONTEXT(VLOOKUP(A18,'Student names'!$B$7:$C$15000,2,0)),"",VLOOKUP(A18,'Student names'!$B$7:$C$15000,2,0))</f>
        <v>Mark</v>
      </c>
      <c r="C18" s="82">
        <v>1</v>
      </c>
      <c r="D18" s="38">
        <v>1</v>
      </c>
      <c r="E18" s="38">
        <v>1</v>
      </c>
      <c r="F18" s="38">
        <v>0</v>
      </c>
      <c r="G18" s="41">
        <v>0</v>
      </c>
      <c r="H18" s="56" t="s">
        <v>200</v>
      </c>
      <c r="I18" s="51">
        <v>40798</v>
      </c>
      <c r="J18" s="51">
        <v>41101</v>
      </c>
      <c r="K18" s="51">
        <v>41101</v>
      </c>
      <c r="L18" s="38" t="s">
        <v>163</v>
      </c>
      <c r="M18" s="51">
        <v>40799</v>
      </c>
      <c r="N18" s="51">
        <v>41075</v>
      </c>
      <c r="O18" s="51">
        <v>41093</v>
      </c>
      <c r="P18" s="38" t="s">
        <v>204</v>
      </c>
      <c r="Q18" s="42">
        <v>1.3</v>
      </c>
      <c r="R18" s="38" t="s">
        <v>91</v>
      </c>
      <c r="S18" s="41">
        <v>942</v>
      </c>
      <c r="T18" s="41" t="s">
        <v>205</v>
      </c>
      <c r="U18" s="57" t="s">
        <v>208</v>
      </c>
      <c r="V18" s="42">
        <v>1</v>
      </c>
      <c r="W18" s="41">
        <v>600</v>
      </c>
      <c r="X18" s="42">
        <v>600</v>
      </c>
      <c r="Y18" s="38">
        <v>780</v>
      </c>
    </row>
    <row r="19" spans="1:25" ht="12.75">
      <c r="A19" s="38" t="s">
        <v>372</v>
      </c>
      <c r="B19" s="38" t="str">
        <f>IF(ISNONTEXT(VLOOKUP(A19,'Student names'!$B$7:$C$15000,2,0)),"",VLOOKUP(A19,'Student names'!$B$7:$C$15000,2,0))</f>
        <v>Neil</v>
      </c>
      <c r="C19" s="82">
        <v>1.0853650569915771</v>
      </c>
      <c r="D19" s="38">
        <v>1</v>
      </c>
      <c r="E19" s="38">
        <v>1</v>
      </c>
      <c r="F19" s="38">
        <v>0</v>
      </c>
      <c r="G19" s="41">
        <v>0</v>
      </c>
      <c r="H19" s="56" t="s">
        <v>200</v>
      </c>
      <c r="I19" s="51">
        <v>40756</v>
      </c>
      <c r="J19" s="51">
        <v>41090</v>
      </c>
      <c r="K19" s="51">
        <v>41090</v>
      </c>
      <c r="L19" s="38" t="s">
        <v>165</v>
      </c>
      <c r="M19" s="51">
        <v>40620</v>
      </c>
      <c r="N19" s="51">
        <v>41090</v>
      </c>
      <c r="O19" s="51">
        <v>41090</v>
      </c>
      <c r="P19" s="38" t="s">
        <v>204</v>
      </c>
      <c r="Q19" s="42">
        <v>1.3</v>
      </c>
      <c r="R19" s="38" t="s">
        <v>91</v>
      </c>
      <c r="S19" s="41">
        <v>302</v>
      </c>
      <c r="T19" s="41" t="s">
        <v>202</v>
      </c>
      <c r="U19" s="57" t="s">
        <v>210</v>
      </c>
      <c r="V19" s="42">
        <v>1</v>
      </c>
      <c r="W19" s="41">
        <v>320</v>
      </c>
      <c r="X19" s="42">
        <v>347.3168182373047</v>
      </c>
      <c r="Y19" s="38">
        <v>416</v>
      </c>
    </row>
    <row r="20" spans="1:25" ht="12.75">
      <c r="A20" s="38" t="s">
        <v>373</v>
      </c>
      <c r="B20" s="38" t="str">
        <f>IF(ISNONTEXT(VLOOKUP(A20,'Student names'!$B$7:$C$15000,2,0)),"",VLOOKUP(A20,'Student names'!$B$7:$C$15000,2,0))</f>
        <v>Olga</v>
      </c>
      <c r="C20" s="82">
        <v>1.0863100290298462</v>
      </c>
      <c r="D20" s="38">
        <v>1</v>
      </c>
      <c r="E20" s="38">
        <v>0</v>
      </c>
      <c r="F20" s="38">
        <v>0</v>
      </c>
      <c r="G20" s="41">
        <v>0</v>
      </c>
      <c r="H20" s="56" t="s">
        <v>200</v>
      </c>
      <c r="I20" s="51">
        <v>40807</v>
      </c>
      <c r="J20" s="51">
        <v>40991</v>
      </c>
      <c r="K20" s="51">
        <v>40856</v>
      </c>
      <c r="L20" s="38" t="s">
        <v>167</v>
      </c>
      <c r="M20" s="51">
        <v>40807</v>
      </c>
      <c r="N20" s="51">
        <v>40991</v>
      </c>
      <c r="O20" s="51">
        <v>40856</v>
      </c>
      <c r="P20" s="38" t="s">
        <v>204</v>
      </c>
      <c r="Q20" s="42">
        <v>1.3</v>
      </c>
      <c r="R20" s="38" t="s">
        <v>91</v>
      </c>
      <c r="S20" s="41">
        <v>60</v>
      </c>
      <c r="T20" s="41" t="s">
        <v>202</v>
      </c>
      <c r="U20" s="57" t="s">
        <v>203</v>
      </c>
      <c r="V20" s="42">
        <v>0.1</v>
      </c>
      <c r="W20" s="41">
        <v>60</v>
      </c>
      <c r="X20" s="42">
        <v>65.17860174179077</v>
      </c>
      <c r="Y20" s="38">
        <v>78</v>
      </c>
    </row>
    <row r="21" spans="1:25" ht="12.75">
      <c r="A21" s="38" t="s">
        <v>374</v>
      </c>
      <c r="B21" s="38" t="str">
        <f>IF(ISNONTEXT(VLOOKUP(A21,'Student names'!$B$7:$C$15000,2,0)),"",VLOOKUP(A21,'Student names'!$B$7:$C$15000,2,0))</f>
        <v>Peter</v>
      </c>
      <c r="C21" s="82">
        <v>1.1498349905014038</v>
      </c>
      <c r="D21" s="38">
        <v>1</v>
      </c>
      <c r="E21" s="38">
        <v>1</v>
      </c>
      <c r="F21" s="38">
        <v>0</v>
      </c>
      <c r="G21" s="41">
        <v>0</v>
      </c>
      <c r="H21" s="56" t="s">
        <v>200</v>
      </c>
      <c r="I21" s="51">
        <v>40798</v>
      </c>
      <c r="J21" s="51">
        <v>40987</v>
      </c>
      <c r="K21" s="51">
        <v>40938</v>
      </c>
      <c r="L21" s="38" t="s">
        <v>106</v>
      </c>
      <c r="M21" s="51">
        <v>40807</v>
      </c>
      <c r="N21" s="51">
        <v>40987</v>
      </c>
      <c r="O21" s="51">
        <v>40890</v>
      </c>
      <c r="P21" s="38" t="s">
        <v>201</v>
      </c>
      <c r="Q21" s="42">
        <v>1</v>
      </c>
      <c r="R21" s="38" t="s">
        <v>86</v>
      </c>
      <c r="S21" s="41">
        <v>294</v>
      </c>
      <c r="T21" s="41" t="s">
        <v>205</v>
      </c>
      <c r="U21" s="57" t="s">
        <v>210</v>
      </c>
      <c r="V21" s="42">
        <v>1</v>
      </c>
      <c r="W21" s="41">
        <v>320</v>
      </c>
      <c r="X21" s="42">
        <v>367.9471969604492</v>
      </c>
      <c r="Y21" s="38">
        <v>320</v>
      </c>
    </row>
    <row r="22" spans="1:25" ht="12.75">
      <c r="A22" s="38" t="s">
        <v>375</v>
      </c>
      <c r="B22" s="38" t="str">
        <f>IF(ISNONTEXT(VLOOKUP(A22,'Student names'!$B$7:$C$15000,2,0)),"",VLOOKUP(A22,'Student names'!$B$7:$C$15000,2,0))</f>
        <v>Roger</v>
      </c>
      <c r="C22" s="82">
        <v>1</v>
      </c>
      <c r="D22" s="38">
        <v>1</v>
      </c>
      <c r="E22" s="38">
        <v>0</v>
      </c>
      <c r="F22" s="38">
        <v>0</v>
      </c>
      <c r="G22" s="41">
        <v>0</v>
      </c>
      <c r="H22" s="56" t="s">
        <v>200</v>
      </c>
      <c r="I22" s="51">
        <v>40798</v>
      </c>
      <c r="J22" s="51">
        <v>41099</v>
      </c>
      <c r="K22" s="51">
        <v>40977</v>
      </c>
      <c r="L22" s="38" t="s">
        <v>148</v>
      </c>
      <c r="M22" s="51">
        <v>40798</v>
      </c>
      <c r="N22" s="51">
        <v>41099</v>
      </c>
      <c r="O22" s="51">
        <v>40977</v>
      </c>
      <c r="P22" s="38" t="s">
        <v>204</v>
      </c>
      <c r="Q22" s="42">
        <v>1.3</v>
      </c>
      <c r="R22" s="38" t="s">
        <v>91</v>
      </c>
      <c r="S22" s="41">
        <v>834</v>
      </c>
      <c r="T22" s="41" t="s">
        <v>205</v>
      </c>
      <c r="U22" s="57" t="s">
        <v>208</v>
      </c>
      <c r="V22" s="42">
        <v>1</v>
      </c>
      <c r="W22" s="41">
        <v>600</v>
      </c>
      <c r="X22" s="42">
        <v>600</v>
      </c>
      <c r="Y22" s="38">
        <v>780</v>
      </c>
    </row>
    <row r="23" spans="1:25" ht="12.75">
      <c r="A23" s="38" t="s">
        <v>376</v>
      </c>
      <c r="B23" s="38" t="str">
        <f>IF(ISNONTEXT(VLOOKUP(A23,'Student names'!$B$7:$C$15000,2,0)),"",VLOOKUP(A23,'Student names'!$B$7:$C$15000,2,0))</f>
        <v>Susan</v>
      </c>
      <c r="C23" s="82">
        <v>1.085784912109375</v>
      </c>
      <c r="D23" s="38">
        <v>1</v>
      </c>
      <c r="E23" s="38">
        <v>1</v>
      </c>
      <c r="F23" s="38">
        <v>0</v>
      </c>
      <c r="G23" s="41">
        <v>0</v>
      </c>
      <c r="H23" s="56" t="s">
        <v>209</v>
      </c>
      <c r="I23" s="51">
        <v>40798</v>
      </c>
      <c r="J23" s="51">
        <v>41043</v>
      </c>
      <c r="K23" s="51">
        <v>41043</v>
      </c>
      <c r="L23" s="38" t="s">
        <v>129</v>
      </c>
      <c r="M23" s="51">
        <v>40798</v>
      </c>
      <c r="N23" s="51">
        <v>41043</v>
      </c>
      <c r="O23" s="51">
        <v>41043</v>
      </c>
      <c r="P23" s="38" t="s">
        <v>201</v>
      </c>
      <c r="Q23" s="42">
        <v>1</v>
      </c>
      <c r="R23" s="38" t="s">
        <v>131</v>
      </c>
      <c r="S23" s="41">
        <v>471</v>
      </c>
      <c r="T23" s="41" t="s">
        <v>205</v>
      </c>
      <c r="U23" s="57" t="s">
        <v>206</v>
      </c>
      <c r="V23" s="42">
        <v>1</v>
      </c>
      <c r="W23" s="41">
        <v>600</v>
      </c>
      <c r="X23" s="42">
        <v>651.470947265625</v>
      </c>
      <c r="Y23" s="38">
        <v>600</v>
      </c>
    </row>
    <row r="24" spans="1:25" ht="12.75">
      <c r="A24" s="38" t="s">
        <v>377</v>
      </c>
      <c r="B24" s="38" t="str">
        <f>IF(ISNONTEXT(VLOOKUP(A24,'Student names'!$B$7:$C$15000,2,0)),"",VLOOKUP(A24,'Student names'!$B$7:$C$15000,2,0))</f>
        <v>Trevor</v>
      </c>
      <c r="C24" s="82">
        <v>1</v>
      </c>
      <c r="D24" s="38">
        <v>1</v>
      </c>
      <c r="E24" s="38">
        <v>1</v>
      </c>
      <c r="F24" s="38">
        <v>0</v>
      </c>
      <c r="G24" s="41">
        <v>0</v>
      </c>
      <c r="H24" s="56" t="s">
        <v>209</v>
      </c>
      <c r="I24" s="51">
        <v>40798</v>
      </c>
      <c r="J24" s="51">
        <v>41101</v>
      </c>
      <c r="K24" s="51">
        <v>41101</v>
      </c>
      <c r="L24" s="38" t="s">
        <v>132</v>
      </c>
      <c r="M24" s="51">
        <v>40798</v>
      </c>
      <c r="N24" s="51">
        <v>41043</v>
      </c>
      <c r="O24" s="51">
        <v>41043</v>
      </c>
      <c r="P24" s="38" t="s">
        <v>201</v>
      </c>
      <c r="Q24" s="42">
        <v>1</v>
      </c>
      <c r="R24" s="38" t="s">
        <v>134</v>
      </c>
      <c r="S24" s="41">
        <v>524</v>
      </c>
      <c r="T24" s="41" t="s">
        <v>205</v>
      </c>
      <c r="U24" s="57" t="s">
        <v>206</v>
      </c>
      <c r="V24" s="42">
        <v>1</v>
      </c>
      <c r="W24" s="41">
        <v>600</v>
      </c>
      <c r="X24" s="42">
        <v>600</v>
      </c>
      <c r="Y24" s="38">
        <v>600</v>
      </c>
    </row>
    <row r="25" spans="1:25" ht="12.75">
      <c r="A25" s="38" t="s">
        <v>378</v>
      </c>
      <c r="B25" s="38" t="str">
        <f>IF(ISNONTEXT(VLOOKUP(A25,'Student names'!$B$7:$C$15000,2,0)),"",VLOOKUP(A25,'Student names'!$B$7:$C$15000,2,0))</f>
        <v>Ursula</v>
      </c>
      <c r="C25" s="82">
        <v>1.089250087738037</v>
      </c>
      <c r="D25" s="38">
        <v>1</v>
      </c>
      <c r="E25" s="38">
        <v>1</v>
      </c>
      <c r="F25" s="38">
        <v>0</v>
      </c>
      <c r="G25" s="41">
        <v>0</v>
      </c>
      <c r="H25" s="56" t="s">
        <v>209</v>
      </c>
      <c r="I25" s="51">
        <v>40798</v>
      </c>
      <c r="J25" s="51">
        <v>41043</v>
      </c>
      <c r="K25" s="51">
        <v>41043</v>
      </c>
      <c r="L25" s="38" t="s">
        <v>129</v>
      </c>
      <c r="M25" s="51">
        <v>40798</v>
      </c>
      <c r="N25" s="51">
        <v>41043</v>
      </c>
      <c r="O25" s="51">
        <v>41043</v>
      </c>
      <c r="P25" s="38" t="s">
        <v>201</v>
      </c>
      <c r="Q25" s="42">
        <v>1</v>
      </c>
      <c r="R25" s="38" t="s">
        <v>131</v>
      </c>
      <c r="S25" s="41">
        <v>471</v>
      </c>
      <c r="T25" s="41" t="s">
        <v>205</v>
      </c>
      <c r="U25" s="57" t="s">
        <v>206</v>
      </c>
      <c r="V25" s="42">
        <v>1</v>
      </c>
      <c r="W25" s="41">
        <v>600</v>
      </c>
      <c r="X25" s="42">
        <v>653.5500526428223</v>
      </c>
      <c r="Y25" s="38">
        <v>600</v>
      </c>
    </row>
    <row r="26" spans="1:25" ht="12.75">
      <c r="A26" s="38" t="s">
        <v>379</v>
      </c>
      <c r="B26" s="38" t="str">
        <f>IF(ISNONTEXT(VLOOKUP(A26,'Student names'!$B$7:$C$15000,2,0)),"",VLOOKUP(A26,'Student names'!$B$7:$C$15000,2,0))</f>
        <v>Vera</v>
      </c>
      <c r="C26" s="82">
        <v>1.108044981956482</v>
      </c>
      <c r="D26" s="38">
        <v>0</v>
      </c>
      <c r="E26" s="38">
        <v>1</v>
      </c>
      <c r="F26" s="38">
        <v>0</v>
      </c>
      <c r="G26" s="41">
        <v>0</v>
      </c>
      <c r="H26" s="56" t="s">
        <v>200</v>
      </c>
      <c r="I26" s="51">
        <v>40892</v>
      </c>
      <c r="J26" s="51">
        <v>40900</v>
      </c>
      <c r="K26" s="51">
        <v>40900</v>
      </c>
      <c r="L26" s="38" t="s">
        <v>84</v>
      </c>
      <c r="M26" s="51">
        <v>40892</v>
      </c>
      <c r="N26" s="51">
        <v>40900</v>
      </c>
      <c r="O26" s="51">
        <v>40900</v>
      </c>
      <c r="P26" s="38" t="s">
        <v>201</v>
      </c>
      <c r="Q26" s="42">
        <v>1</v>
      </c>
      <c r="R26" s="38" t="s">
        <v>86</v>
      </c>
      <c r="S26" s="41">
        <v>50</v>
      </c>
      <c r="T26" s="41" t="s">
        <v>202</v>
      </c>
      <c r="U26" s="57" t="s">
        <v>203</v>
      </c>
      <c r="V26" s="42">
        <v>0</v>
      </c>
      <c r="W26" s="41">
        <v>50</v>
      </c>
      <c r="X26" s="42">
        <v>55.4022490978241</v>
      </c>
      <c r="Y26" s="38">
        <v>50</v>
      </c>
    </row>
    <row r="28" ht="12.75"/>
    <row r="29" ht="12.75"/>
  </sheetData>
  <sheetProtection/>
  <mergeCells count="7">
    <mergeCell ref="A4:G4"/>
    <mergeCell ref="X4:Y4"/>
    <mergeCell ref="U4:W4"/>
    <mergeCell ref="L4:O4"/>
    <mergeCell ref="H4:K4"/>
    <mergeCell ref="P4:R4"/>
    <mergeCell ref="S4:T4"/>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64" r:id="rId4"/>
  <headerFooter alignWithMargins="0">
    <oddFooter>&amp;CPage &amp;P of &amp;N</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theme="1"/>
  </sheetPr>
  <dimension ref="B1:C36"/>
  <sheetViews>
    <sheetView showGridLines="0" zoomScalePageLayoutView="0" workbookViewId="0" topLeftCell="A1">
      <selection activeCell="B28" sqref="B28"/>
    </sheetView>
  </sheetViews>
  <sheetFormatPr defaultColWidth="8.88671875" defaultRowHeight="15"/>
  <cols>
    <col min="1" max="1" width="1.77734375" style="38" customWidth="1"/>
    <col min="2" max="2" width="16.21484375" style="38" customWidth="1"/>
    <col min="3" max="3" width="30.99609375" style="38" customWidth="1"/>
    <col min="4" max="16384" width="8.88671875" style="38" customWidth="1"/>
  </cols>
  <sheetData>
    <row r="1" ht="69" customHeight="1">
      <c r="C1" s="39" t="s">
        <v>211</v>
      </c>
    </row>
    <row r="2" spans="2:3" ht="12.75">
      <c r="B2" s="268" t="s">
        <v>212</v>
      </c>
      <c r="C2" s="268"/>
    </row>
    <row r="3" spans="2:3" ht="26.25" customHeight="1">
      <c r="B3" s="269" t="s">
        <v>213</v>
      </c>
      <c r="C3" s="269"/>
    </row>
    <row r="4" spans="2:3" ht="45.75" customHeight="1">
      <c r="B4" s="269" t="s">
        <v>214</v>
      </c>
      <c r="C4" s="269"/>
    </row>
    <row r="6" spans="2:3" ht="25.5">
      <c r="B6" s="83" t="s">
        <v>215</v>
      </c>
      <c r="C6" s="83" t="s">
        <v>67</v>
      </c>
    </row>
    <row r="7" spans="2:3" ht="12.75">
      <c r="B7" s="86" t="s">
        <v>359</v>
      </c>
      <c r="C7" s="85" t="s">
        <v>338</v>
      </c>
    </row>
    <row r="8" spans="2:3" ht="12.75">
      <c r="B8" s="86" t="s">
        <v>360</v>
      </c>
      <c r="C8" s="85" t="s">
        <v>339</v>
      </c>
    </row>
    <row r="9" spans="2:3" ht="12.75">
      <c r="B9" s="86" t="s">
        <v>361</v>
      </c>
      <c r="C9" s="87" t="s">
        <v>340</v>
      </c>
    </row>
    <row r="10" spans="2:3" ht="12.75">
      <c r="B10" s="88" t="s">
        <v>362</v>
      </c>
      <c r="C10" s="87" t="s">
        <v>341</v>
      </c>
    </row>
    <row r="11" spans="2:3" ht="12.75">
      <c r="B11" s="88" t="s">
        <v>363</v>
      </c>
      <c r="C11" s="87" t="s">
        <v>342</v>
      </c>
    </row>
    <row r="12" spans="2:3" ht="12.75">
      <c r="B12" s="86" t="s">
        <v>364</v>
      </c>
      <c r="C12" s="85" t="s">
        <v>343</v>
      </c>
    </row>
    <row r="13" spans="2:3" ht="12.75">
      <c r="B13" s="88" t="s">
        <v>365</v>
      </c>
      <c r="C13" s="87" t="s">
        <v>344</v>
      </c>
    </row>
    <row r="14" spans="2:3" ht="12.75">
      <c r="B14" s="88" t="s">
        <v>366</v>
      </c>
      <c r="C14" s="87" t="s">
        <v>345</v>
      </c>
    </row>
    <row r="15" spans="2:3" ht="12.75">
      <c r="B15" s="88" t="s">
        <v>367</v>
      </c>
      <c r="C15" s="87" t="s">
        <v>346</v>
      </c>
    </row>
    <row r="16" spans="2:3" ht="12.75">
      <c r="B16" s="88" t="s">
        <v>368</v>
      </c>
      <c r="C16" s="87" t="s">
        <v>347</v>
      </c>
    </row>
    <row r="17" spans="2:3" ht="12.75">
      <c r="B17" s="88" t="s">
        <v>369</v>
      </c>
      <c r="C17" s="87" t="s">
        <v>348</v>
      </c>
    </row>
    <row r="18" spans="2:3" ht="12.75">
      <c r="B18" s="88" t="s">
        <v>370</v>
      </c>
      <c r="C18" s="87" t="s">
        <v>349</v>
      </c>
    </row>
    <row r="19" spans="2:3" ht="12.75">
      <c r="B19" s="88" t="s">
        <v>371</v>
      </c>
      <c r="C19" s="87" t="s">
        <v>350</v>
      </c>
    </row>
    <row r="20" spans="2:3" ht="12.75">
      <c r="B20" s="88" t="s">
        <v>372</v>
      </c>
      <c r="C20" s="87" t="s">
        <v>351</v>
      </c>
    </row>
    <row r="21" spans="2:3" ht="12.75">
      <c r="B21" s="86" t="s">
        <v>373</v>
      </c>
      <c r="C21" s="85" t="s">
        <v>352</v>
      </c>
    </row>
    <row r="22" spans="2:3" ht="12.75">
      <c r="B22" s="88" t="s">
        <v>374</v>
      </c>
      <c r="C22" s="87" t="s">
        <v>353</v>
      </c>
    </row>
    <row r="23" spans="2:3" ht="12.75">
      <c r="B23" s="88" t="s">
        <v>375</v>
      </c>
      <c r="C23" s="87" t="s">
        <v>354</v>
      </c>
    </row>
    <row r="24" spans="2:3" ht="12.75">
      <c r="B24" s="88" t="s">
        <v>376</v>
      </c>
      <c r="C24" s="87" t="s">
        <v>355</v>
      </c>
    </row>
    <row r="25" spans="2:3" ht="12.75">
      <c r="B25" s="88" t="s">
        <v>377</v>
      </c>
      <c r="C25" s="87" t="s">
        <v>356</v>
      </c>
    </row>
    <row r="26" spans="2:3" ht="12.75">
      <c r="B26" s="88" t="s">
        <v>378</v>
      </c>
      <c r="C26" s="87" t="s">
        <v>357</v>
      </c>
    </row>
    <row r="27" spans="2:3" ht="12.75">
      <c r="B27" s="84" t="s">
        <v>379</v>
      </c>
      <c r="C27" s="85" t="s">
        <v>358</v>
      </c>
    </row>
    <row r="28" spans="2:3" ht="12.75">
      <c r="B28" s="88"/>
      <c r="C28" s="87"/>
    </row>
    <row r="29" spans="2:3" ht="12.75">
      <c r="B29" s="88"/>
      <c r="C29" s="87"/>
    </row>
    <row r="30" spans="2:3" ht="12.75">
      <c r="B30" s="88"/>
      <c r="C30" s="87"/>
    </row>
    <row r="31" spans="2:3" ht="12.75">
      <c r="B31" s="88"/>
      <c r="C31" s="87"/>
    </row>
    <row r="32" spans="2:3" ht="12.75">
      <c r="B32" s="88"/>
      <c r="C32" s="87"/>
    </row>
    <row r="33" spans="2:3" ht="12.75">
      <c r="B33" s="88"/>
      <c r="C33" s="87"/>
    </row>
    <row r="34" spans="2:3" ht="12.75">
      <c r="B34" s="88"/>
      <c r="C34" s="87"/>
    </row>
    <row r="35" spans="2:3" ht="12.75">
      <c r="B35" s="88"/>
      <c r="C35" s="87"/>
    </row>
    <row r="36" spans="2:3" ht="12.75">
      <c r="B36" s="88"/>
      <c r="C36" s="87"/>
    </row>
  </sheetData>
  <sheetProtection/>
  <mergeCells count="3">
    <mergeCell ref="B2:C2"/>
    <mergeCell ref="B3:C3"/>
    <mergeCell ref="B4:C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1"/>
    <pageSetUpPr fitToPage="1"/>
  </sheetPr>
  <dimension ref="A1:H65"/>
  <sheetViews>
    <sheetView zoomScalePageLayoutView="0" workbookViewId="0" topLeftCell="A7">
      <selection activeCell="A1" sqref="A1"/>
    </sheetView>
  </sheetViews>
  <sheetFormatPr defaultColWidth="8.88671875" defaultRowHeight="15"/>
  <cols>
    <col min="1" max="1" width="3.10546875" style="38" customWidth="1"/>
    <col min="2" max="2" width="14.4453125" style="38" customWidth="1"/>
    <col min="3" max="3" width="38.77734375" style="38" customWidth="1"/>
    <col min="4" max="5" width="7.3359375" style="38" customWidth="1"/>
    <col min="6" max="6" width="25.4453125" style="38" customWidth="1"/>
    <col min="7" max="7" width="10.77734375" style="38" customWidth="1"/>
    <col min="8" max="8" width="12.10546875" style="38" customWidth="1"/>
    <col min="9" max="16384" width="8.88671875" style="38" customWidth="1"/>
  </cols>
  <sheetData>
    <row r="1" spans="1:8" ht="58.5" customHeight="1">
      <c r="A1" s="89"/>
      <c r="B1" s="89"/>
      <c r="C1" s="90" t="s">
        <v>216</v>
      </c>
      <c r="D1" s="91"/>
      <c r="E1" s="91"/>
      <c r="F1" s="91"/>
      <c r="G1" s="91"/>
      <c r="H1" s="91"/>
    </row>
    <row r="2" spans="1:8" ht="12.75">
      <c r="A2" s="89"/>
      <c r="B2" s="89"/>
      <c r="C2" s="92"/>
      <c r="D2" s="91"/>
      <c r="E2" s="91"/>
      <c r="F2" s="91"/>
      <c r="G2" s="91"/>
      <c r="H2" s="91"/>
    </row>
    <row r="3" spans="1:8" ht="12.75">
      <c r="A3" s="89"/>
      <c r="B3" s="279" t="s">
        <v>217</v>
      </c>
      <c r="C3" s="93" t="s">
        <v>218</v>
      </c>
      <c r="D3" s="91"/>
      <c r="E3" s="91"/>
      <c r="F3" s="91"/>
      <c r="G3" s="91"/>
      <c r="H3" s="91"/>
    </row>
    <row r="4" spans="1:8" ht="12.75">
      <c r="A4" s="89"/>
      <c r="B4" s="279"/>
      <c r="C4" s="94" t="s">
        <v>219</v>
      </c>
      <c r="D4" s="91"/>
      <c r="E4" s="91"/>
      <c r="F4" s="91"/>
      <c r="G4" s="91"/>
      <c r="H4" s="91"/>
    </row>
    <row r="5" spans="1:8" ht="12.75">
      <c r="A5" s="89"/>
      <c r="B5" s="279"/>
      <c r="C5" s="95" t="s">
        <v>220</v>
      </c>
      <c r="D5" s="91"/>
      <c r="E5" s="91"/>
      <c r="F5" s="91"/>
      <c r="G5" s="91"/>
      <c r="H5" s="91"/>
    </row>
    <row r="6" spans="1:8" ht="12.75">
      <c r="A6" s="89"/>
      <c r="B6" s="279"/>
      <c r="C6" s="96" t="s">
        <v>221</v>
      </c>
      <c r="D6" s="91"/>
      <c r="E6" s="91"/>
      <c r="F6" s="91"/>
      <c r="G6" s="91"/>
      <c r="H6" s="91"/>
    </row>
    <row r="7" spans="1:8" ht="12.75">
      <c r="A7" s="89"/>
      <c r="B7" s="279"/>
      <c r="C7" s="97" t="s">
        <v>222</v>
      </c>
      <c r="D7" s="89"/>
      <c r="E7" s="89"/>
      <c r="F7" s="89"/>
      <c r="G7" s="89"/>
      <c r="H7" s="89"/>
    </row>
    <row r="8" spans="1:8" ht="12.75">
      <c r="A8" s="89"/>
      <c r="B8" s="89"/>
      <c r="C8" s="89"/>
      <c r="D8" s="89"/>
      <c r="E8" s="89"/>
      <c r="F8" s="89"/>
      <c r="G8" s="89"/>
      <c r="H8" s="89"/>
    </row>
    <row r="9" spans="1:8" ht="20.25">
      <c r="A9" s="89"/>
      <c r="B9" s="98" t="s">
        <v>223</v>
      </c>
      <c r="C9" s="99"/>
      <c r="D9" s="280" t="s">
        <v>224</v>
      </c>
      <c r="E9" s="281"/>
      <c r="F9" s="99"/>
      <c r="G9" s="280" t="s">
        <v>225</v>
      </c>
      <c r="H9" s="281"/>
    </row>
    <row r="10" spans="1:8" ht="25.5">
      <c r="A10" s="100"/>
      <c r="B10" s="99" t="s">
        <v>226</v>
      </c>
      <c r="C10" s="99" t="s">
        <v>227</v>
      </c>
      <c r="D10" s="101" t="s">
        <v>228</v>
      </c>
      <c r="E10" s="101" t="s">
        <v>229</v>
      </c>
      <c r="F10" s="99" t="s">
        <v>230</v>
      </c>
      <c r="G10" s="101" t="s">
        <v>228</v>
      </c>
      <c r="H10" s="101" t="s">
        <v>229</v>
      </c>
    </row>
    <row r="11" spans="1:8" ht="38.25">
      <c r="A11" s="89"/>
      <c r="B11" s="102" t="s">
        <v>66</v>
      </c>
      <c r="C11" s="102" t="s">
        <v>231</v>
      </c>
      <c r="D11" s="44" t="s">
        <v>232</v>
      </c>
      <c r="E11" s="44" t="s">
        <v>232</v>
      </c>
      <c r="F11" s="102" t="s">
        <v>233</v>
      </c>
      <c r="G11" s="102" t="s">
        <v>234</v>
      </c>
      <c r="H11" s="102" t="s">
        <v>235</v>
      </c>
    </row>
    <row r="12" spans="1:8" ht="25.5">
      <c r="A12" s="89"/>
      <c r="B12" s="102" t="s">
        <v>236</v>
      </c>
      <c r="C12" s="102" t="s">
        <v>237</v>
      </c>
      <c r="D12" s="44" t="s">
        <v>238</v>
      </c>
      <c r="E12" s="44" t="s">
        <v>238</v>
      </c>
      <c r="F12" s="102" t="s">
        <v>239</v>
      </c>
      <c r="G12" s="102" t="s">
        <v>240</v>
      </c>
      <c r="H12" s="102" t="s">
        <v>240</v>
      </c>
    </row>
    <row r="13" spans="1:8" ht="25.5">
      <c r="A13" s="89"/>
      <c r="B13" s="102" t="s">
        <v>241</v>
      </c>
      <c r="C13" s="102" t="s">
        <v>241</v>
      </c>
      <c r="D13" s="44"/>
      <c r="E13" s="44" t="s">
        <v>242</v>
      </c>
      <c r="F13" s="102" t="s">
        <v>243</v>
      </c>
      <c r="G13" s="103"/>
      <c r="H13" s="103"/>
    </row>
    <row r="14" spans="1:8" ht="25.5">
      <c r="A14" s="89"/>
      <c r="B14" s="102" t="s">
        <v>68</v>
      </c>
      <c r="C14" s="102" t="s">
        <v>244</v>
      </c>
      <c r="D14" s="44" t="s">
        <v>242</v>
      </c>
      <c r="E14" s="44" t="s">
        <v>245</v>
      </c>
      <c r="F14" s="102" t="s">
        <v>246</v>
      </c>
      <c r="G14" s="103" t="s">
        <v>247</v>
      </c>
      <c r="H14" s="103" t="s">
        <v>248</v>
      </c>
    </row>
    <row r="15" spans="1:8" ht="25.5">
      <c r="A15" s="89"/>
      <c r="B15" s="104" t="s">
        <v>69</v>
      </c>
      <c r="C15" s="94" t="s">
        <v>249</v>
      </c>
      <c r="D15" s="105" t="s">
        <v>245</v>
      </c>
      <c r="E15" s="105" t="s">
        <v>250</v>
      </c>
      <c r="F15" s="94">
        <v>50012345</v>
      </c>
      <c r="G15" s="94" t="s">
        <v>251</v>
      </c>
      <c r="H15" s="106" t="s">
        <v>252</v>
      </c>
    </row>
    <row r="16" spans="1:8" ht="25.5">
      <c r="A16" s="89"/>
      <c r="B16" s="94" t="s">
        <v>70</v>
      </c>
      <c r="C16" s="94" t="s">
        <v>70</v>
      </c>
      <c r="D16" s="105" t="s">
        <v>250</v>
      </c>
      <c r="E16" s="105" t="s">
        <v>253</v>
      </c>
      <c r="F16" s="94" t="s">
        <v>254</v>
      </c>
      <c r="G16" s="94" t="s">
        <v>255</v>
      </c>
      <c r="H16" s="94" t="s">
        <v>255</v>
      </c>
    </row>
    <row r="17" spans="1:8" ht="38.25">
      <c r="A17" s="89"/>
      <c r="B17" s="94" t="s">
        <v>71</v>
      </c>
      <c r="C17" s="94" t="s">
        <v>256</v>
      </c>
      <c r="D17" s="105" t="s">
        <v>253</v>
      </c>
      <c r="E17" s="105" t="s">
        <v>257</v>
      </c>
      <c r="F17" s="94">
        <v>150</v>
      </c>
      <c r="G17" s="94" t="s">
        <v>258</v>
      </c>
      <c r="H17" s="107" t="s">
        <v>255</v>
      </c>
    </row>
    <row r="18" spans="1:8" ht="25.5">
      <c r="A18" s="89"/>
      <c r="B18" s="94" t="s">
        <v>72</v>
      </c>
      <c r="C18" s="94" t="s">
        <v>192</v>
      </c>
      <c r="D18" s="105" t="s">
        <v>257</v>
      </c>
      <c r="E18" s="105" t="s">
        <v>259</v>
      </c>
      <c r="F18" s="94">
        <v>3.1</v>
      </c>
      <c r="G18" s="94" t="s">
        <v>255</v>
      </c>
      <c r="H18" s="107" t="s">
        <v>255</v>
      </c>
    </row>
    <row r="19" spans="1:8" ht="38.25">
      <c r="A19" s="89"/>
      <c r="B19" s="95" t="s">
        <v>73</v>
      </c>
      <c r="C19" s="95" t="s">
        <v>260</v>
      </c>
      <c r="D19" s="108" t="s">
        <v>259</v>
      </c>
      <c r="E19" s="108" t="s">
        <v>261</v>
      </c>
      <c r="F19" s="109">
        <v>40787</v>
      </c>
      <c r="G19" s="95" t="s">
        <v>262</v>
      </c>
      <c r="H19" s="95" t="s">
        <v>263</v>
      </c>
    </row>
    <row r="20" spans="1:8" ht="38.25">
      <c r="A20" s="89"/>
      <c r="B20" s="95" t="s">
        <v>74</v>
      </c>
      <c r="C20" s="95" t="s">
        <v>264</v>
      </c>
      <c r="D20" s="108" t="s">
        <v>261</v>
      </c>
      <c r="E20" s="108" t="s">
        <v>265</v>
      </c>
      <c r="F20" s="109">
        <v>41121</v>
      </c>
      <c r="G20" s="95" t="s">
        <v>266</v>
      </c>
      <c r="H20" s="95" t="s">
        <v>267</v>
      </c>
    </row>
    <row r="21" spans="1:8" ht="38.25">
      <c r="A21" s="89"/>
      <c r="B21" s="95" t="s">
        <v>75</v>
      </c>
      <c r="C21" s="95" t="s">
        <v>268</v>
      </c>
      <c r="D21" s="108" t="s">
        <v>265</v>
      </c>
      <c r="E21" s="108" t="s">
        <v>269</v>
      </c>
      <c r="F21" s="109">
        <v>41054</v>
      </c>
      <c r="G21" s="95" t="s">
        <v>270</v>
      </c>
      <c r="H21" s="95" t="s">
        <v>271</v>
      </c>
    </row>
    <row r="22" spans="1:8" ht="89.25">
      <c r="A22" s="89"/>
      <c r="B22" s="95" t="s">
        <v>76</v>
      </c>
      <c r="C22" s="95" t="s">
        <v>272</v>
      </c>
      <c r="D22" s="108" t="s">
        <v>269</v>
      </c>
      <c r="E22" s="108" t="s">
        <v>273</v>
      </c>
      <c r="F22" s="95" t="s">
        <v>274</v>
      </c>
      <c r="G22" s="95" t="s">
        <v>275</v>
      </c>
      <c r="H22" s="95" t="s">
        <v>276</v>
      </c>
    </row>
    <row r="23" spans="1:8" ht="102">
      <c r="A23" s="89"/>
      <c r="B23" s="95" t="s">
        <v>77</v>
      </c>
      <c r="C23" s="95" t="s">
        <v>277</v>
      </c>
      <c r="D23" s="108" t="s">
        <v>273</v>
      </c>
      <c r="E23" s="108" t="s">
        <v>278</v>
      </c>
      <c r="F23" s="95" t="s">
        <v>279</v>
      </c>
      <c r="G23" s="95" t="s">
        <v>280</v>
      </c>
      <c r="H23" s="95" t="s">
        <v>281</v>
      </c>
    </row>
    <row r="24" spans="2:8" ht="38.25">
      <c r="B24" s="96" t="s">
        <v>78</v>
      </c>
      <c r="C24" s="96" t="s">
        <v>282</v>
      </c>
      <c r="D24" s="47" t="s">
        <v>278</v>
      </c>
      <c r="E24" s="47" t="s">
        <v>202</v>
      </c>
      <c r="F24" s="110">
        <v>40756</v>
      </c>
      <c r="G24" s="289" t="s">
        <v>283</v>
      </c>
      <c r="H24" s="290"/>
    </row>
    <row r="25" spans="2:8" ht="51">
      <c r="B25" s="96" t="s">
        <v>79</v>
      </c>
      <c r="C25" s="96" t="s">
        <v>284</v>
      </c>
      <c r="D25" s="47" t="s">
        <v>202</v>
      </c>
      <c r="E25" s="47" t="s">
        <v>285</v>
      </c>
      <c r="F25" s="110">
        <v>41121</v>
      </c>
      <c r="G25" s="291"/>
      <c r="H25" s="292"/>
    </row>
    <row r="26" spans="2:8" ht="38.25">
      <c r="B26" s="96" t="s">
        <v>80</v>
      </c>
      <c r="C26" s="96" t="s">
        <v>286</v>
      </c>
      <c r="D26" s="47" t="s">
        <v>285</v>
      </c>
      <c r="E26" s="47" t="s">
        <v>287</v>
      </c>
      <c r="F26" s="96">
        <v>315</v>
      </c>
      <c r="G26" s="291"/>
      <c r="H26" s="292"/>
    </row>
    <row r="27" spans="2:8" ht="38.25">
      <c r="B27" s="96" t="s">
        <v>81</v>
      </c>
      <c r="C27" s="96" t="s">
        <v>288</v>
      </c>
      <c r="D27" s="47" t="s">
        <v>287</v>
      </c>
      <c r="E27" s="47" t="s">
        <v>289</v>
      </c>
      <c r="F27" s="96">
        <v>275</v>
      </c>
      <c r="G27" s="291"/>
      <c r="H27" s="292"/>
    </row>
    <row r="28" spans="2:8" ht="38.25">
      <c r="B28" s="96" t="s">
        <v>82</v>
      </c>
      <c r="C28" s="96" t="s">
        <v>290</v>
      </c>
      <c r="D28" s="47" t="s">
        <v>289</v>
      </c>
      <c r="E28" s="47" t="s">
        <v>291</v>
      </c>
      <c r="F28" s="96">
        <v>560</v>
      </c>
      <c r="G28" s="293"/>
      <c r="H28" s="294"/>
    </row>
    <row r="29" spans="2:8" ht="25.5">
      <c r="B29" s="97" t="s">
        <v>292</v>
      </c>
      <c r="C29" s="97" t="s">
        <v>293</v>
      </c>
      <c r="D29" s="43" t="s">
        <v>291</v>
      </c>
      <c r="E29" s="43" t="s">
        <v>294</v>
      </c>
      <c r="F29" s="97" t="s">
        <v>295</v>
      </c>
      <c r="G29" s="295" t="s">
        <v>296</v>
      </c>
      <c r="H29" s="296"/>
    </row>
    <row r="30" spans="2:8" ht="12.75">
      <c r="B30" s="111"/>
      <c r="C30" s="111"/>
      <c r="D30" s="112"/>
      <c r="E30" s="112"/>
      <c r="F30" s="111"/>
      <c r="G30" s="111"/>
      <c r="H30" s="111"/>
    </row>
    <row r="31" spans="2:8" ht="12.75">
      <c r="B31" s="284" t="s">
        <v>217</v>
      </c>
      <c r="C31" s="93" t="s">
        <v>218</v>
      </c>
      <c r="D31" s="112"/>
      <c r="E31" s="112"/>
      <c r="F31" s="111"/>
      <c r="G31" s="111"/>
      <c r="H31" s="111"/>
    </row>
    <row r="32" spans="2:8" ht="12.75">
      <c r="B32" s="285"/>
      <c r="C32" s="113" t="s">
        <v>297</v>
      </c>
      <c r="D32" s="112"/>
      <c r="E32" s="112"/>
      <c r="F32" s="111"/>
      <c r="G32" s="111"/>
      <c r="H32" s="111"/>
    </row>
    <row r="33" spans="2:8" ht="12.75">
      <c r="B33" s="285"/>
      <c r="C33" s="104" t="s">
        <v>298</v>
      </c>
      <c r="D33" s="112"/>
      <c r="E33" s="112"/>
      <c r="F33" s="111"/>
      <c r="G33" s="111"/>
      <c r="H33" s="111"/>
    </row>
    <row r="34" spans="2:8" ht="12.75">
      <c r="B34" s="285"/>
      <c r="C34" s="114" t="s">
        <v>299</v>
      </c>
      <c r="D34" s="112"/>
      <c r="E34" s="112"/>
      <c r="F34" s="111"/>
      <c r="G34" s="111"/>
      <c r="H34" s="111"/>
    </row>
    <row r="35" spans="2:8" ht="12.75">
      <c r="B35" s="285"/>
      <c r="C35" s="115" t="s">
        <v>300</v>
      </c>
      <c r="D35" s="112"/>
      <c r="E35" s="112"/>
      <c r="F35" s="111"/>
      <c r="G35" s="111"/>
      <c r="H35" s="111"/>
    </row>
    <row r="36" spans="2:8" ht="12.75">
      <c r="B36" s="286"/>
      <c r="C36" s="116" t="s">
        <v>179</v>
      </c>
      <c r="D36" s="112"/>
      <c r="E36" s="112"/>
      <c r="F36" s="111"/>
      <c r="G36" s="111"/>
      <c r="H36" s="111"/>
    </row>
    <row r="37" spans="2:8" ht="12.75">
      <c r="B37" s="286"/>
      <c r="C37" s="69" t="s">
        <v>301</v>
      </c>
      <c r="D37" s="112"/>
      <c r="E37" s="112"/>
      <c r="F37" s="111"/>
      <c r="G37" s="111"/>
      <c r="H37" s="111"/>
    </row>
    <row r="39" spans="1:8" ht="20.25">
      <c r="A39" s="89"/>
      <c r="B39" s="98" t="s">
        <v>176</v>
      </c>
      <c r="C39" s="99"/>
      <c r="D39" s="282"/>
      <c r="E39" s="283"/>
      <c r="F39" s="99"/>
      <c r="G39" s="287"/>
      <c r="H39" s="288"/>
    </row>
    <row r="40" spans="1:8" ht="15">
      <c r="A40" s="100"/>
      <c r="B40" s="99" t="s">
        <v>226</v>
      </c>
      <c r="C40" s="99" t="s">
        <v>227</v>
      </c>
      <c r="D40" s="282" t="s">
        <v>224</v>
      </c>
      <c r="E40" s="283"/>
      <c r="F40" s="99" t="s">
        <v>230</v>
      </c>
      <c r="G40" s="117"/>
      <c r="H40" s="117"/>
    </row>
    <row r="41" spans="1:8" ht="15">
      <c r="A41" s="89"/>
      <c r="B41" s="102" t="s">
        <v>66</v>
      </c>
      <c r="C41" s="102" t="s">
        <v>231</v>
      </c>
      <c r="D41" s="277" t="s">
        <v>232</v>
      </c>
      <c r="E41" s="278"/>
      <c r="F41" s="102" t="s">
        <v>233</v>
      </c>
      <c r="G41" s="118"/>
      <c r="H41" s="118"/>
    </row>
    <row r="42" spans="2:8" ht="25.5">
      <c r="B42" s="102" t="s">
        <v>236</v>
      </c>
      <c r="C42" s="102" t="s">
        <v>237</v>
      </c>
      <c r="D42" s="277" t="s">
        <v>238</v>
      </c>
      <c r="E42" s="278"/>
      <c r="F42" s="102" t="s">
        <v>239</v>
      </c>
      <c r="G42" s="118"/>
      <c r="H42" s="118"/>
    </row>
    <row r="43" spans="2:8" ht="25.5">
      <c r="B43" s="102" t="s">
        <v>181</v>
      </c>
      <c r="C43" s="102" t="s">
        <v>302</v>
      </c>
      <c r="D43" s="277" t="s">
        <v>242</v>
      </c>
      <c r="E43" s="278"/>
      <c r="F43" s="102">
        <v>1.1231</v>
      </c>
      <c r="G43" s="118"/>
      <c r="H43" s="118"/>
    </row>
    <row r="44" spans="2:8" ht="25.5">
      <c r="B44" s="102" t="s">
        <v>182</v>
      </c>
      <c r="C44" s="102" t="s">
        <v>303</v>
      </c>
      <c r="D44" s="277" t="s">
        <v>245</v>
      </c>
      <c r="E44" s="278"/>
      <c r="F44" s="102" t="s">
        <v>304</v>
      </c>
      <c r="G44" s="118"/>
      <c r="H44" s="118"/>
    </row>
    <row r="45" spans="2:8" ht="25.5">
      <c r="B45" s="102" t="s">
        <v>183</v>
      </c>
      <c r="C45" s="102" t="s">
        <v>305</v>
      </c>
      <c r="D45" s="277" t="s">
        <v>250</v>
      </c>
      <c r="E45" s="278"/>
      <c r="F45" s="102" t="s">
        <v>306</v>
      </c>
      <c r="G45" s="118"/>
      <c r="H45" s="118"/>
    </row>
    <row r="46" spans="2:8" ht="25.5">
      <c r="B46" s="102" t="s">
        <v>184</v>
      </c>
      <c r="C46" s="102" t="s">
        <v>307</v>
      </c>
      <c r="D46" s="277" t="s">
        <v>253</v>
      </c>
      <c r="E46" s="278"/>
      <c r="F46" s="102" t="s">
        <v>308</v>
      </c>
      <c r="G46" s="118"/>
      <c r="H46" s="118"/>
    </row>
    <row r="47" spans="2:8" ht="38.25">
      <c r="B47" s="102" t="s">
        <v>185</v>
      </c>
      <c r="C47" s="102" t="s">
        <v>309</v>
      </c>
      <c r="D47" s="277" t="s">
        <v>257</v>
      </c>
      <c r="E47" s="278"/>
      <c r="F47" s="102" t="s">
        <v>310</v>
      </c>
      <c r="G47" s="118"/>
      <c r="H47" s="118"/>
    </row>
    <row r="48" spans="2:6" ht="25.5">
      <c r="B48" s="113" t="s">
        <v>186</v>
      </c>
      <c r="C48" s="113" t="s">
        <v>311</v>
      </c>
      <c r="D48" s="272" t="s">
        <v>259</v>
      </c>
      <c r="E48" s="271"/>
      <c r="F48" s="113" t="s">
        <v>312</v>
      </c>
    </row>
    <row r="49" spans="2:6" ht="38.25">
      <c r="B49" s="113" t="s">
        <v>187</v>
      </c>
      <c r="C49" s="113" t="s">
        <v>313</v>
      </c>
      <c r="D49" s="272" t="s">
        <v>261</v>
      </c>
      <c r="E49" s="271"/>
      <c r="F49" s="119">
        <v>40756</v>
      </c>
    </row>
    <row r="50" spans="2:6" ht="38.25">
      <c r="B50" s="113" t="s">
        <v>188</v>
      </c>
      <c r="C50" s="113" t="s">
        <v>314</v>
      </c>
      <c r="D50" s="272" t="s">
        <v>265</v>
      </c>
      <c r="E50" s="271"/>
      <c r="F50" s="119">
        <v>41121</v>
      </c>
    </row>
    <row r="51" spans="2:6" ht="38.25">
      <c r="B51" s="113" t="s">
        <v>189</v>
      </c>
      <c r="C51" s="113" t="s">
        <v>315</v>
      </c>
      <c r="D51" s="272" t="s">
        <v>269</v>
      </c>
      <c r="E51" s="271"/>
      <c r="F51" s="119">
        <v>41090</v>
      </c>
    </row>
    <row r="52" spans="2:6" ht="25.5">
      <c r="B52" s="104" t="s">
        <v>69</v>
      </c>
      <c r="C52" s="104" t="s">
        <v>249</v>
      </c>
      <c r="D52" s="276" t="s">
        <v>273</v>
      </c>
      <c r="E52" s="271"/>
      <c r="F52" s="104">
        <v>50031234</v>
      </c>
    </row>
    <row r="53" spans="2:6" ht="38.25">
      <c r="B53" s="104" t="s">
        <v>73</v>
      </c>
      <c r="C53" s="104" t="s">
        <v>316</v>
      </c>
      <c r="D53" s="276" t="s">
        <v>278</v>
      </c>
      <c r="E53" s="271"/>
      <c r="F53" s="120">
        <v>40787</v>
      </c>
    </row>
    <row r="54" spans="2:6" ht="51">
      <c r="B54" s="104" t="s">
        <v>74</v>
      </c>
      <c r="C54" s="104" t="s">
        <v>317</v>
      </c>
      <c r="D54" s="276" t="s">
        <v>202</v>
      </c>
      <c r="E54" s="271"/>
      <c r="F54" s="120">
        <v>41121</v>
      </c>
    </row>
    <row r="55" spans="2:6" ht="51">
      <c r="B55" s="104" t="s">
        <v>75</v>
      </c>
      <c r="C55" s="104" t="s">
        <v>318</v>
      </c>
      <c r="D55" s="276" t="s">
        <v>285</v>
      </c>
      <c r="E55" s="271"/>
      <c r="F55" s="120">
        <v>41121</v>
      </c>
    </row>
    <row r="56" spans="2:6" ht="51">
      <c r="B56" s="114" t="s">
        <v>190</v>
      </c>
      <c r="C56" s="114" t="s">
        <v>319</v>
      </c>
      <c r="D56" s="275" t="s">
        <v>287</v>
      </c>
      <c r="E56" s="271"/>
      <c r="F56" s="114" t="s">
        <v>320</v>
      </c>
    </row>
    <row r="57" spans="2:6" ht="25.5">
      <c r="B57" s="114" t="s">
        <v>191</v>
      </c>
      <c r="C57" s="114" t="s">
        <v>321</v>
      </c>
      <c r="D57" s="275" t="s">
        <v>289</v>
      </c>
      <c r="E57" s="271"/>
      <c r="F57" s="121">
        <v>1.11</v>
      </c>
    </row>
    <row r="58" spans="2:6" ht="25.5">
      <c r="B58" s="114" t="s">
        <v>192</v>
      </c>
      <c r="C58" s="114" t="s">
        <v>322</v>
      </c>
      <c r="D58" s="275" t="s">
        <v>291</v>
      </c>
      <c r="E58" s="271"/>
      <c r="F58" s="122">
        <v>6.1</v>
      </c>
    </row>
    <row r="59" spans="2:6" ht="38.25">
      <c r="B59" s="115" t="s">
        <v>193</v>
      </c>
      <c r="C59" s="115" t="s">
        <v>323</v>
      </c>
      <c r="D59" s="270" t="s">
        <v>294</v>
      </c>
      <c r="E59" s="271"/>
      <c r="F59" s="115">
        <v>570</v>
      </c>
    </row>
    <row r="60" spans="2:6" ht="25.5">
      <c r="B60" s="115" t="s">
        <v>194</v>
      </c>
      <c r="C60" s="115" t="s">
        <v>324</v>
      </c>
      <c r="D60" s="270" t="s">
        <v>325</v>
      </c>
      <c r="E60" s="271"/>
      <c r="F60" s="115" t="s">
        <v>205</v>
      </c>
    </row>
    <row r="61" spans="2:6" ht="25.5">
      <c r="B61" s="116" t="s">
        <v>195</v>
      </c>
      <c r="C61" s="116" t="s">
        <v>326</v>
      </c>
      <c r="D61" s="274" t="s">
        <v>327</v>
      </c>
      <c r="E61" s="271"/>
      <c r="F61" s="116" t="s">
        <v>328</v>
      </c>
    </row>
    <row r="62" spans="2:6" ht="25.5">
      <c r="B62" s="116" t="s">
        <v>196</v>
      </c>
      <c r="C62" s="116" t="s">
        <v>329</v>
      </c>
      <c r="D62" s="274" t="s">
        <v>330</v>
      </c>
      <c r="E62" s="271"/>
      <c r="F62" s="123">
        <v>0.45</v>
      </c>
    </row>
    <row r="63" spans="2:6" ht="51">
      <c r="B63" s="116" t="s">
        <v>197</v>
      </c>
      <c r="C63" s="116" t="s">
        <v>331</v>
      </c>
      <c r="D63" s="274" t="s">
        <v>332</v>
      </c>
      <c r="E63" s="271"/>
      <c r="F63" s="124">
        <v>600</v>
      </c>
    </row>
    <row r="64" spans="2:6" ht="25.5">
      <c r="B64" s="69" t="s">
        <v>198</v>
      </c>
      <c r="C64" s="69" t="s">
        <v>333</v>
      </c>
      <c r="D64" s="273" t="s">
        <v>334</v>
      </c>
      <c r="E64" s="271"/>
      <c r="F64" s="69">
        <v>720</v>
      </c>
    </row>
    <row r="65" spans="2:6" ht="25.5">
      <c r="B65" s="69" t="s">
        <v>199</v>
      </c>
      <c r="C65" s="69" t="s">
        <v>335</v>
      </c>
      <c r="D65" s="273" t="s">
        <v>205</v>
      </c>
      <c r="E65" s="271"/>
      <c r="F65" s="69">
        <v>540</v>
      </c>
    </row>
  </sheetData>
  <sheetProtection/>
  <mergeCells count="34">
    <mergeCell ref="G9:H9"/>
    <mergeCell ref="G39:H39"/>
    <mergeCell ref="G24:H28"/>
    <mergeCell ref="D43:E43"/>
    <mergeCell ref="D41:E41"/>
    <mergeCell ref="D42:E42"/>
    <mergeCell ref="G29:H29"/>
    <mergeCell ref="D48:E48"/>
    <mergeCell ref="D47:E47"/>
    <mergeCell ref="D46:E46"/>
    <mergeCell ref="B3:B7"/>
    <mergeCell ref="D9:E9"/>
    <mergeCell ref="D39:E39"/>
    <mergeCell ref="D40:E40"/>
    <mergeCell ref="B31:B37"/>
    <mergeCell ref="D44:E44"/>
    <mergeCell ref="D45:E45"/>
    <mergeCell ref="D52:E52"/>
    <mergeCell ref="D58:E58"/>
    <mergeCell ref="D51:E51"/>
    <mergeCell ref="D53:E53"/>
    <mergeCell ref="D54:E54"/>
    <mergeCell ref="D55:E55"/>
    <mergeCell ref="D56:E56"/>
    <mergeCell ref="D60:E60"/>
    <mergeCell ref="D49:E49"/>
    <mergeCell ref="D65:E65"/>
    <mergeCell ref="D59:E59"/>
    <mergeCell ref="D61:E61"/>
    <mergeCell ref="D62:E62"/>
    <mergeCell ref="D63:E63"/>
    <mergeCell ref="D50:E50"/>
    <mergeCell ref="D57:E57"/>
    <mergeCell ref="D64:E6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2"/>
  <headerFooter alignWithMargins="0">
    <oddFooter>&amp;CPage &amp;P of &amp;N</oddFooter>
  </headerFooter>
  <rowBreaks count="1" manualBreakCount="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masonm</dc:creator>
  <cp:keywords/>
  <dc:description/>
  <cp:lastModifiedBy>CUDDIHY, Christine</cp:lastModifiedBy>
  <dcterms:created xsi:type="dcterms:W3CDTF">2013-01-29T19:41:26Z</dcterms:created>
  <dcterms:modified xsi:type="dcterms:W3CDTF">2014-01-31T09:35:09Z</dcterms:modified>
  <cp:category/>
  <cp:version/>
  <cp:contentType/>
  <cp:contentStatus/>
</cp:coreProperties>
</file>