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431" yWindow="1380" windowWidth="19170" windowHeight="9405" tabRatio="799" activeTab="0"/>
  </bookViews>
  <sheets>
    <sheet name="Summary drop-down" sheetId="1" r:id="rId1"/>
    <sheet name="Summary LA - 14-15" sheetId="2" r:id="rId2"/>
    <sheet name="ESSSA" sheetId="3" state="hidden" r:id="rId3"/>
    <sheet name="ERtFT" sheetId="4" state="hidden" r:id="rId4"/>
    <sheet name="CT freeze 13-14" sheetId="5" state="hidden" r:id="rId5"/>
  </sheets>
  <externalReferences>
    <externalReference r:id="rId8"/>
    <externalReference r:id="rId9"/>
  </externalReferences>
  <definedNames>
    <definedName name="Data">#REF!</definedName>
    <definedName name="LA_List">#REF!</definedName>
    <definedName name="LAList">'Summary drop-down'!$B$57:$B$442</definedName>
    <definedName name="_xlnm.Print_Area" localSheetId="0">'Summary drop-down'!$A$1:$E$49</definedName>
    <definedName name="_xlnm.Print_Area" localSheetId="1">'Summary LA - 14-15'!$C$1:$BK$404</definedName>
    <definedName name="_xlnm.Print_Titles" localSheetId="1">'Summary LA - 14-15'!$C:$C,'Summary LA - 14-15'!$4:$5</definedName>
  </definedNames>
  <calcPr fullCalcOnLoad="1"/>
</workbook>
</file>

<file path=xl/comments4.xml><?xml version="1.0" encoding="utf-8"?>
<comments xmlns="http://schemas.openxmlformats.org/spreadsheetml/2006/main">
  <authors>
    <author>Roast</author>
  </authors>
  <commentList>
    <comment ref="A2" authorId="0">
      <text>
        <r>
          <rPr>
            <b/>
            <sz val="8"/>
            <rFont val="Tahoma"/>
            <family val="0"/>
          </rPr>
          <t>Roast:</t>
        </r>
        <r>
          <rPr>
            <sz val="8"/>
            <rFont val="Tahoma"/>
            <family val="0"/>
          </rPr>
          <t xml:space="preserve">
Not sure if 14-15 are confirmed?</t>
        </r>
      </text>
    </comment>
  </commentList>
</comments>
</file>

<file path=xl/sharedStrings.xml><?xml version="1.0" encoding="utf-8"?>
<sst xmlns="http://schemas.openxmlformats.org/spreadsheetml/2006/main" count="4560" uniqueCount="1558">
  <si>
    <t>2014-15 REVENUE SPENDING POWER ESTIMATES</t>
  </si>
  <si>
    <t>NHS funding to support social care and benefit health</t>
  </si>
  <si>
    <t>Estimated value of Section 31 grants to compensate local authorities for the cost of capping the business rates multiplier in 2014-15 announced at Autumn Statement 2013.</t>
  </si>
  <si>
    <t>2013-14 Tax Base for authority before council tax reduction scheme</t>
  </si>
  <si>
    <t>Estimated Collection Rate 2013-14</t>
  </si>
  <si>
    <t>Tax base adjustment (contributions in lieu) 2013-14</t>
  </si>
  <si>
    <r>
      <t>2013-14 Tax Base for the purposes of Freeze Grant</t>
    </r>
    <r>
      <rPr>
        <b/>
        <vertAlign val="superscript"/>
        <sz val="12"/>
        <rFont val="Arial"/>
        <family val="2"/>
      </rPr>
      <t>2</t>
    </r>
  </si>
  <si>
    <t xml:space="preserve">Average Band D Council tax 2012-13 
(excluding parish precepts) (£) </t>
  </si>
  <si>
    <t>Eligible for 2013-14 Freeze Grant</t>
  </si>
  <si>
    <r>
      <t>2013-14 Freeze Grant Allocation</t>
    </r>
    <r>
      <rPr>
        <b/>
        <vertAlign val="superscript"/>
        <sz val="12"/>
        <rFont val="Arial"/>
        <family val="2"/>
      </rPr>
      <t>3</t>
    </r>
    <r>
      <rPr>
        <b/>
        <sz val="12"/>
        <rFont val="Arial"/>
        <family val="2"/>
      </rPr>
      <t xml:space="preserve">
(£) </t>
    </r>
  </si>
  <si>
    <r>
      <t>Brent</t>
    </r>
    <r>
      <rPr>
        <vertAlign val="superscript"/>
        <sz val="12"/>
        <rFont val="Arial"/>
        <family val="2"/>
      </rPr>
      <t>†</t>
    </r>
  </si>
  <si>
    <t>†</t>
  </si>
  <si>
    <t>Precepting Authority</t>
  </si>
  <si>
    <r>
      <t>Greater London Authority</t>
    </r>
    <r>
      <rPr>
        <vertAlign val="superscript"/>
        <sz val="12"/>
        <rFont val="Arial"/>
        <family val="2"/>
      </rPr>
      <t>†</t>
    </r>
  </si>
  <si>
    <t>Source: CTR 2013-14 returns</t>
  </si>
  <si>
    <t>1. The tax base for Precepting Authorities is the sum of the tax bases of the billing authorities in the precepting authority's area to ensure consistency.</t>
  </si>
  <si>
    <t>R254</t>
  </si>
  <si>
    <t>East Staffordshire</t>
  </si>
  <si>
    <t>R637</t>
  </si>
  <si>
    <t>East Sussex</t>
  </si>
  <si>
    <t>R88</t>
  </si>
  <si>
    <t>Eastbourne</t>
  </si>
  <si>
    <t>R116</t>
  </si>
  <si>
    <t>Eastleigh</t>
  </si>
  <si>
    <t>R50</t>
  </si>
  <si>
    <t>Eden</t>
  </si>
  <si>
    <t>R269</t>
  </si>
  <si>
    <t>Elmbridge</t>
  </si>
  <si>
    <t>R390</t>
  </si>
  <si>
    <t>Enfield</t>
  </si>
  <si>
    <t>R100</t>
  </si>
  <si>
    <t>Epping Forest</t>
  </si>
  <si>
    <t>Public Health Grant (Ring-fenced)</t>
  </si>
  <si>
    <t>Derbyshire Police Authority</t>
  </si>
  <si>
    <t>E1121</t>
  </si>
  <si>
    <t>E6051</t>
  </si>
  <si>
    <t>Devon &amp; Cornwall Police Authority</t>
  </si>
  <si>
    <t>E6161</t>
  </si>
  <si>
    <t>E4402</t>
  </si>
  <si>
    <t>E1221</t>
  </si>
  <si>
    <t>E6112</t>
  </si>
  <si>
    <t>Dorset Combined Fire Authority</t>
  </si>
  <si>
    <t>E6012</t>
  </si>
  <si>
    <t>Dorset Police Authority</t>
  </si>
  <si>
    <t>E2234</t>
  </si>
  <si>
    <t>E4603</t>
  </si>
  <si>
    <t>E6113</t>
  </si>
  <si>
    <t>Durham Combined Fire Authority</t>
  </si>
  <si>
    <t>E6013</t>
  </si>
  <si>
    <t>Durham Police Authority</t>
  </si>
  <si>
    <t>E1302</t>
  </si>
  <si>
    <t>Durham UA</t>
  </si>
  <si>
    <t>E5036</t>
  </si>
  <si>
    <t>E0532</t>
  </si>
  <si>
    <t>E1131</t>
  </si>
  <si>
    <t>E1233</t>
  </si>
  <si>
    <t>E1732</t>
  </si>
  <si>
    <t>E1933</t>
  </si>
  <si>
    <t>E2431</t>
  </si>
  <si>
    <t>E2301</t>
  </si>
  <si>
    <t>Blackburn with Darwen UA</t>
  </si>
  <si>
    <t>E2302</t>
  </si>
  <si>
    <t>Blackpool UA</t>
  </si>
  <si>
    <t>E1032</t>
  </si>
  <si>
    <t>E4201</t>
  </si>
  <si>
    <t>E2531</t>
  </si>
  <si>
    <t>E1202</t>
  </si>
  <si>
    <t>Bournemouth UA</t>
  </si>
  <si>
    <t>E0301</t>
  </si>
  <si>
    <t>Bracknell Forest UA</t>
  </si>
  <si>
    <t>E4701</t>
  </si>
  <si>
    <t>E1532</t>
  </si>
  <si>
    <t>E2631</t>
  </si>
  <si>
    <t>E5033</t>
  </si>
  <si>
    <t>E1533</t>
  </si>
  <si>
    <t>E1401</t>
  </si>
  <si>
    <t>Brighton &amp; Hove UA</t>
  </si>
  <si>
    <t>E0102</t>
  </si>
  <si>
    <t>Bristol UA</t>
  </si>
  <si>
    <t>E2632</t>
  </si>
  <si>
    <t>E5034</t>
  </si>
  <si>
    <t>E1831</t>
  </si>
  <si>
    <t>E1931</t>
  </si>
  <si>
    <t>E3033</t>
  </si>
  <si>
    <t>E0421</t>
  </si>
  <si>
    <t>E6104</t>
  </si>
  <si>
    <t>Buckinghamshire Combined Fire Authority</t>
  </si>
  <si>
    <t>E2333</t>
  </si>
  <si>
    <t>E4202</t>
  </si>
  <si>
    <t>E4702</t>
  </si>
  <si>
    <t>E0531</t>
  </si>
  <si>
    <t>E0521</t>
  </si>
  <si>
    <t>E6105</t>
  </si>
  <si>
    <t>Cambridgeshire Combined Fire Authority</t>
  </si>
  <si>
    <t>E6005</t>
  </si>
  <si>
    <t>Cambridgeshire Police Authority</t>
  </si>
  <si>
    <t>E5011</t>
  </si>
  <si>
    <t>E3431</t>
  </si>
  <si>
    <t>E2232</t>
  </si>
  <si>
    <t>E0933</t>
  </si>
  <si>
    <t>E1534</t>
  </si>
  <si>
    <t>E0203</t>
  </si>
  <si>
    <t>Central Bedfordshire UA</t>
  </si>
  <si>
    <t>E2432</t>
  </si>
  <si>
    <t>E1535</t>
  </si>
  <si>
    <t>E1631</t>
  </si>
  <si>
    <t>E3131</t>
  </si>
  <si>
    <t>E6106</t>
  </si>
  <si>
    <t>Cheshire Combined Fire Authority</t>
  </si>
  <si>
    <t>E0603</t>
  </si>
  <si>
    <t>Cheshire East UA</t>
  </si>
  <si>
    <t>E6006</t>
  </si>
  <si>
    <t>Cheshire Police Authority</t>
  </si>
  <si>
    <t>E0604</t>
  </si>
  <si>
    <t>Cheshire West and Chester UA</t>
  </si>
  <si>
    <t>E1033</t>
  </si>
  <si>
    <t>E3833</t>
  </si>
  <si>
    <t>E0432</t>
  </si>
  <si>
    <t>E2334</t>
  </si>
  <si>
    <t>E1232</t>
  </si>
  <si>
    <t>E5010</t>
  </si>
  <si>
    <t>E3001</t>
  </si>
  <si>
    <t>City of Nottingham UA</t>
  </si>
  <si>
    <t>E6107</t>
  </si>
  <si>
    <t>Sefton</t>
  </si>
  <si>
    <t>R616</t>
  </si>
  <si>
    <t>Selby</t>
  </si>
  <si>
    <t>R165</t>
  </si>
  <si>
    <t>Sevenoaks</t>
  </si>
  <si>
    <t>R352</t>
  </si>
  <si>
    <t>Sheffield</t>
  </si>
  <si>
    <t>R166</t>
  </si>
  <si>
    <t>Shepway</t>
  </si>
  <si>
    <t>R675</t>
  </si>
  <si>
    <t>Shropshire</t>
  </si>
  <si>
    <t>R645</t>
  </si>
  <si>
    <t>Slough</t>
  </si>
  <si>
    <t>R362</t>
  </si>
  <si>
    <t>Solihull</t>
  </si>
  <si>
    <t>South Norfolk</t>
  </si>
  <si>
    <t>R213</t>
  </si>
  <si>
    <t>South Northamptonshire</t>
  </si>
  <si>
    <t>R239</t>
  </si>
  <si>
    <t>South Oxfordshire</t>
  </si>
  <si>
    <t>R182</t>
  </si>
  <si>
    <t>South Ribble</t>
  </si>
  <si>
    <t>R252</t>
  </si>
  <si>
    <t>South Somerset</t>
  </si>
  <si>
    <t>R257</t>
  </si>
  <si>
    <t>South Staffordshire</t>
  </si>
  <si>
    <t>R356</t>
  </si>
  <si>
    <t>South Tyneside</t>
  </si>
  <si>
    <t>R303</t>
  </si>
  <si>
    <t xml:space="preserve">South Yorkshire Fire </t>
  </si>
  <si>
    <t>Cleveland Combined Fire Authority</t>
  </si>
  <si>
    <t>E6007</t>
  </si>
  <si>
    <t>Cleveland Police Authority</t>
  </si>
  <si>
    <t>E1536</t>
  </si>
  <si>
    <t>E0934</t>
  </si>
  <si>
    <t>E2831</t>
  </si>
  <si>
    <t>E0801</t>
  </si>
  <si>
    <t>Cornwall UA</t>
  </si>
  <si>
    <t>E1632</t>
  </si>
  <si>
    <t>E4602</t>
  </si>
  <si>
    <t>E2731</t>
  </si>
  <si>
    <t>E3834</t>
  </si>
  <si>
    <t>E5035</t>
  </si>
  <si>
    <t>E0920</t>
  </si>
  <si>
    <t>E6009</t>
  </si>
  <si>
    <t>Cumbria Police Authority</t>
  </si>
  <si>
    <t>E1932</t>
  </si>
  <si>
    <t>E1301</t>
  </si>
  <si>
    <t>Darlington UA</t>
  </si>
  <si>
    <t>E2233</t>
  </si>
  <si>
    <t>E2832</t>
  </si>
  <si>
    <t>E1001</t>
  </si>
  <si>
    <t>Derby City UA</t>
  </si>
  <si>
    <t>E1021</t>
  </si>
  <si>
    <t>E6110</t>
  </si>
  <si>
    <t>Derbyshire Combined Fire Authority</t>
  </si>
  <si>
    <t>E1035</t>
  </si>
  <si>
    <t>E6010</t>
  </si>
  <si>
    <t>Brighton and Hove</t>
  </si>
  <si>
    <t>TOTAL</t>
  </si>
  <si>
    <t>2014-15</t>
  </si>
  <si>
    <t>E5032</t>
  </si>
  <si>
    <t>E4601</t>
  </si>
  <si>
    <t>E2636</t>
  </si>
  <si>
    <t>E3021</t>
  </si>
  <si>
    <t>E6130</t>
  </si>
  <si>
    <t>Nottinghamshire Combined Fire Authority</t>
  </si>
  <si>
    <t>E6030</t>
  </si>
  <si>
    <t>Nottinghamshire Police Authority</t>
  </si>
  <si>
    <t>E3732</t>
  </si>
  <si>
    <t>Nuneaton &amp; Bedworth</t>
  </si>
  <si>
    <t>E2438</t>
  </si>
  <si>
    <t>Oadby &amp; Wigston</t>
  </si>
  <si>
    <t>E4204</t>
  </si>
  <si>
    <t>E3132</t>
  </si>
  <si>
    <t>E3120</t>
  </si>
  <si>
    <t>E2338</t>
  </si>
  <si>
    <t>E0501</t>
  </si>
  <si>
    <t>Peterborough UA</t>
  </si>
  <si>
    <t>E1101</t>
  </si>
  <si>
    <t>Plymouth UA</t>
  </si>
  <si>
    <t>E1201</t>
  </si>
  <si>
    <t>Poole UA</t>
  </si>
  <si>
    <t>E1701</t>
  </si>
  <si>
    <t>Portsmouth UA</t>
  </si>
  <si>
    <t>E2339</t>
  </si>
  <si>
    <t>E1236</t>
  </si>
  <si>
    <t>E0303</t>
  </si>
  <si>
    <t>Reading UA</t>
  </si>
  <si>
    <t>E5046</t>
  </si>
  <si>
    <t>E0703</t>
  </si>
  <si>
    <t>Redcar &amp; Cleveland UA</t>
  </si>
  <si>
    <t>E1835</t>
  </si>
  <si>
    <t>E3635</t>
  </si>
  <si>
    <t>Reigate &amp; Banstead</t>
  </si>
  <si>
    <t>E2340</t>
  </si>
  <si>
    <t>2013/14</t>
  </si>
  <si>
    <t>2014/15</t>
  </si>
  <si>
    <t>Lead Local Flood Authorities</t>
  </si>
  <si>
    <t>Transport for London</t>
  </si>
  <si>
    <t xml:space="preserve">Community Right to Challenge </t>
  </si>
  <si>
    <t xml:space="preserve">Community Right to Bid </t>
  </si>
  <si>
    <t>Council Tax Requirement excluding parish precepts</t>
  </si>
  <si>
    <t xml:space="preserve">City of London Offset 2014-15 </t>
  </si>
  <si>
    <t>Transport for London 2014-15</t>
  </si>
  <si>
    <t>Wiltshire Combined Fire Authority</t>
  </si>
  <si>
    <t>E6039</t>
  </si>
  <si>
    <t>Wiltshire Police Authority</t>
  </si>
  <si>
    <t>E3902</t>
  </si>
  <si>
    <t>Wiltshire UA</t>
  </si>
  <si>
    <t>E1743</t>
  </si>
  <si>
    <t>E0305</t>
  </si>
  <si>
    <t>Windsor &amp; Maidenhead UA</t>
  </si>
  <si>
    <t>E4305</t>
  </si>
  <si>
    <t>E3641</t>
  </si>
  <si>
    <t>E0306</t>
  </si>
  <si>
    <t>Wokingham UA</t>
  </si>
  <si>
    <t>E4607</t>
  </si>
  <si>
    <t>E1837</t>
  </si>
  <si>
    <t>E1821</t>
  </si>
  <si>
    <t>E3837</t>
  </si>
  <si>
    <t>E1838</t>
  </si>
  <si>
    <t>E0435</t>
  </si>
  <si>
    <t>E2344</t>
  </si>
  <si>
    <t>E1839</t>
  </si>
  <si>
    <t>E2701</t>
  </si>
  <si>
    <t>York UA</t>
  </si>
  <si>
    <t>England</t>
  </si>
  <si>
    <t>North East</t>
  </si>
  <si>
    <t>North West</t>
  </si>
  <si>
    <t>East Midlands</t>
  </si>
  <si>
    <t>West Midlands</t>
  </si>
  <si>
    <t>South East</t>
  </si>
  <si>
    <t>South West</t>
  </si>
  <si>
    <t>R399</t>
  </si>
  <si>
    <t>Redbridge</t>
  </si>
  <si>
    <t>R608</t>
  </si>
  <si>
    <t>Redcar and Cleveland</t>
  </si>
  <si>
    <t>R131</t>
  </si>
  <si>
    <t>Redditch</t>
  </si>
  <si>
    <t>R273</t>
  </si>
  <si>
    <t>Reigate and Banstead</t>
  </si>
  <si>
    <t>R180</t>
  </si>
  <si>
    <t>Ribble Valley</t>
  </si>
  <si>
    <t>R400</t>
  </si>
  <si>
    <t>Richmond upon Thames</t>
  </si>
  <si>
    <t>R224</t>
  </si>
  <si>
    <t>Richmondshire</t>
  </si>
  <si>
    <t>R338</t>
  </si>
  <si>
    <t>Rochdale</t>
  </si>
  <si>
    <t>R103</t>
  </si>
  <si>
    <t>Rochford</t>
  </si>
  <si>
    <t>R181</t>
  </si>
  <si>
    <t>Rossendale</t>
  </si>
  <si>
    <t>R92</t>
  </si>
  <si>
    <t>Rother</t>
  </si>
  <si>
    <t>R351</t>
  </si>
  <si>
    <t>Rotherham</t>
  </si>
  <si>
    <t>R282</t>
  </si>
  <si>
    <t>Rugby</t>
  </si>
  <si>
    <t>R274</t>
  </si>
  <si>
    <t>Runnymede</t>
  </si>
  <si>
    <t>R236</t>
  </si>
  <si>
    <t>Rushcliffe</t>
  </si>
  <si>
    <t>R123</t>
  </si>
  <si>
    <t>Rushmoor</t>
  </si>
  <si>
    <t>R629</t>
  </si>
  <si>
    <t>Rutland</t>
  </si>
  <si>
    <t>R615</t>
  </si>
  <si>
    <t>Ryedale</t>
  </si>
  <si>
    <t>R339</t>
  </si>
  <si>
    <t>Salford</t>
  </si>
  <si>
    <t>R361</t>
  </si>
  <si>
    <t>Sandwell</t>
  </si>
  <si>
    <t>R226</t>
  </si>
  <si>
    <t>Scarborough</t>
  </si>
  <si>
    <t>R249</t>
  </si>
  <si>
    <t>Sedgemoor</t>
  </si>
  <si>
    <t>R347</t>
  </si>
  <si>
    <t>R436</t>
  </si>
  <si>
    <t>Somerset</t>
  </si>
  <si>
    <t>R18</t>
  </si>
  <si>
    <t>South Bucks</t>
  </si>
  <si>
    <t>R27</t>
  </si>
  <si>
    <t>West Yorkshire Fire &amp; CD Authority</t>
  </si>
  <si>
    <t>E6047</t>
  </si>
  <si>
    <t>West Yorkshire Police Authority</t>
  </si>
  <si>
    <t>E5022</t>
  </si>
  <si>
    <t>E1238</t>
  </si>
  <si>
    <t>Weymouth &amp; Portland</t>
  </si>
  <si>
    <t>E4210</t>
  </si>
  <si>
    <t>E6139</t>
  </si>
  <si>
    <t>Total</t>
  </si>
  <si>
    <t>Lead Local Flood Authorities 2014-15</t>
  </si>
  <si>
    <t>West Somerset</t>
  </si>
  <si>
    <t>R441</t>
  </si>
  <si>
    <t>West Sussex</t>
  </si>
  <si>
    <t>R306</t>
  </si>
  <si>
    <t>West Yorkshire Fire</t>
  </si>
  <si>
    <t>R382</t>
  </si>
  <si>
    <t>Westminster</t>
  </si>
  <si>
    <t>R77</t>
  </si>
  <si>
    <t>Weymouth and Portland</t>
  </si>
  <si>
    <t>R343</t>
  </si>
  <si>
    <t>Wigan</t>
  </si>
  <si>
    <t>R676</t>
  </si>
  <si>
    <t>Wiltshire</t>
  </si>
  <si>
    <t>R126</t>
  </si>
  <si>
    <t>Winchester</t>
  </si>
  <si>
    <t>R646</t>
  </si>
  <si>
    <t>Windsor and Maidenhead</t>
  </si>
  <si>
    <t>R348</t>
  </si>
  <si>
    <t>Wirral</t>
  </si>
  <si>
    <t>R279</t>
  </si>
  <si>
    <t>Woking</t>
  </si>
  <si>
    <t>R647</t>
  </si>
  <si>
    <t>Wokingham</t>
  </si>
  <si>
    <t>R364</t>
  </si>
  <si>
    <t>Wolverhampton</t>
  </si>
  <si>
    <t>R133</t>
  </si>
  <si>
    <t>Worcester</t>
  </si>
  <si>
    <t>R671</t>
  </si>
  <si>
    <t>Worcestershire</t>
  </si>
  <si>
    <t>NORTH YORKSHIRE</t>
  </si>
  <si>
    <t>NORTHAMPTONSHIRE</t>
  </si>
  <si>
    <t>NOTTINGHAMSHIRE</t>
  </si>
  <si>
    <t>OXFORDSHIRE</t>
  </si>
  <si>
    <t>SOMERSET</t>
  </si>
  <si>
    <t>STAFFORDSHIRE</t>
  </si>
  <si>
    <t>SUFFOLK</t>
  </si>
  <si>
    <t>WARWICKSHIRE</t>
  </si>
  <si>
    <t>WEST SUSSEX</t>
  </si>
  <si>
    <t>WORCESTERSHIRE</t>
  </si>
  <si>
    <t>SHIRE FIRE AUTHORITIES</t>
  </si>
  <si>
    <t>E3733</t>
  </si>
  <si>
    <t>E3636</t>
  </si>
  <si>
    <t>E3038</t>
  </si>
  <si>
    <t>E1740</t>
  </si>
  <si>
    <t>E2402</t>
  </si>
  <si>
    <t>Rutland UA</t>
  </si>
  <si>
    <t>E2755</t>
  </si>
  <si>
    <t>E4206</t>
  </si>
  <si>
    <t>E4604</t>
  </si>
  <si>
    <t>E2736</t>
  </si>
  <si>
    <t>E3332</t>
  </si>
  <si>
    <t>E4304</t>
  </si>
  <si>
    <t>E2757</t>
  </si>
  <si>
    <t>E2239</t>
  </si>
  <si>
    <t>E4404</t>
  </si>
  <si>
    <t>E2240</t>
  </si>
  <si>
    <t>E6132</t>
  </si>
  <si>
    <t>Shropshire Combined Fire Authority</t>
  </si>
  <si>
    <t>E3202</t>
  </si>
  <si>
    <t>Shropshire UA</t>
  </si>
  <si>
    <t>E0304</t>
  </si>
  <si>
    <t>Slough UA</t>
  </si>
  <si>
    <t>E4605</t>
  </si>
  <si>
    <t>E3320</t>
  </si>
  <si>
    <t>E0434</t>
  </si>
  <si>
    <t>E0536</t>
  </si>
  <si>
    <t>E1039</t>
  </si>
  <si>
    <t>E0103</t>
  </si>
  <si>
    <t>South Gloucestershire UA</t>
  </si>
  <si>
    <t>E1136</t>
  </si>
  <si>
    <t>E2535</t>
  </si>
  <si>
    <t>E2536</t>
  </si>
  <si>
    <t>E0936</t>
  </si>
  <si>
    <t>E2637</t>
  </si>
  <si>
    <t>E2836</t>
  </si>
  <si>
    <t>E3133</t>
  </si>
  <si>
    <t>E2342</t>
  </si>
  <si>
    <t>E3334</t>
  </si>
  <si>
    <t>E3435</t>
  </si>
  <si>
    <t>E4504</t>
  </si>
  <si>
    <t>E6144</t>
  </si>
  <si>
    <t>South Yorkshire Fire &amp; CD Authority</t>
  </si>
  <si>
    <t>E6044</t>
  </si>
  <si>
    <t>South Yorkshire Police Authority</t>
  </si>
  <si>
    <t>E1702</t>
  </si>
  <si>
    <t>Southampton UA</t>
  </si>
  <si>
    <t>E1501</t>
  </si>
  <si>
    <t>Southend-on-Sea UA</t>
  </si>
  <si>
    <t>E5019</t>
  </si>
  <si>
    <t>E3637</t>
  </si>
  <si>
    <t>R278</t>
  </si>
  <si>
    <t>Waverley</t>
  </si>
  <si>
    <t>R93</t>
  </si>
  <si>
    <t>Wealden</t>
  </si>
  <si>
    <t>R214</t>
  </si>
  <si>
    <t>Wellingborough</t>
  </si>
  <si>
    <t>R145</t>
  </si>
  <si>
    <t>Welwyn Hatfield</t>
  </si>
  <si>
    <t>R643</t>
  </si>
  <si>
    <t>West Berkshire</t>
  </si>
  <si>
    <t>R70</t>
  </si>
  <si>
    <t>West Devon</t>
  </si>
  <si>
    <t>R76</t>
  </si>
  <si>
    <t>West Dorset</t>
  </si>
  <si>
    <t>R183</t>
  </si>
  <si>
    <t>West Lancashire</t>
  </si>
  <si>
    <t>R200</t>
  </si>
  <si>
    <t>West Lindsey</t>
  </si>
  <si>
    <t>R305</t>
  </si>
  <si>
    <t>West Midlands Fire</t>
  </si>
  <si>
    <t>R241</t>
  </si>
  <si>
    <t>West Oxfordshire</t>
  </si>
  <si>
    <t>R251</t>
  </si>
  <si>
    <t xml:space="preserve">Commons Registration Authorities </t>
  </si>
  <si>
    <t>Efficiency Support Grant</t>
  </si>
  <si>
    <t>Provisional New Homes Bonus 2014-15</t>
  </si>
  <si>
    <t>Estimated value of Section 31 grants to compensate local authorities for the cost of capping the business rates multiplier in 14-15 announced at Autumn Statement 2013.</t>
  </si>
  <si>
    <t>Council tax support funding for parishes, this funding is assumed to be constant at the level estimated in 2013-14.</t>
  </si>
  <si>
    <t xml:space="preserve">Indicative Freeze Grant 14-15 has been estimated by assuming historic growth rate in local authority tax bases continues and that there is 100% take up of the grant. </t>
  </si>
  <si>
    <t>The GLA and the City of London have an element of police funding within their spending power calculations.</t>
  </si>
  <si>
    <t>The council tax requirement figures for 2014-15 has been estimated by assuming the historic growth rate in local authority tax bases continues and that there are no increases in Council Tax levels.</t>
  </si>
  <si>
    <r>
      <t>minus Council Tax Support Funding to Parishes 2013-14</t>
    </r>
    <r>
      <rPr>
        <vertAlign val="superscript"/>
        <sz val="10"/>
        <rFont val="Arial"/>
        <family val="2"/>
      </rPr>
      <t>1</t>
    </r>
  </si>
  <si>
    <r>
      <t>New Homes Bonus: Returned Funding 2013-14</t>
    </r>
    <r>
      <rPr>
        <vertAlign val="superscript"/>
        <sz val="10"/>
        <rFont val="Arial"/>
        <family val="2"/>
      </rPr>
      <t>2</t>
    </r>
  </si>
  <si>
    <t>New Homes Bonus: Returned funding is the element of the SFA topslice for New Homes Bonus that is returned to local authorities distributed as per 2013-14 SUFA allocations.</t>
  </si>
  <si>
    <r>
      <t>Estimated 2014-15 Council Tax Requirement excluding parish precepts</t>
    </r>
    <r>
      <rPr>
        <vertAlign val="superscript"/>
        <sz val="10"/>
        <rFont val="Arial"/>
        <family val="2"/>
      </rPr>
      <t>3</t>
    </r>
  </si>
  <si>
    <t>Settlement Funding Assessment 2014-15</t>
  </si>
  <si>
    <t>Commons Registration Authorities 2014-15</t>
  </si>
  <si>
    <t>Start-up Funding Assessment (adjusted) 2013-14</t>
  </si>
  <si>
    <t>City of London Offset 2013-14</t>
  </si>
  <si>
    <t>Commons Registration Authorities 2013-14</t>
  </si>
  <si>
    <t>Transport for London 2013-14</t>
  </si>
  <si>
    <t>Estimated 2013-14 Revenue Spending Power</t>
  </si>
  <si>
    <t>NHS funding to support social care and benefit health 2014-15</t>
  </si>
  <si>
    <t>Indicative Council Tax Support New Burdens Funding 2014-15</t>
  </si>
  <si>
    <r>
      <t>New Homes Bonus: Returned Funding 2014-15</t>
    </r>
    <r>
      <rPr>
        <vertAlign val="superscript"/>
        <sz val="10"/>
        <rFont val="Arial"/>
        <family val="2"/>
      </rPr>
      <t>2</t>
    </r>
  </si>
  <si>
    <r>
      <t>Settlement Funding Assessment: Adjustment 2014-15</t>
    </r>
    <r>
      <rPr>
        <vertAlign val="superscript"/>
        <sz val="10"/>
        <rFont val="Arial"/>
        <family val="2"/>
      </rPr>
      <t>4</t>
    </r>
  </si>
  <si>
    <r>
      <t>Indicative CT Freeze 2014-15 2014-15</t>
    </r>
    <r>
      <rPr>
        <vertAlign val="superscript"/>
        <sz val="10"/>
        <rFont val="Arial"/>
        <family val="2"/>
      </rPr>
      <t>5</t>
    </r>
  </si>
  <si>
    <r>
      <t>Efficiency Support Grant 2014-15</t>
    </r>
    <r>
      <rPr>
        <vertAlign val="superscript"/>
        <sz val="10"/>
        <rFont val="Arial"/>
        <family val="2"/>
      </rPr>
      <t>6</t>
    </r>
  </si>
  <si>
    <t>Efficiency Support Grant in 2014-15 is dependent on local authority's performance. It is capped so that no local authority should receive a spending power reduction of more than 6.9%. For local authorities that received Efficiency Support Grant in 2013-14 they will not get less than their 2013-14 amount in 2014-15.</t>
  </si>
  <si>
    <t>2014-15 Revenue Spending Power estimates</t>
  </si>
  <si>
    <t>England except the GLA</t>
  </si>
  <si>
    <t>minus Council Tax Support Funding to Parishes</t>
  </si>
  <si>
    <t>Local Welfare Provision (Admin + Programme funding) 2014-15</t>
  </si>
  <si>
    <t>Indicative Council Tax Freeze Grant 2014-15</t>
  </si>
  <si>
    <t>New Homes Bonus: returned funding</t>
  </si>
  <si>
    <t>Council Tax Support New Burdens Funding</t>
  </si>
  <si>
    <t>Estimated 2014-15 Revenue Spending Power including NHS support for social care</t>
  </si>
  <si>
    <t>Change in estimated 'revenue spending power' 2015-16</t>
  </si>
  <si>
    <t>Humberside Fire Authority</t>
  </si>
  <si>
    <t>R953</t>
  </si>
  <si>
    <t>North Yorkshire Fire Authority</t>
  </si>
  <si>
    <t>R954</t>
  </si>
  <si>
    <t>Bedfordshire Fire Authority</t>
  </si>
  <si>
    <t>R955</t>
  </si>
  <si>
    <t>Buckinghamshire Fire Authority</t>
  </si>
  <si>
    <t>R956</t>
  </si>
  <si>
    <t>Derbyshire Fire Authority</t>
  </si>
  <si>
    <t>R957</t>
  </si>
  <si>
    <t>Dorset Fire Authority</t>
  </si>
  <si>
    <t>R958</t>
  </si>
  <si>
    <t>Durham Fire Authority</t>
  </si>
  <si>
    <t>R959</t>
  </si>
  <si>
    <t>East Sussex Fire Authority</t>
  </si>
  <si>
    <t>R960</t>
  </si>
  <si>
    <t>Hampshire Fire Authority</t>
  </si>
  <si>
    <t>R961</t>
  </si>
  <si>
    <t>Leicestershire Fire Authority</t>
  </si>
  <si>
    <t>R962</t>
  </si>
  <si>
    <t>Staffordshire Fire Authority</t>
  </si>
  <si>
    <t>R963</t>
  </si>
  <si>
    <t>Wiltshire Fire Authority</t>
  </si>
  <si>
    <t>R964</t>
  </si>
  <si>
    <t>Berkshire Fire Authority</t>
  </si>
  <si>
    <t>R965</t>
  </si>
  <si>
    <t>Council Tax Support New Burdens Funding 2013-14</t>
  </si>
  <si>
    <t>Efficiency Support for Services in Sparse Areas</t>
  </si>
  <si>
    <t>Devon &amp; Somerset Fire</t>
  </si>
  <si>
    <t>Contact: Mark Chandler</t>
  </si>
  <si>
    <t>x44271</t>
  </si>
  <si>
    <t>Isle Of Wight</t>
  </si>
  <si>
    <t>Isles Of Scilly</t>
  </si>
  <si>
    <t>Bath and N.E Somerset</t>
  </si>
  <si>
    <t>East of England</t>
  </si>
  <si>
    <t>Bedford Borough</t>
  </si>
  <si>
    <t>Derby City</t>
  </si>
  <si>
    <t>Leicester City</t>
  </si>
  <si>
    <t>Nottingham City</t>
  </si>
  <si>
    <t>Kingston-upon-Hull</t>
  </si>
  <si>
    <t>Newcastle Upon Tyne</t>
  </si>
  <si>
    <t>England Totals</t>
  </si>
  <si>
    <t>Telford and Wrekin</t>
  </si>
  <si>
    <t>City of London Offset</t>
  </si>
  <si>
    <t>Inshore Fisheries Conservation Authorities</t>
  </si>
  <si>
    <t>Herefordshire</t>
  </si>
  <si>
    <t>Medway</t>
  </si>
  <si>
    <t>Barking</t>
  </si>
  <si>
    <t>Gloucestershire Police Authority</t>
  </si>
  <si>
    <t>E1735</t>
  </si>
  <si>
    <t>E2236</t>
  </si>
  <si>
    <t>E2633</t>
  </si>
  <si>
    <t>E5100</t>
  </si>
  <si>
    <t>E6142</t>
  </si>
  <si>
    <t>Greater Manchester Fire &amp; CD Authority</t>
  </si>
  <si>
    <t>MF</t>
  </si>
  <si>
    <t>E6042</t>
  </si>
  <si>
    <t>Greater Manchester Police Authority</t>
  </si>
  <si>
    <t>MP</t>
  </si>
  <si>
    <t>E5012</t>
  </si>
  <si>
    <t>E3633</t>
  </si>
  <si>
    <t>E5013</t>
  </si>
  <si>
    <t>E0601</t>
  </si>
  <si>
    <t>Halton UA</t>
  </si>
  <si>
    <t>E2732</t>
  </si>
  <si>
    <t>E5014</t>
  </si>
  <si>
    <t>Hammersmith &amp; Fulham</t>
  </si>
  <si>
    <t>E1721</t>
  </si>
  <si>
    <t>E6117</t>
  </si>
  <si>
    <t>Hampshire Combined Fire Authority</t>
  </si>
  <si>
    <t>E6052</t>
  </si>
  <si>
    <t>Hampshire Police Authority</t>
  </si>
  <si>
    <t>E2433</t>
  </si>
  <si>
    <t>E5038</t>
  </si>
  <si>
    <t>E1538</t>
  </si>
  <si>
    <t>E2753</t>
  </si>
  <si>
    <t>E5039</t>
  </si>
  <si>
    <t>E1736</t>
  </si>
  <si>
    <t>E0701</t>
  </si>
  <si>
    <t>Hartlepool UA</t>
  </si>
  <si>
    <t>E1433</t>
  </si>
  <si>
    <t>E1737</t>
  </si>
  <si>
    <t>E5040</t>
  </si>
  <si>
    <t>E6118</t>
  </si>
  <si>
    <t>Hereford &amp; Worcester Combined Fire Authority</t>
  </si>
  <si>
    <t>Yorkshire and the Humber</t>
  </si>
  <si>
    <t>Efficiency Support Grant 2013-14</t>
  </si>
  <si>
    <t xml:space="preserve">Estimated 2014-15 Revenue Spending Power </t>
  </si>
  <si>
    <t>The tax base for freeze grant allocations is reported on the 2013-14 CTR return. It represents the council tax base before the introduction of the Council Tax Reduction scheme</t>
  </si>
  <si>
    <t>LA No.</t>
  </si>
  <si>
    <t>Local authority name</t>
  </si>
  <si>
    <t>GOR</t>
  </si>
  <si>
    <t>'OPTION I + Cushion Amount' Allocations*</t>
  </si>
  <si>
    <t>'OPTION I' Allocations*</t>
  </si>
  <si>
    <t>Corporation of London</t>
  </si>
  <si>
    <t>Inner London</t>
  </si>
  <si>
    <t>Outer London</t>
  </si>
  <si>
    <t>Public Health Grant 2014-15 (Ring-fenced)</t>
  </si>
  <si>
    <t>Fire Revenue Grant (FireLink and New Dimension elements) 2013-14</t>
  </si>
  <si>
    <t>Fire Revenue Grant (FireLink and New Dimension elements) 2014-15</t>
  </si>
  <si>
    <t>Fire Revenue Grant (FireLink and New Dimension elements)</t>
  </si>
  <si>
    <t>Cambridgeshire Fire Authority</t>
  </si>
  <si>
    <t>R966</t>
  </si>
  <si>
    <t>Cheshire Fire Authority</t>
  </si>
  <si>
    <t>R751</t>
  </si>
  <si>
    <t>Devon &amp; Somerset Fire Authority</t>
  </si>
  <si>
    <t>R968</t>
  </si>
  <si>
    <t>Essex Fire Authority</t>
  </si>
  <si>
    <t>R969</t>
  </si>
  <si>
    <t>Hereford and Worcester Fire Authority</t>
  </si>
  <si>
    <t>R970</t>
  </si>
  <si>
    <t>Kent Fire Authority</t>
  </si>
  <si>
    <t>R971</t>
  </si>
  <si>
    <t>Lancashire Fire Authority</t>
  </si>
  <si>
    <t>R972</t>
  </si>
  <si>
    <t>Nottinghamshire Fire Authority</t>
  </si>
  <si>
    <t>R973</t>
  </si>
  <si>
    <t>Shropshire Fire Authority</t>
  </si>
  <si>
    <t>Greater London Authority</t>
  </si>
  <si>
    <t>£m</t>
  </si>
  <si>
    <t>%</t>
  </si>
  <si>
    <t>R285</t>
  </si>
  <si>
    <t>Adur</t>
  </si>
  <si>
    <t>SD</t>
  </si>
  <si>
    <t>R46</t>
  </si>
  <si>
    <t>Allerdale</t>
  </si>
  <si>
    <t>R52</t>
  </si>
  <si>
    <t>Amber Valley</t>
  </si>
  <si>
    <t>R286</t>
  </si>
  <si>
    <t>Arun</t>
  </si>
  <si>
    <t>R229</t>
  </si>
  <si>
    <t>Ashfield</t>
  </si>
  <si>
    <t>R157</t>
  </si>
  <si>
    <t>Ashford</t>
  </si>
  <si>
    <t>R17</t>
  </si>
  <si>
    <t>Aylesbury Vale</t>
  </si>
  <si>
    <t>R262</t>
  </si>
  <si>
    <t>Babergh</t>
  </si>
  <si>
    <t>R383</t>
  </si>
  <si>
    <t>Barking and Dagenham</t>
  </si>
  <si>
    <t>OLB</t>
  </si>
  <si>
    <t>R384</t>
  </si>
  <si>
    <t>Barnet</t>
  </si>
  <si>
    <t>R349</t>
  </si>
  <si>
    <t>Barnsley</t>
  </si>
  <si>
    <t>MD</t>
  </si>
  <si>
    <t>R47</t>
  </si>
  <si>
    <t>Barrow-in-Furness</t>
  </si>
  <si>
    <t>R94</t>
  </si>
  <si>
    <t>Basildon</t>
  </si>
  <si>
    <t>R114</t>
  </si>
  <si>
    <t>Basingstoke and Deane</t>
  </si>
  <si>
    <t>R230</t>
  </si>
  <si>
    <t>Bassetlaw</t>
  </si>
  <si>
    <t>R602</t>
  </si>
  <si>
    <t>Bath &amp; North East Somerset</t>
  </si>
  <si>
    <t>UNITARY</t>
  </si>
  <si>
    <t>R679</t>
  </si>
  <si>
    <t>Bedford</t>
  </si>
  <si>
    <t>R385</t>
  </si>
  <si>
    <t>Bexley</t>
  </si>
  <si>
    <t>R358</t>
  </si>
  <si>
    <t>Birmingham</t>
  </si>
  <si>
    <t>R185</t>
  </si>
  <si>
    <t>Blaby</t>
  </si>
  <si>
    <t>R659</t>
  </si>
  <si>
    <t>Blackburn with Darwen</t>
  </si>
  <si>
    <t>R660</t>
  </si>
  <si>
    <t>Blackpool</t>
  </si>
  <si>
    <t>R53</t>
  </si>
  <si>
    <t>Bolsover</t>
  </si>
  <si>
    <t>R334</t>
  </si>
  <si>
    <t>Bolton</t>
  </si>
  <si>
    <t>R194</t>
  </si>
  <si>
    <t>Boston</t>
  </si>
  <si>
    <t>R622</t>
  </si>
  <si>
    <t>Bournemouth</t>
  </si>
  <si>
    <t>R642</t>
  </si>
  <si>
    <t>Bracknell Forest</t>
  </si>
  <si>
    <t>R365</t>
  </si>
  <si>
    <t>Bradford</t>
  </si>
  <si>
    <t>R95</t>
  </si>
  <si>
    <t>Braintree</t>
  </si>
  <si>
    <t>R201</t>
  </si>
  <si>
    <t>Breckland</t>
  </si>
  <si>
    <t>R386</t>
  </si>
  <si>
    <t>Brent</t>
  </si>
  <si>
    <t>R96</t>
  </si>
  <si>
    <t>Brentwood</t>
  </si>
  <si>
    <t>R625</t>
  </si>
  <si>
    <t>Brighton &amp; Hove</t>
  </si>
  <si>
    <t>R603</t>
  </si>
  <si>
    <t>Bristol</t>
  </si>
  <si>
    <t>R202</t>
  </si>
  <si>
    <t>Broadland</t>
  </si>
  <si>
    <t>R387</t>
  </si>
  <si>
    <t>Bromley</t>
  </si>
  <si>
    <t>R127</t>
  </si>
  <si>
    <t>Bromsgrove</t>
  </si>
  <si>
    <t>R136</t>
  </si>
  <si>
    <t>Broxbourne</t>
  </si>
  <si>
    <t>R231</t>
  </si>
  <si>
    <t>Broxtowe</t>
  </si>
  <si>
    <t>R633</t>
  </si>
  <si>
    <t>Buckinghamshire</t>
  </si>
  <si>
    <t>SC</t>
  </si>
  <si>
    <t>R173</t>
  </si>
  <si>
    <t>Burnley</t>
  </si>
  <si>
    <t>R335</t>
  </si>
  <si>
    <t>Bury</t>
  </si>
  <si>
    <t>R366</t>
  </si>
  <si>
    <t>Calderdale</t>
  </si>
  <si>
    <t>R22</t>
  </si>
  <si>
    <t>Cambridge</t>
  </si>
  <si>
    <t>R663</t>
  </si>
  <si>
    <t>Cambridgeshire</t>
  </si>
  <si>
    <t>R371</t>
  </si>
  <si>
    <t>Camden</t>
  </si>
  <si>
    <t>ILB</t>
  </si>
  <si>
    <t>R253</t>
  </si>
  <si>
    <t>Cannock Chase</t>
  </si>
  <si>
    <t>R158</t>
  </si>
  <si>
    <t>E1801</t>
  </si>
  <si>
    <t>Herefordshire UA</t>
  </si>
  <si>
    <t>E1920</t>
  </si>
  <si>
    <t>E6072</t>
  </si>
  <si>
    <t>Hertfordshire Police Authority</t>
  </si>
  <si>
    <t>E1934</t>
  </si>
  <si>
    <t>2013-14 Final Grant Allocations</t>
  </si>
  <si>
    <t>North Kesteven</t>
  </si>
  <si>
    <t>R613</t>
  </si>
  <si>
    <t>North Lincolnshire</t>
  </si>
  <si>
    <t>R204</t>
  </si>
  <si>
    <t>North Norfolk</t>
  </si>
  <si>
    <t>R605</t>
  </si>
  <si>
    <t>North Somerset</t>
  </si>
  <si>
    <t>R355</t>
  </si>
  <si>
    <t>North Tyneside</t>
  </si>
  <si>
    <t>R280</t>
  </si>
  <si>
    <t>North Warwickshire</t>
  </si>
  <si>
    <t>R191</t>
  </si>
  <si>
    <t>North West Leicestershire</t>
  </si>
  <si>
    <t>R618</t>
  </si>
  <si>
    <t>North Yorkshire</t>
  </si>
  <si>
    <t>R212</t>
  </si>
  <si>
    <t>Northampton</t>
  </si>
  <si>
    <t>R430</t>
  </si>
  <si>
    <t>Northamptonshire</t>
  </si>
  <si>
    <t>R674</t>
  </si>
  <si>
    <t>Northumberland</t>
  </si>
  <si>
    <t>R205</t>
  </si>
  <si>
    <t>Norwich</t>
  </si>
  <si>
    <t>R661</t>
  </si>
  <si>
    <t>Nottingham</t>
  </si>
  <si>
    <t>R669</t>
  </si>
  <si>
    <t>Nottinghamshire</t>
  </si>
  <si>
    <t>R281</t>
  </si>
  <si>
    <t>Nuneaton and Bedworth</t>
  </si>
  <si>
    <t>R192</t>
  </si>
  <si>
    <t>Oadby and Wigston</t>
  </si>
  <si>
    <t>R337</t>
  </si>
  <si>
    <t>Oldham</t>
  </si>
  <si>
    <t>R238</t>
  </si>
  <si>
    <t>Oxford</t>
  </si>
  <si>
    <t>R434</t>
  </si>
  <si>
    <t>Oxfordshire</t>
  </si>
  <si>
    <t>R178</t>
  </si>
  <si>
    <t>Pendle</t>
  </si>
  <si>
    <t>R649</t>
  </si>
  <si>
    <t>Peterborough</t>
  </si>
  <si>
    <t>R652</t>
  </si>
  <si>
    <t>Plymouth</t>
  </si>
  <si>
    <t>R623</t>
  </si>
  <si>
    <t>Poole</t>
  </si>
  <si>
    <t>R626</t>
  </si>
  <si>
    <t>Portsmouth</t>
  </si>
  <si>
    <t>R179</t>
  </si>
  <si>
    <t>Preston</t>
  </si>
  <si>
    <t>R75</t>
  </si>
  <si>
    <t>Purbeck</t>
  </si>
  <si>
    <t>R644</t>
  </si>
  <si>
    <t>Reading</t>
  </si>
  <si>
    <t>2. This council tax base was collected on the same basis as 2012-13 specifically for the purposes of the Council Tax Freeze Grant. It represents the tax base prior to changes due to the localisation of council tax support. It is calculated using the following formula;
 Column A x Column B + Column C = Tax Base for Freeze grant purposes</t>
  </si>
  <si>
    <t>3. This has been calculated using the following formula;
Column D x Column E x 0.01 = 2013-14 Freeze Grant Allocation</t>
  </si>
  <si>
    <t>† Brent have submitted a revised CTR form which corrects a mistake in their council tax base before Local Council Tax Support Reductions. Correcting this mistake has added 4,075 band D equivalent dwellings to their tax base. This has led to a revision in their level of Freeze Grant. This change has also affected the tax base for the Greater London Authority whose tax base is the sum of all london authorities.</t>
  </si>
  <si>
    <t>https://www.gov.uk/government/uploads/system/uploads/attachment_data/file/223721/130617_Freeze_Grant_Allocations_for_2013-14_-_Publishable_Table_Revised.xls</t>
  </si>
  <si>
    <t>Contact: Ian Rose</t>
  </si>
  <si>
    <t>x41628</t>
  </si>
  <si>
    <t>Derbyshire</t>
  </si>
  <si>
    <t>R60</t>
  </si>
  <si>
    <t>Derbyshire Dales</t>
  </si>
  <si>
    <t>R665</t>
  </si>
  <si>
    <t>Devon</t>
  </si>
  <si>
    <t>R350</t>
  </si>
  <si>
    <t>Doncaster</t>
  </si>
  <si>
    <t>R635</t>
  </si>
  <si>
    <t>Cheshire West &amp; Chester</t>
  </si>
  <si>
    <t>Kingston upon Hull</t>
  </si>
  <si>
    <t>R396</t>
  </si>
  <si>
    <t>Kingston upon Thames</t>
  </si>
  <si>
    <t>R367</t>
  </si>
  <si>
    <t>Kirklees</t>
  </si>
  <si>
    <t>R344</t>
  </si>
  <si>
    <t>Knowsley</t>
  </si>
  <si>
    <t>R377</t>
  </si>
  <si>
    <t>Lambeth</t>
  </si>
  <si>
    <t>R668</t>
  </si>
  <si>
    <t>Lancashire</t>
  </si>
  <si>
    <t>R177</t>
  </si>
  <si>
    <t>Lancaster</t>
  </si>
  <si>
    <t>R368</t>
  </si>
  <si>
    <t>Leeds</t>
  </si>
  <si>
    <t>R628</t>
  </si>
  <si>
    <t>Leicester</t>
  </si>
  <si>
    <t>R639</t>
  </si>
  <si>
    <t>Leicestershire</t>
  </si>
  <si>
    <t>R91</t>
  </si>
  <si>
    <t>Lewes</t>
  </si>
  <si>
    <t>R378</t>
  </si>
  <si>
    <t>Lewisham</t>
  </si>
  <si>
    <t>R255</t>
  </si>
  <si>
    <t>Lichfield</t>
  </si>
  <si>
    <t>R196</t>
  </si>
  <si>
    <t>Lincoln</t>
  </si>
  <si>
    <t>R428</t>
  </si>
  <si>
    <t>Lincolnshire</t>
  </si>
  <si>
    <t>R345</t>
  </si>
  <si>
    <t>Liverpool</t>
  </si>
  <si>
    <t>R619</t>
  </si>
  <si>
    <t>Luton</t>
  </si>
  <si>
    <t>R163</t>
  </si>
  <si>
    <t>Maidstone</t>
  </si>
  <si>
    <t>R102</t>
  </si>
  <si>
    <t>Maldon</t>
  </si>
  <si>
    <t>R657</t>
  </si>
  <si>
    <t>Malvern Hills</t>
  </si>
  <si>
    <t>R336</t>
  </si>
  <si>
    <t>Manchester</t>
  </si>
  <si>
    <t>R233</t>
  </si>
  <si>
    <t>Mansfield</t>
  </si>
  <si>
    <t>R658</t>
  </si>
  <si>
    <t xml:space="preserve">Medway </t>
  </si>
  <si>
    <t>R190</t>
  </si>
  <si>
    <t>Melton</t>
  </si>
  <si>
    <t>R248</t>
  </si>
  <si>
    <t>Mendip</t>
  </si>
  <si>
    <t>R302</t>
  </si>
  <si>
    <t xml:space="preserve">Merseyside Fire </t>
  </si>
  <si>
    <t>R397</t>
  </si>
  <si>
    <t>Merton</t>
  </si>
  <si>
    <t>R67</t>
  </si>
  <si>
    <t>Mid Devon</t>
  </si>
  <si>
    <t>R265</t>
  </si>
  <si>
    <t>Mid Suffolk</t>
  </si>
  <si>
    <t>R290</t>
  </si>
  <si>
    <t>Mid Sussex</t>
  </si>
  <si>
    <t>R607</t>
  </si>
  <si>
    <t>This grant has the same allocations in all years 2013-14 to 2015-16</t>
  </si>
  <si>
    <t>Local Welfare Provision Grant 2014-15</t>
  </si>
  <si>
    <t>Local Welfare Provision Grant 2013-14</t>
  </si>
  <si>
    <t>Canterbury</t>
  </si>
  <si>
    <t>R48</t>
  </si>
  <si>
    <t>Carlisle</t>
  </si>
  <si>
    <t>R97</t>
  </si>
  <si>
    <t>Castle Point</t>
  </si>
  <si>
    <t>R680</t>
  </si>
  <si>
    <t>Central Bedfordshire</t>
  </si>
  <si>
    <t>R186</t>
  </si>
  <si>
    <t>Charnwood</t>
  </si>
  <si>
    <t>R98</t>
  </si>
  <si>
    <t>Chelmsford</t>
  </si>
  <si>
    <t>R108</t>
  </si>
  <si>
    <t>Cheltenham</t>
  </si>
  <si>
    <t>R237</t>
  </si>
  <si>
    <t>Cherwell</t>
  </si>
  <si>
    <t>R677</t>
  </si>
  <si>
    <t>Cheshire East</t>
  </si>
  <si>
    <t>R678</t>
  </si>
  <si>
    <t>Cheshire West and Chester</t>
  </si>
  <si>
    <t>R54</t>
  </si>
  <si>
    <t>Chesterfield</t>
  </si>
  <si>
    <t>R287</t>
  </si>
  <si>
    <t>Chichester</t>
  </si>
  <si>
    <t>R19</t>
  </si>
  <si>
    <t>Chiltern</t>
  </si>
  <si>
    <t>R174</t>
  </si>
  <si>
    <t>Chorley</t>
  </si>
  <si>
    <t>R72</t>
  </si>
  <si>
    <t>Christchurch</t>
  </si>
  <si>
    <t>R370</t>
  </si>
  <si>
    <t>City of London</t>
  </si>
  <si>
    <t>CITY</t>
  </si>
  <si>
    <t>R99</t>
  </si>
  <si>
    <t>Colchester</t>
  </si>
  <si>
    <t>R49</t>
  </si>
  <si>
    <t>Copeland</t>
  </si>
  <si>
    <t>R208</t>
  </si>
  <si>
    <t>Corby</t>
  </si>
  <si>
    <t>R672</t>
  </si>
  <si>
    <t>Cornwall</t>
  </si>
  <si>
    <t>R109</t>
  </si>
  <si>
    <t>Cotswold</t>
  </si>
  <si>
    <t>R359</t>
  </si>
  <si>
    <t>Coventry</t>
  </si>
  <si>
    <t>R221</t>
  </si>
  <si>
    <t>Craven</t>
  </si>
  <si>
    <t>R288</t>
  </si>
  <si>
    <t>Crawley</t>
  </si>
  <si>
    <t>R388</t>
  </si>
  <si>
    <t>Croydon</t>
  </si>
  <si>
    <t>R412</t>
  </si>
  <si>
    <t>Cumbria</t>
  </si>
  <si>
    <t>R137</t>
  </si>
  <si>
    <t>Dacorum</t>
  </si>
  <si>
    <t>R624</t>
  </si>
  <si>
    <t>Darlington</t>
  </si>
  <si>
    <t>R159</t>
  </si>
  <si>
    <t>Dartford</t>
  </si>
  <si>
    <t>R209</t>
  </si>
  <si>
    <t>Daventry</t>
  </si>
  <si>
    <t>R621</t>
  </si>
  <si>
    <t>Derby</t>
  </si>
  <si>
    <t>R634</t>
  </si>
  <si>
    <t>Local authorities are eligible for a freeze grant in 2013-14 if their Average Band D council tax (excluding parish precepts) in 2013-14 is less than or equal to their Average Band D council tax (excluding parish precepts) in 2012-13</t>
  </si>
  <si>
    <t xml:space="preserve">The amount of freeze grant an authority is entitled to is 1% of their Average Band D council tax (excluding parish precepts) for 2012-13 multiplied by their 2013-14 tax base. </t>
  </si>
  <si>
    <t>2013-14 Freeze Grant Allocations have been rounded to the nearest pound.</t>
  </si>
  <si>
    <t>Column A</t>
  </si>
  <si>
    <t>Column B</t>
  </si>
  <si>
    <t>Column C</t>
  </si>
  <si>
    <t>Column D</t>
  </si>
  <si>
    <t>Column E</t>
  </si>
  <si>
    <t xml:space="preserve">Class </t>
  </si>
  <si>
    <r>
      <t>Billing Authority</t>
    </r>
    <r>
      <rPr>
        <vertAlign val="superscript"/>
        <sz val="12"/>
        <rFont val="Arial"/>
        <family val="2"/>
      </rPr>
      <t>1</t>
    </r>
  </si>
  <si>
    <t>R187</t>
  </si>
  <si>
    <t>Harborough</t>
  </si>
  <si>
    <t>R391</t>
  </si>
  <si>
    <t>Haringey</t>
  </si>
  <si>
    <t>R101</t>
  </si>
  <si>
    <t>Harlow</t>
  </si>
  <si>
    <t>R614</t>
  </si>
  <si>
    <t>Harrogate</t>
  </si>
  <si>
    <t>R392</t>
  </si>
  <si>
    <t>Harrow</t>
  </si>
  <si>
    <t>R119</t>
  </si>
  <si>
    <t>Hart</t>
  </si>
  <si>
    <t>R606</t>
  </si>
  <si>
    <t>Hartlepool</t>
  </si>
  <si>
    <t>R89</t>
  </si>
  <si>
    <t>Hastings</t>
  </si>
  <si>
    <t>R120</t>
  </si>
  <si>
    <t>Havant</t>
  </si>
  <si>
    <t>R393</t>
  </si>
  <si>
    <t>Havering</t>
  </si>
  <si>
    <t>R656</t>
  </si>
  <si>
    <t>Middlesbrough</t>
  </si>
  <si>
    <t>R620</t>
  </si>
  <si>
    <t>Milton Keynes</t>
  </si>
  <si>
    <t>R272</t>
  </si>
  <si>
    <t>Mole Valley</t>
  </si>
  <si>
    <t>R121</t>
  </si>
  <si>
    <t>New Forest</t>
  </si>
  <si>
    <t>R234</t>
  </si>
  <si>
    <t>Newark and Sherwood</t>
  </si>
  <si>
    <t>R354</t>
  </si>
  <si>
    <t>Newcastle upon Tyne</t>
  </si>
  <si>
    <t>R256</t>
  </si>
  <si>
    <t>Newcastle-under-Lyme</t>
  </si>
  <si>
    <t>R398</t>
  </si>
  <si>
    <t>Newham</t>
  </si>
  <si>
    <t>R429</t>
  </si>
  <si>
    <t>Norfolk</t>
  </si>
  <si>
    <t>R63</t>
  </si>
  <si>
    <t>North Devon</t>
  </si>
  <si>
    <t>R73</t>
  </si>
  <si>
    <t>North Dorset</t>
  </si>
  <si>
    <t>R58</t>
  </si>
  <si>
    <t>North East Derbyshire</t>
  </si>
  <si>
    <t>R612</t>
  </si>
  <si>
    <t>North East Lincolnshire</t>
  </si>
  <si>
    <t>R140</t>
  </si>
  <si>
    <t>Southwark</t>
  </si>
  <si>
    <t>R275</t>
  </si>
  <si>
    <t>Spelthorne</t>
  </si>
  <si>
    <t>R141</t>
  </si>
  <si>
    <t>St Albans</t>
  </si>
  <si>
    <t>R266</t>
  </si>
  <si>
    <t>St Edmundsbury</t>
  </si>
  <si>
    <t>R346</t>
  </si>
  <si>
    <t>St Helens</t>
  </si>
  <si>
    <t>R258</t>
  </si>
  <si>
    <t>Stafford</t>
  </si>
  <si>
    <t>R640</t>
  </si>
  <si>
    <t>Staffordshire</t>
  </si>
  <si>
    <t>R259</t>
  </si>
  <si>
    <t>Staffordshire Moorlands</t>
  </si>
  <si>
    <t>R142</t>
  </si>
  <si>
    <t>Stevenage</t>
  </si>
  <si>
    <t>R340</t>
  </si>
  <si>
    <t>Stockport</t>
  </si>
  <si>
    <t>R609</t>
  </si>
  <si>
    <t>Stockton-on-Tees</t>
  </si>
  <si>
    <t>R630</t>
  </si>
  <si>
    <t>Stoke-on-Trent</t>
  </si>
  <si>
    <t>R283</t>
  </si>
  <si>
    <t>Stratford-on-Avon</t>
  </si>
  <si>
    <t>R112</t>
  </si>
  <si>
    <t>Stroud</t>
  </si>
  <si>
    <t>R438</t>
  </si>
  <si>
    <t>Suffolk</t>
  </si>
  <si>
    <t>R267</t>
  </si>
  <si>
    <t>Suffolk Coastal</t>
  </si>
  <si>
    <t>R357</t>
  </si>
  <si>
    <t>Sunderland</t>
  </si>
  <si>
    <t>R439</t>
  </si>
  <si>
    <t>Surrey</t>
  </si>
  <si>
    <t>R276</t>
  </si>
  <si>
    <t>Surrey Heath</t>
  </si>
  <si>
    <t>R401</t>
  </si>
  <si>
    <t>Sutton</t>
  </si>
  <si>
    <t>R167</t>
  </si>
  <si>
    <t>Swale</t>
  </si>
  <si>
    <t>R631</t>
  </si>
  <si>
    <t>Swindon</t>
  </si>
  <si>
    <t>R341</t>
  </si>
  <si>
    <t>Tameside</t>
  </si>
  <si>
    <t>R261</t>
  </si>
  <si>
    <t>Tamworth</t>
  </si>
  <si>
    <t>R277</t>
  </si>
  <si>
    <t>Tandridge</t>
  </si>
  <si>
    <t>R250</t>
  </si>
  <si>
    <t>Taunton Deane</t>
  </si>
  <si>
    <t>Lead Local Flood Authorities 2013-14</t>
  </si>
  <si>
    <t>North Hertfordshire</t>
  </si>
  <si>
    <t>R197</t>
  </si>
  <si>
    <t>R66</t>
  </si>
  <si>
    <t>Teignbridge</t>
  </si>
  <si>
    <t>R662</t>
  </si>
  <si>
    <t>Telford and the Wrekin</t>
  </si>
  <si>
    <t>R105</t>
  </si>
  <si>
    <t>Tendring</t>
  </si>
  <si>
    <t xml:space="preserve">Herefordshire </t>
  </si>
  <si>
    <t>R422</t>
  </si>
  <si>
    <t>Hertfordshire</t>
  </si>
  <si>
    <t>R139</t>
  </si>
  <si>
    <t>Hertsmere</t>
  </si>
  <si>
    <t>R57</t>
  </si>
  <si>
    <t>High Peak</t>
  </si>
  <si>
    <t>R394</t>
  </si>
  <si>
    <t>Hillingdon</t>
  </si>
  <si>
    <t>R188</t>
  </si>
  <si>
    <t>Hinckley and Bosworth</t>
  </si>
  <si>
    <t>R289</t>
  </si>
  <si>
    <t>Horsham</t>
  </si>
  <si>
    <t>R395</t>
  </si>
  <si>
    <t>Hounslow</t>
  </si>
  <si>
    <t>R648</t>
  </si>
  <si>
    <t>Huntingdonshire</t>
  </si>
  <si>
    <t>R176</t>
  </si>
  <si>
    <t>Hyndburn</t>
  </si>
  <si>
    <t>R264</t>
  </si>
  <si>
    <t>Ipswich</t>
  </si>
  <si>
    <t>R601</t>
  </si>
  <si>
    <t>Isle of Wight Council</t>
  </si>
  <si>
    <t>R403</t>
  </si>
  <si>
    <t>Isles of Scilly</t>
  </si>
  <si>
    <t>SCILLY</t>
  </si>
  <si>
    <t>R375</t>
  </si>
  <si>
    <t>Islington</t>
  </si>
  <si>
    <t>R376</t>
  </si>
  <si>
    <t>Kensington and Chelsea</t>
  </si>
  <si>
    <t>R667</t>
  </si>
  <si>
    <t>Kent</t>
  </si>
  <si>
    <t>R211</t>
  </si>
  <si>
    <t>Kettering</t>
  </si>
  <si>
    <t>R207</t>
  </si>
  <si>
    <t>King's Lynn and West Norfolk</t>
  </si>
  <si>
    <t>R611</t>
  </si>
  <si>
    <t>R270</t>
  </si>
  <si>
    <t>Epsom and Ewell</t>
  </si>
  <si>
    <t>R56</t>
  </si>
  <si>
    <t>Erewash</t>
  </si>
  <si>
    <t>R666</t>
  </si>
  <si>
    <t>Essex</t>
  </si>
  <si>
    <t>R62</t>
  </si>
  <si>
    <t>Exeter</t>
  </si>
  <si>
    <t>R117</t>
  </si>
  <si>
    <t>Fareham</t>
  </si>
  <si>
    <t>R24</t>
  </si>
  <si>
    <t>Fenland</t>
  </si>
  <si>
    <t>R263</t>
  </si>
  <si>
    <t>Forest Heath</t>
  </si>
  <si>
    <t>R110</t>
  </si>
  <si>
    <t>Forest of Dean</t>
  </si>
  <si>
    <t>R175</t>
  </si>
  <si>
    <t>Fylde</t>
  </si>
  <si>
    <t>R570</t>
  </si>
  <si>
    <t>GLA</t>
  </si>
  <si>
    <t>R353</t>
  </si>
  <si>
    <t>Gateshead</t>
  </si>
  <si>
    <t>R232</t>
  </si>
  <si>
    <t>Gedling</t>
  </si>
  <si>
    <t>R111</t>
  </si>
  <si>
    <t>Gloucester</t>
  </si>
  <si>
    <t>R419</t>
  </si>
  <si>
    <t>Gloucestershire</t>
  </si>
  <si>
    <t>R118</t>
  </si>
  <si>
    <t>Gosport</t>
  </si>
  <si>
    <t>R162</t>
  </si>
  <si>
    <t>Gravesham</t>
  </si>
  <si>
    <t>R203</t>
  </si>
  <si>
    <t>Great Yarmouth</t>
  </si>
  <si>
    <t>R301</t>
  </si>
  <si>
    <t>Greater Manchester Fire</t>
  </si>
  <si>
    <t>FIR</t>
  </si>
  <si>
    <t>R372</t>
  </si>
  <si>
    <t>Greenwich</t>
  </si>
  <si>
    <t>R271</t>
  </si>
  <si>
    <t>Guildford</t>
  </si>
  <si>
    <t>R373</t>
  </si>
  <si>
    <t>Hackney</t>
  </si>
  <si>
    <t>R650</t>
  </si>
  <si>
    <t>Halton</t>
  </si>
  <si>
    <t>R222</t>
  </si>
  <si>
    <t>Hambleton</t>
  </si>
  <si>
    <t>R374</t>
  </si>
  <si>
    <t>Hammersmith and Fulham</t>
  </si>
  <si>
    <t>R638</t>
  </si>
  <si>
    <t>Hampshire</t>
  </si>
  <si>
    <t>ACCT</t>
  </si>
  <si>
    <t>Local Reform and Community Voices DH revenue grant 2013-14</t>
  </si>
  <si>
    <t>Local Reform and Community Voices DH revenue grant 2014-15</t>
  </si>
  <si>
    <t>Public Health Grant 2013-14 (Ring-fenced)</t>
  </si>
  <si>
    <t>New Homes Bonus 2013-14</t>
  </si>
  <si>
    <t>2013-14 Council Tax Requirement excluding parish precepts</t>
  </si>
  <si>
    <t>E1037</t>
  </si>
  <si>
    <t>E5041</t>
  </si>
  <si>
    <t>E2434</t>
  </si>
  <si>
    <t>Hinckley &amp; Bosworth</t>
  </si>
  <si>
    <t>E3835</t>
  </si>
  <si>
    <t>E5042</t>
  </si>
  <si>
    <t>E6120</t>
  </si>
  <si>
    <t>Humberside Combined Fire Authority</t>
  </si>
  <si>
    <t>E6020</t>
  </si>
  <si>
    <t>Humberside Police Authority</t>
  </si>
  <si>
    <t>E0551</t>
  </si>
  <si>
    <t>E2336</t>
  </si>
  <si>
    <t>E3533</t>
  </si>
  <si>
    <t>E2101</t>
  </si>
  <si>
    <t>Isle of Wight UA</t>
  </si>
  <si>
    <t>E4001</t>
  </si>
  <si>
    <t>E5015</t>
  </si>
  <si>
    <t>E5016</t>
  </si>
  <si>
    <t>Kensington &amp; Chelsea</t>
  </si>
  <si>
    <t>E2221</t>
  </si>
  <si>
    <t>E6122</t>
  </si>
  <si>
    <t>Kent Combined Fire Authority</t>
  </si>
  <si>
    <t>E6022</t>
  </si>
  <si>
    <t>Kent Police Authority</t>
  </si>
  <si>
    <t>E2834</t>
  </si>
  <si>
    <t>E2634</t>
  </si>
  <si>
    <t>King's Lynn &amp; West Norfolk</t>
  </si>
  <si>
    <t>E2002</t>
  </si>
  <si>
    <t>Kingston upon Hull UA</t>
  </si>
  <si>
    <t>E5043</t>
  </si>
  <si>
    <t>E4703</t>
  </si>
  <si>
    <t>E4301</t>
  </si>
  <si>
    <t>E5017</t>
  </si>
  <si>
    <t>E2321</t>
  </si>
  <si>
    <t>E6123</t>
  </si>
  <si>
    <t>Lancashire Combined Fire Authority</t>
  </si>
  <si>
    <t>E6023</t>
  </si>
  <si>
    <t>Lancashire Police Authority</t>
  </si>
  <si>
    <t>E2337</t>
  </si>
  <si>
    <t>E4704</t>
  </si>
  <si>
    <t>E2401</t>
  </si>
  <si>
    <t>Leicester City UA</t>
  </si>
  <si>
    <t>E2421</t>
  </si>
  <si>
    <t>E6124</t>
  </si>
  <si>
    <t>Leicestershire Combined Fire Authority</t>
  </si>
  <si>
    <t>E6024</t>
  </si>
  <si>
    <t>Leicestershire Police Authority</t>
  </si>
  <si>
    <t>E1435</t>
  </si>
  <si>
    <t>E5018</t>
  </si>
  <si>
    <t>E3433</t>
  </si>
  <si>
    <t>E2533</t>
  </si>
  <si>
    <t>E2520</t>
  </si>
  <si>
    <t>E6025</t>
  </si>
  <si>
    <t>Lincolnshire Police Authority</t>
  </si>
  <si>
    <t>E4302</t>
  </si>
  <si>
    <t>E0201</t>
  </si>
  <si>
    <t>Luton UA</t>
  </si>
  <si>
    <t>E2237</t>
  </si>
  <si>
    <t>E1539</t>
  </si>
  <si>
    <t>E1851</t>
  </si>
  <si>
    <t>E4203</t>
  </si>
  <si>
    <t>ENGLAND</t>
  </si>
  <si>
    <t>Shire Districts</t>
  </si>
  <si>
    <t>London Boroughs</t>
  </si>
  <si>
    <t>Metropolitan Districts</t>
  </si>
  <si>
    <t>E3035</t>
  </si>
  <si>
    <t>E2436</t>
  </si>
  <si>
    <t>E3331</t>
  </si>
  <si>
    <t>E6143</t>
  </si>
  <si>
    <t>Merseyside Fire &amp; CD Authority</t>
  </si>
  <si>
    <t>E6043</t>
  </si>
  <si>
    <t>Merseyside Police Authority</t>
  </si>
  <si>
    <t>E5044</t>
  </si>
  <si>
    <t>E1133</t>
  </si>
  <si>
    <t>E3534</t>
  </si>
  <si>
    <t>E3836</t>
  </si>
  <si>
    <t>E0702</t>
  </si>
  <si>
    <t>Middlesborough UA</t>
  </si>
  <si>
    <t>E0401</t>
  </si>
  <si>
    <t>Milton Keynes UA</t>
  </si>
  <si>
    <t>E3634</t>
  </si>
  <si>
    <t>E1738</t>
  </si>
  <si>
    <t>E3036</t>
  </si>
  <si>
    <t>Newark &amp; Sherwood</t>
  </si>
  <si>
    <t>E4502</t>
  </si>
  <si>
    <t>E3434</t>
  </si>
  <si>
    <t>E5045</t>
  </si>
  <si>
    <t>E2620</t>
  </si>
  <si>
    <t>E6026</t>
  </si>
  <si>
    <t>Norfolk Police Authority</t>
  </si>
  <si>
    <t>E1134</t>
  </si>
  <si>
    <t>E1234</t>
  </si>
  <si>
    <t>E1038</t>
  </si>
  <si>
    <t>E2003</t>
  </si>
  <si>
    <t>North East Lincolnshire UA</t>
  </si>
  <si>
    <t>E1935</t>
  </si>
  <si>
    <t>E2534</t>
  </si>
  <si>
    <t>E2004</t>
  </si>
  <si>
    <t>North Lincolnshire UA</t>
  </si>
  <si>
    <t>E2635</t>
  </si>
  <si>
    <t>E0104</t>
  </si>
  <si>
    <t>North Somerset UA</t>
  </si>
  <si>
    <t>E4503</t>
  </si>
  <si>
    <t>E3731</t>
  </si>
  <si>
    <t>E2437</t>
  </si>
  <si>
    <t>E2721</t>
  </si>
  <si>
    <t>E6127</t>
  </si>
  <si>
    <t>North Yorkshire Combined Fire Authority</t>
  </si>
  <si>
    <t>E6027</t>
  </si>
  <si>
    <t>North Yorkshire Police Authority</t>
  </si>
  <si>
    <t>E2835</t>
  </si>
  <si>
    <t>E2820</t>
  </si>
  <si>
    <t>E6028</t>
  </si>
  <si>
    <t>Northamptonshire Police Authority</t>
  </si>
  <si>
    <t>E2901</t>
  </si>
  <si>
    <t>Northumberland UA</t>
  </si>
  <si>
    <t>E6045</t>
  </si>
  <si>
    <t>Northumbria Police Authority</t>
  </si>
  <si>
    <t>Dorset</t>
  </si>
  <si>
    <t>R160</t>
  </si>
  <si>
    <t>Dover</t>
  </si>
  <si>
    <t>R360</t>
  </si>
  <si>
    <t>Dudley</t>
  </si>
  <si>
    <t>R673</t>
  </si>
  <si>
    <t>Durham</t>
  </si>
  <si>
    <t>R389</t>
  </si>
  <si>
    <t>Ealing</t>
  </si>
  <si>
    <t>R23</t>
  </si>
  <si>
    <t>East Cambridgeshire</t>
  </si>
  <si>
    <t>R61</t>
  </si>
  <si>
    <t>East Devon</t>
  </si>
  <si>
    <t>R78</t>
  </si>
  <si>
    <t>East Dorset</t>
  </si>
  <si>
    <t>R115</t>
  </si>
  <si>
    <t>East Hampshire</t>
  </si>
  <si>
    <t>R138</t>
  </si>
  <si>
    <t>East Hertfordshire</t>
  </si>
  <si>
    <t>R195</t>
  </si>
  <si>
    <t>East Lindsey</t>
  </si>
  <si>
    <t>R210</t>
  </si>
  <si>
    <t>East Northamptonshire</t>
  </si>
  <si>
    <t>R610</t>
  </si>
  <si>
    <t>East Riding of Yorkshire</t>
  </si>
  <si>
    <t>E2532</t>
  </si>
  <si>
    <t>E2833</t>
  </si>
  <si>
    <t>E2001</t>
  </si>
  <si>
    <t>East Riding of Yorkshire UA</t>
  </si>
  <si>
    <t>E3432</t>
  </si>
  <si>
    <t>E1421</t>
  </si>
  <si>
    <t>E6114</t>
  </si>
  <si>
    <t>East Sussex Combined Fire Authority</t>
  </si>
  <si>
    <t>E1432</t>
  </si>
  <si>
    <t>E1733</t>
  </si>
  <si>
    <t>E0935</t>
  </si>
  <si>
    <t>E3631</t>
  </si>
  <si>
    <t>E5037</t>
  </si>
  <si>
    <t>E1537</t>
  </si>
  <si>
    <t>E3632</t>
  </si>
  <si>
    <t>Epsom &amp; Ewell</t>
  </si>
  <si>
    <t>E1036</t>
  </si>
  <si>
    <t>E1521</t>
  </si>
  <si>
    <t>E6115</t>
  </si>
  <si>
    <t>Essex Combined Fire Authority</t>
  </si>
  <si>
    <t>E6071</t>
  </si>
  <si>
    <t>Essex Police Authority</t>
  </si>
  <si>
    <t>E1132</t>
  </si>
  <si>
    <t>E1734</t>
  </si>
  <si>
    <t>E0533</t>
  </si>
  <si>
    <t>E3532</t>
  </si>
  <si>
    <t>E1633</t>
  </si>
  <si>
    <t>E2335</t>
  </si>
  <si>
    <t>E4501</t>
  </si>
  <si>
    <t>E3034</t>
  </si>
  <si>
    <t>E1634</t>
  </si>
  <si>
    <t>E1620</t>
  </si>
  <si>
    <t>E6016</t>
  </si>
  <si>
    <t>Source:</t>
  </si>
  <si>
    <t>R627</t>
  </si>
  <si>
    <t>Southampton</t>
  </si>
  <si>
    <t>R654</t>
  </si>
  <si>
    <t>Southend-on-Sea</t>
  </si>
  <si>
    <t>R379</t>
  </si>
  <si>
    <t>R125</t>
  </si>
  <si>
    <t>Test Valley</t>
  </si>
  <si>
    <t>R113</t>
  </si>
  <si>
    <t>Tewkesbury</t>
  </si>
  <si>
    <t>R168</t>
  </si>
  <si>
    <t>Thanet</t>
  </si>
  <si>
    <t>R143</t>
  </si>
  <si>
    <t>Three Rivers</t>
  </si>
  <si>
    <t>R655</t>
  </si>
  <si>
    <t>Thurrock</t>
  </si>
  <si>
    <t>R169</t>
  </si>
  <si>
    <t>Tonbridge and Malling</t>
  </si>
  <si>
    <t>R653</t>
  </si>
  <si>
    <t>Torbay</t>
  </si>
  <si>
    <t>R69</t>
  </si>
  <si>
    <t>Torridge</t>
  </si>
  <si>
    <t>R380</t>
  </si>
  <si>
    <t>Tower Hamlets</t>
  </si>
  <si>
    <t>R342</t>
  </si>
  <si>
    <t>Trafford</t>
  </si>
  <si>
    <t>R170</t>
  </si>
  <si>
    <t>Tunbridge Wells</t>
  </si>
  <si>
    <t>R304</t>
  </si>
  <si>
    <t>Tyne and Wear Fire</t>
  </si>
  <si>
    <t>R107</t>
  </si>
  <si>
    <t>Uttlesford</t>
  </si>
  <si>
    <t>R240</t>
  </si>
  <si>
    <t>Vale of White Horse</t>
  </si>
  <si>
    <t>R369</t>
  </si>
  <si>
    <t>Wakefield</t>
  </si>
  <si>
    <t>R363</t>
  </si>
  <si>
    <t>Walsall</t>
  </si>
  <si>
    <t>R402</t>
  </si>
  <si>
    <t>Waltham Forest</t>
  </si>
  <si>
    <t>R381</t>
  </si>
  <si>
    <t>Wandsworth</t>
  </si>
  <si>
    <t>R651</t>
  </si>
  <si>
    <t>Warrington</t>
  </si>
  <si>
    <t>R284</t>
  </si>
  <si>
    <t>Warwick</t>
  </si>
  <si>
    <t>R440</t>
  </si>
  <si>
    <t>Warwickshire</t>
  </si>
  <si>
    <t>R144</t>
  </si>
  <si>
    <t>Watford</t>
  </si>
  <si>
    <t>R268</t>
  </si>
  <si>
    <t>Waveney</t>
  </si>
  <si>
    <t>E5047</t>
  </si>
  <si>
    <t>E2734</t>
  </si>
  <si>
    <t>E4205</t>
  </si>
  <si>
    <t>E1540</t>
  </si>
  <si>
    <t>E2341</t>
  </si>
  <si>
    <t>E1436</t>
  </si>
  <si>
    <t>E4403</t>
  </si>
  <si>
    <t>NHS funding to support social care and benefit health 2013-14</t>
  </si>
  <si>
    <t>Inshore Fisheries Conservation Authorities 2013-14</t>
  </si>
  <si>
    <t>Community Right to Challenge 2013-14</t>
  </si>
  <si>
    <t>Community Right to Bid 2013-14</t>
  </si>
  <si>
    <t>Inshore Fisheries Conservation Authorities 2014-15</t>
  </si>
  <si>
    <t>Community Right to Challenge 2014-15</t>
  </si>
  <si>
    <t>Community Right to Bid 2014-15</t>
  </si>
  <si>
    <t>Change in estimated 'revenue spending power' 2014-15</t>
  </si>
  <si>
    <t>Unitary Authorities</t>
  </si>
  <si>
    <t>Shire Counties</t>
  </si>
  <si>
    <t>Police Authorities</t>
  </si>
  <si>
    <t>Fire &amp; Rescue Authorities</t>
  </si>
  <si>
    <t>South Cambridgeshire</t>
  </si>
  <si>
    <t>R59</t>
  </si>
  <si>
    <t>South Derbyshire</t>
  </si>
  <si>
    <t>R604</t>
  </si>
  <si>
    <t>South Gloucestershire</t>
  </si>
  <si>
    <t>R65</t>
  </si>
  <si>
    <t>South Hams</t>
  </si>
  <si>
    <t>R198</t>
  </si>
  <si>
    <t>South Holland</t>
  </si>
  <si>
    <t>R199</t>
  </si>
  <si>
    <t>South Kesteven</t>
  </si>
  <si>
    <t>R51</t>
  </si>
  <si>
    <t>South Lakeland</t>
  </si>
  <si>
    <t>R206</t>
  </si>
  <si>
    <t>E0931</t>
  </si>
  <si>
    <t>E1031</t>
  </si>
  <si>
    <t>E3832</t>
  </si>
  <si>
    <t>E3031</t>
  </si>
  <si>
    <t>E2231</t>
  </si>
  <si>
    <t>E6050</t>
  </si>
  <si>
    <t>Avon &amp; Somerset Police Authority</t>
  </si>
  <si>
    <t>SP</t>
  </si>
  <si>
    <t>No</t>
  </si>
  <si>
    <t>E6101</t>
  </si>
  <si>
    <t>Avon Combined Fire Authority</t>
  </si>
  <si>
    <t>CFA</t>
  </si>
  <si>
    <t>E0431</t>
  </si>
  <si>
    <t>E3531</t>
  </si>
  <si>
    <t>E5030</t>
  </si>
  <si>
    <t>Barking &amp; Dagenham</t>
  </si>
  <si>
    <t>E5031</t>
  </si>
  <si>
    <t>E4401</t>
  </si>
  <si>
    <t>E0932</t>
  </si>
  <si>
    <t>E1531</t>
  </si>
  <si>
    <t>E1731</t>
  </si>
  <si>
    <t>Basingstoke &amp; Deane</t>
  </si>
  <si>
    <t>E3032</t>
  </si>
  <si>
    <t>E0101</t>
  </si>
  <si>
    <t>Bath &amp; North East Somerset UA</t>
  </si>
  <si>
    <t>UA</t>
  </si>
  <si>
    <t>E0202</t>
  </si>
  <si>
    <t>Bedford UA</t>
  </si>
  <si>
    <t>E6102</t>
  </si>
  <si>
    <t>Bedfordshire Combined Fire Authority</t>
  </si>
  <si>
    <t>E6002</t>
  </si>
  <si>
    <t>Bedfordshire Police Authority</t>
  </si>
  <si>
    <t>E6103</t>
  </si>
  <si>
    <t>Berkshire Combined Fire Authority</t>
  </si>
  <si>
    <t>ALL PURPOSE AUTHORITIES</t>
  </si>
  <si>
    <t>SHIRE COUNTIES</t>
  </si>
  <si>
    <t>BUCKINGHAMSHIRE</t>
  </si>
  <si>
    <t>CAMBRIDGESHIRE</t>
  </si>
  <si>
    <t>CUMBRIA</t>
  </si>
  <si>
    <t>DERBYSHIRE</t>
  </si>
  <si>
    <t>DEVON</t>
  </si>
  <si>
    <t>DORSET</t>
  </si>
  <si>
    <t>EAST SUSSEX</t>
  </si>
  <si>
    <t>ESSEX</t>
  </si>
  <si>
    <t>GLOUCESTERSHIRE</t>
  </si>
  <si>
    <t>E-code</t>
  </si>
  <si>
    <t>Billing Authority</t>
  </si>
  <si>
    <t>E3831</t>
  </si>
  <si>
    <t>Yes</t>
  </si>
  <si>
    <t>Contact: John.BRITTON@education.gsi.gov.uk</t>
  </si>
  <si>
    <t>01325 735 612</t>
  </si>
  <si>
    <t>Jacqueline.McLean@education.gsi.gov.uk</t>
  </si>
  <si>
    <t>01325 735 608</t>
  </si>
  <si>
    <t>Spending Power Components</t>
  </si>
  <si>
    <t>Local Reform and Community Voices DH revenue grant</t>
  </si>
  <si>
    <t>HAMPSHIRE</t>
  </si>
  <si>
    <t>KENT</t>
  </si>
  <si>
    <t>LANCASHIRE</t>
  </si>
  <si>
    <t>LEICESTERSHIRE</t>
  </si>
  <si>
    <t>LINCOLNSHIRE</t>
  </si>
  <si>
    <t>NORFOLK</t>
  </si>
  <si>
    <t>New Homes Bonus</t>
  </si>
  <si>
    <t>E1936</t>
  </si>
  <si>
    <t>E3535</t>
  </si>
  <si>
    <t>E4303</t>
  </si>
  <si>
    <t>E3436</t>
  </si>
  <si>
    <t>E3421</t>
  </si>
  <si>
    <t>E6134</t>
  </si>
  <si>
    <t>Staffordshire Combined Fire Authority</t>
  </si>
  <si>
    <t>E3437</t>
  </si>
  <si>
    <t>E6034</t>
  </si>
  <si>
    <t>Staffordshire Police Authority</t>
  </si>
  <si>
    <t>E1937</t>
  </si>
  <si>
    <t>E4207</t>
  </si>
  <si>
    <t>E0704</t>
  </si>
  <si>
    <t>Stockton-on-Tees UA</t>
  </si>
  <si>
    <t>E3401</t>
  </si>
  <si>
    <t>Stoke-on-Trent UA</t>
  </si>
  <si>
    <t>E3734</t>
  </si>
  <si>
    <t>E1635</t>
  </si>
  <si>
    <t>E3520</t>
  </si>
  <si>
    <t>E3536</t>
  </si>
  <si>
    <t>E6035</t>
  </si>
  <si>
    <t>Suffolk Police Authority</t>
  </si>
  <si>
    <t>E4505</t>
  </si>
  <si>
    <t>E3620</t>
  </si>
  <si>
    <t>E3638</t>
  </si>
  <si>
    <t>E6073</t>
  </si>
  <si>
    <t>Surrey Police Authority</t>
  </si>
  <si>
    <t>E6053</t>
  </si>
  <si>
    <t>Sussex Police Authority</t>
  </si>
  <si>
    <t>E5048</t>
  </si>
  <si>
    <t>E2241</t>
  </si>
  <si>
    <t>E3901</t>
  </si>
  <si>
    <t>Swindon UA</t>
  </si>
  <si>
    <t>E4208</t>
  </si>
  <si>
    <t>E3439</t>
  </si>
  <si>
    <t>E3639</t>
  </si>
  <si>
    <t>E3333</t>
  </si>
  <si>
    <t>E1137</t>
  </si>
  <si>
    <t>E3201</t>
  </si>
  <si>
    <t>Telford and the Wrekin UA</t>
  </si>
  <si>
    <t>E1542</t>
  </si>
  <si>
    <t>E1742</t>
  </si>
  <si>
    <t>E1636</t>
  </si>
  <si>
    <t>E6054</t>
  </si>
  <si>
    <t>Thames Valley Police Authority</t>
  </si>
  <si>
    <t>E2242</t>
  </si>
  <si>
    <t>E2201</t>
  </si>
  <si>
    <t>The Medway Towns UA</t>
  </si>
  <si>
    <t>E1938</t>
  </si>
  <si>
    <t>E1502</t>
  </si>
  <si>
    <t>Thurrock UA</t>
  </si>
  <si>
    <t>E2243</t>
  </si>
  <si>
    <t>Tonbridge &amp; Malling</t>
  </si>
  <si>
    <t>E1102</t>
  </si>
  <si>
    <t>Torbay UA</t>
  </si>
  <si>
    <t>E1139</t>
  </si>
  <si>
    <t>E5020</t>
  </si>
  <si>
    <t>E4209</t>
  </si>
  <si>
    <t>E2244</t>
  </si>
  <si>
    <t>E6145</t>
  </si>
  <si>
    <t>Tyne and Wear Fire &amp; CD Authority</t>
  </si>
  <si>
    <t>E1544</t>
  </si>
  <si>
    <t>E3134</t>
  </si>
  <si>
    <t>E4705</t>
  </si>
  <si>
    <t>E4606</t>
  </si>
  <si>
    <t>E5049</t>
  </si>
  <si>
    <t>E5021</t>
  </si>
  <si>
    <t>E0602</t>
  </si>
  <si>
    <t>Warrington UA</t>
  </si>
  <si>
    <t>E3735</t>
  </si>
  <si>
    <t>E3720</t>
  </si>
  <si>
    <t>E6037</t>
  </si>
  <si>
    <t>Warwickshire Police Authority</t>
  </si>
  <si>
    <t>E1939</t>
  </si>
  <si>
    <t>E3537</t>
  </si>
  <si>
    <t>E3640</t>
  </si>
  <si>
    <t>E1437</t>
  </si>
  <si>
    <t>E2837</t>
  </si>
  <si>
    <t>E1940</t>
  </si>
  <si>
    <t>E0302</t>
  </si>
  <si>
    <t>West Berkshire UA</t>
  </si>
  <si>
    <t>E1140</t>
  </si>
  <si>
    <t>E1237</t>
  </si>
  <si>
    <t>E2343</t>
  </si>
  <si>
    <t>E2537</t>
  </si>
  <si>
    <t>E6055</t>
  </si>
  <si>
    <t>West Mercia Police Authority</t>
  </si>
  <si>
    <t>E6146</t>
  </si>
  <si>
    <t>West Midlands Fire &amp; CD Authority</t>
  </si>
  <si>
    <t>E6046</t>
  </si>
  <si>
    <t>West Midlands Police Authority</t>
  </si>
  <si>
    <t>E3135</t>
  </si>
  <si>
    <t>E3335</t>
  </si>
  <si>
    <t>E3820</t>
  </si>
  <si>
    <t>E6147</t>
  </si>
  <si>
    <t>Settlement Funding Assessment</t>
  </si>
  <si>
    <t>LA Social Housing Fraud 2013-14</t>
  </si>
  <si>
    <t>LA Social Housing Fraud 2014-15</t>
  </si>
  <si>
    <t>LA Social Housing Fraud</t>
  </si>
  <si>
    <t>Kingston Upon Thames</t>
  </si>
  <si>
    <t>Richmond Upon Thames</t>
  </si>
  <si>
    <t>Sub-Total</t>
  </si>
  <si>
    <t>Hereford &amp; Worcester Fire</t>
  </si>
  <si>
    <t>North Yorkshire Fire</t>
  </si>
  <si>
    <t>Shropshire Fire</t>
  </si>
  <si>
    <t>Wiltshire Fire</t>
  </si>
  <si>
    <t>R291</t>
  </si>
  <si>
    <t>Worthing</t>
  </si>
  <si>
    <t>R134</t>
  </si>
  <si>
    <t>Wychavon</t>
  </si>
  <si>
    <t>R21</t>
  </si>
  <si>
    <t>Wycombe</t>
  </si>
  <si>
    <t>R184</t>
  </si>
  <si>
    <t>Wyre</t>
  </si>
  <si>
    <t>R135</t>
  </si>
  <si>
    <t>Wyre Forest</t>
  </si>
  <si>
    <t>R617</t>
  </si>
  <si>
    <t>York</t>
  </si>
  <si>
    <t>Local Authority</t>
  </si>
  <si>
    <t>R950</t>
  </si>
  <si>
    <t>Avon Fire Authority</t>
  </si>
  <si>
    <t>SFIR</t>
  </si>
  <si>
    <t>R951</t>
  </si>
  <si>
    <t>Cleveland Fire Authority</t>
  </si>
  <si>
    <t>R952</t>
  </si>
  <si>
    <t>SFA: Adjustment to reflect Section 31 grants for business rates cap</t>
  </si>
  <si>
    <t xml:space="preserve">New Homes Bonus allocations for 2014-15 are provisional </t>
  </si>
  <si>
    <t xml:space="preserve">Indicative Council Tax Freeze Grant 14-15 has been estimated by assuming historic growth rate in local authority tax bases continues and that there is 100% take up of the grant. </t>
  </si>
  <si>
    <t>Please select:</t>
  </si>
  <si>
    <t>Localised Council Tax Support and Housing Benefit Adminastration Subsidy 2014-15</t>
  </si>
  <si>
    <t>Localised Council Tax Support and Housing Benefit Adminastration Subsidy</t>
  </si>
  <si>
    <t>Housing Benefit Adminastration Subsidy 2013-14</t>
  </si>
  <si>
    <t xml:space="preserve">Housing Benefit Administration Subsidy </t>
  </si>
  <si>
    <t>adjusted 2013-14</t>
  </si>
  <si>
    <t>Adjusted 2013-14</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</si>
</sst>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_-* #,##0_-;\-* #,##0_-;_-* &quot;-&quot;??_-;_-@_-"/>
    <numFmt numFmtId="166" formatCode="0.000"/>
    <numFmt numFmtId="167" formatCode="0.0"/>
    <numFmt numFmtId="168" formatCode="#,##0.0"/>
    <numFmt numFmtId="169" formatCode="#,##0.000"/>
    <numFmt numFmtId="170" formatCode="0.0%"/>
    <numFmt numFmtId="171" formatCode="0.000_)"/>
    <numFmt numFmtId="172" formatCode="#,##0.00;\(#,##0.00\)"/>
    <numFmt numFmtId="173" formatCode="#,##0.000_ ;[Red]\-#,##0.000\ "/>
    <numFmt numFmtId="174" formatCode="#,##0;[Red]\(#,##0\)"/>
    <numFmt numFmtId="175" formatCode="#,##0.000_ ;\-#,##0.000\ "/>
    <numFmt numFmtId="176" formatCode="0.000%"/>
    <numFmt numFmtId="177" formatCode="0.0000"/>
    <numFmt numFmtId="178" formatCode="#,##0.000000"/>
    <numFmt numFmtId="179" formatCode="#,##0.0000000000"/>
    <numFmt numFmtId="180" formatCode="0.0000000000%"/>
    <numFmt numFmtId="181" formatCode="_-* #,##0.0000_-;\-* #,##0.0000_-;_-* &quot;-&quot;??_-;_-@_-"/>
    <numFmt numFmtId="182" formatCode="#,##0.0000"/>
    <numFmt numFmtId="183" formatCode="0.000000"/>
    <numFmt numFmtId="184" formatCode="_-[$£-809]* #,##0.00_-;\-[$£-809]* #,##0.00_-;_-[$£-809]* &quot;-&quot;??_-;_-@_-"/>
    <numFmt numFmtId="185" formatCode="&quot;£&quot;#,##0"/>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 numFmtId="191" formatCode="[$£-809]#,##0"/>
    <numFmt numFmtId="192" formatCode="#,##0.00_ ;[Red]\-#,##0.00\ "/>
    <numFmt numFmtId="193" formatCode="_-* #,##0.0_-;\-* #,##0.0_-;_-* &quot;-&quot;??_-;_-@_-"/>
    <numFmt numFmtId="194" formatCode="_-* #,##0.0_-;\-* #,##0.0_-;_-* &quot;-&quot;?_-;_-@_-"/>
    <numFmt numFmtId="195" formatCode="0.00000"/>
    <numFmt numFmtId="196" formatCode="0.0000000"/>
    <numFmt numFmtId="197" formatCode="0.00000000"/>
    <numFmt numFmtId="198" formatCode="_-* #,##0.000_-;\-* #,##0.000_-;_-* &quot;-&quot;??_-;_-@_-"/>
    <numFmt numFmtId="199" formatCode="#,##0.00000"/>
    <numFmt numFmtId="200" formatCode="#,##0_ ;[Red]\-#,##0\ "/>
  </numFmts>
  <fonts count="32">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color indexed="9"/>
      <name val="Arial"/>
      <family val="2"/>
    </font>
    <font>
      <b/>
      <sz val="8"/>
      <name val="Arial"/>
      <family val="2"/>
    </font>
    <font>
      <b/>
      <sz val="10"/>
      <color indexed="10"/>
      <name val="Arial"/>
      <family val="2"/>
    </font>
    <font>
      <vertAlign val="superscript"/>
      <sz val="10"/>
      <name val="Arial"/>
      <family val="2"/>
    </font>
    <font>
      <sz val="8"/>
      <name val="Tahoma"/>
      <family val="0"/>
    </font>
    <font>
      <b/>
      <sz val="8"/>
      <name val="Tahoma"/>
      <family val="0"/>
    </font>
    <font>
      <b/>
      <sz val="12"/>
      <name val="Arial"/>
      <family val="2"/>
    </font>
    <font>
      <sz val="12"/>
      <name val="Arial"/>
      <family val="2"/>
    </font>
    <font>
      <sz val="12"/>
      <color indexed="8"/>
      <name val="Arial"/>
      <family val="2"/>
    </font>
    <font>
      <b/>
      <u val="single"/>
      <sz val="12"/>
      <name val="Arial"/>
      <family val="2"/>
    </font>
    <font>
      <b/>
      <sz val="12"/>
      <color indexed="10"/>
      <name val="Arial"/>
      <family val="2"/>
    </font>
    <font>
      <sz val="10"/>
      <color indexed="12"/>
      <name val="Arial"/>
      <family val="2"/>
    </font>
    <font>
      <b/>
      <sz val="11"/>
      <name val="Arial"/>
      <family val="2"/>
    </font>
    <font>
      <sz val="11"/>
      <name val="Arial"/>
      <family val="2"/>
    </font>
    <font>
      <sz val="10"/>
      <name val="Times New Roman"/>
      <family val="1"/>
    </font>
    <font>
      <i/>
      <sz val="10"/>
      <name val="Arial"/>
      <family val="2"/>
    </font>
    <font>
      <b/>
      <sz val="14"/>
      <name val="Arial"/>
      <family val="2"/>
    </font>
    <font>
      <vertAlign val="superscript"/>
      <sz val="12"/>
      <name val="Arial"/>
      <family val="2"/>
    </font>
    <font>
      <b/>
      <vertAlign val="superscript"/>
      <sz val="12"/>
      <name val="Arial"/>
      <family val="2"/>
    </font>
    <font>
      <b/>
      <i/>
      <sz val="12"/>
      <color indexed="10"/>
      <name val="Arial"/>
      <family val="2"/>
    </font>
    <font>
      <sz val="12"/>
      <color indexed="10"/>
      <name val="Arial"/>
      <family val="2"/>
    </font>
    <font>
      <b/>
      <u val="single"/>
      <sz val="10"/>
      <color indexed="61"/>
      <name val="Arial"/>
      <family val="0"/>
    </font>
    <font>
      <u val="single"/>
      <sz val="20"/>
      <color indexed="8"/>
      <name val="Arial"/>
      <family val="0"/>
    </font>
    <font>
      <b/>
      <i/>
      <sz val="11"/>
      <name val="Arial"/>
      <family val="2"/>
    </font>
    <font>
      <sz val="11"/>
      <color indexed="12"/>
      <name val="Arial"/>
      <family val="2"/>
    </font>
    <font>
      <b/>
      <sz val="12"/>
      <color indexed="12"/>
      <name val="Arial"/>
      <family val="2"/>
    </font>
    <font>
      <sz val="8"/>
      <name val="MS Shell Dlg"/>
      <family val="2"/>
    </font>
  </fonts>
  <fills count="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s>
  <borders count="24">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dashed"/>
      <top style="thin"/>
      <bottom style="thin"/>
    </border>
    <border>
      <left style="dashed"/>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thin"/>
      <bottom>
        <color indexed="63"/>
      </bottom>
    </border>
    <border>
      <left style="thin"/>
      <right>
        <color indexed="63"/>
      </right>
      <top>
        <color indexed="63"/>
      </top>
      <bottom>
        <color indexed="63"/>
      </bottom>
    </border>
    <border>
      <left style="dashed"/>
      <right>
        <color indexed="63"/>
      </right>
      <top>
        <color indexed="63"/>
      </top>
      <bottom>
        <color indexed="63"/>
      </bottom>
    </border>
    <border>
      <left style="dashed"/>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ashed"/>
      <right>
        <color indexed="63"/>
      </right>
      <top style="double"/>
      <bottom style="thin"/>
    </border>
    <border>
      <left style="dashed"/>
      <right style="thin"/>
      <top style="double"/>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6" fillId="0" borderId="0">
      <alignment horizontal="left" wrapText="1"/>
      <protection/>
    </xf>
    <xf numFmtId="0" fontId="3" fillId="0" borderId="0" applyNumberFormat="0" applyFill="0" applyBorder="0" applyAlignment="0" applyProtection="0"/>
    <xf numFmtId="0" fontId="1" fillId="0" borderId="0">
      <alignment horizontal="left" vertical="center"/>
      <protection/>
    </xf>
    <xf numFmtId="0" fontId="1" fillId="0" borderId="0">
      <alignment horizontal="center" vertical="center"/>
      <protection/>
    </xf>
    <xf numFmtId="0" fontId="13" fillId="0" borderId="0">
      <alignment/>
      <protection/>
    </xf>
    <xf numFmtId="9" fontId="0" fillId="0" borderId="0" applyFont="0" applyFill="0" applyBorder="0" applyAlignment="0" applyProtection="0"/>
    <xf numFmtId="0" fontId="0" fillId="0" borderId="0">
      <alignment/>
      <protection/>
    </xf>
  </cellStyleXfs>
  <cellXfs count="270">
    <xf numFmtId="0" fontId="0" fillId="0" borderId="0" xfId="0" applyAlignment="1">
      <alignment/>
    </xf>
    <xf numFmtId="166" fontId="0" fillId="0" borderId="0" xfId="0" applyNumberFormat="1" applyBorder="1" applyAlignment="1">
      <alignment/>
    </xf>
    <xf numFmtId="166" fontId="2" fillId="0" borderId="0" xfId="0" applyNumberFormat="1" applyFont="1" applyBorder="1" applyAlignment="1">
      <alignment/>
    </xf>
    <xf numFmtId="166" fontId="0" fillId="0" borderId="0" xfId="0" applyNumberFormat="1" applyBorder="1" applyAlignment="1">
      <alignment wrapText="1"/>
    </xf>
    <xf numFmtId="166" fontId="0" fillId="0" borderId="1" xfId="0" applyNumberFormat="1" applyFont="1" applyBorder="1" applyAlignment="1">
      <alignment vertical="top" wrapText="1"/>
    </xf>
    <xf numFmtId="166" fontId="0" fillId="0" borderId="0" xfId="0" applyNumberFormat="1" applyFont="1" applyBorder="1" applyAlignment="1">
      <alignment vertical="top" wrapText="1"/>
    </xf>
    <xf numFmtId="166" fontId="0" fillId="0" borderId="0" xfId="0" applyNumberFormat="1" applyFont="1" applyBorder="1" applyAlignment="1">
      <alignment horizontal="left" vertical="top" wrapText="1"/>
    </xf>
    <xf numFmtId="166" fontId="0" fillId="0" borderId="0" xfId="0" applyNumberFormat="1" applyFont="1" applyBorder="1" applyAlignment="1">
      <alignment/>
    </xf>
    <xf numFmtId="166" fontId="0" fillId="0" borderId="0" xfId="0" applyNumberFormat="1" applyAlignment="1">
      <alignment/>
    </xf>
    <xf numFmtId="166" fontId="0" fillId="0" borderId="0" xfId="0" applyNumberFormat="1" applyBorder="1" applyAlignment="1">
      <alignment horizontal="center" wrapText="1"/>
    </xf>
    <xf numFmtId="166" fontId="0" fillId="0" borderId="2" xfId="0" applyNumberFormat="1" applyFont="1" applyBorder="1" applyAlignment="1">
      <alignment horizontal="center" vertical="top" wrapText="1"/>
    </xf>
    <xf numFmtId="166" fontId="0" fillId="0" borderId="2" xfId="0" applyNumberFormat="1" applyFont="1" applyBorder="1" applyAlignment="1">
      <alignment horizontal="center"/>
    </xf>
    <xf numFmtId="166" fontId="0" fillId="0" borderId="0" xfId="0" applyNumberFormat="1" applyBorder="1" applyAlignment="1">
      <alignment horizontal="center"/>
    </xf>
    <xf numFmtId="166" fontId="0" fillId="0" borderId="0" xfId="0" applyNumberFormat="1" applyFont="1" applyFill="1" applyBorder="1" applyAlignment="1">
      <alignment horizontal="left" vertical="top" wrapText="1"/>
    </xf>
    <xf numFmtId="166" fontId="0" fillId="0" borderId="0" xfId="0" applyNumberFormat="1" applyFont="1" applyBorder="1" applyAlignment="1">
      <alignment horizontal="center"/>
    </xf>
    <xf numFmtId="166" fontId="0" fillId="0" borderId="3" xfId="0" applyNumberFormat="1" applyFont="1" applyBorder="1" applyAlignment="1">
      <alignment/>
    </xf>
    <xf numFmtId="0" fontId="0" fillId="0" borderId="0" xfId="0" applyFont="1" applyFill="1" applyAlignment="1">
      <alignment/>
    </xf>
    <xf numFmtId="0" fontId="0" fillId="0" borderId="0" xfId="0" applyBorder="1" applyAlignment="1">
      <alignment vertical="top" wrapText="1"/>
    </xf>
    <xf numFmtId="0" fontId="0" fillId="0" borderId="0" xfId="0" applyFill="1" applyAlignment="1">
      <alignment/>
    </xf>
    <xf numFmtId="0" fontId="2" fillId="2" borderId="0" xfId="0" applyFont="1" applyFill="1" applyAlignment="1">
      <alignment/>
    </xf>
    <xf numFmtId="0" fontId="0" fillId="0" borderId="0" xfId="0" applyAlignment="1">
      <alignment horizontal="right"/>
    </xf>
    <xf numFmtId="166" fontId="0" fillId="0" borderId="0" xfId="0" applyNumberFormat="1" applyFill="1" applyBorder="1" applyAlignment="1">
      <alignment/>
    </xf>
    <xf numFmtId="0" fontId="0" fillId="0" borderId="0" xfId="0" applyFont="1" applyAlignment="1">
      <alignment/>
    </xf>
    <xf numFmtId="0" fontId="2" fillId="0" borderId="0" xfId="0" applyFont="1" applyAlignment="1">
      <alignment/>
    </xf>
    <xf numFmtId="0" fontId="0" fillId="0" borderId="0" xfId="0" applyAlignment="1">
      <alignment wrapText="1"/>
    </xf>
    <xf numFmtId="166" fontId="0" fillId="0" borderId="4" xfId="0" applyNumberFormat="1" applyFill="1" applyBorder="1" applyAlignment="1">
      <alignment/>
    </xf>
    <xf numFmtId="166" fontId="0" fillId="0" borderId="0" xfId="0" applyNumberFormat="1" applyFont="1" applyFill="1" applyBorder="1" applyAlignment="1">
      <alignment vertical="top" wrapText="1"/>
    </xf>
    <xf numFmtId="166" fontId="0" fillId="0" borderId="4" xfId="0" applyNumberFormat="1" applyFont="1" applyFill="1" applyBorder="1" applyAlignment="1">
      <alignment horizontal="left" vertical="top" wrapText="1"/>
    </xf>
    <xf numFmtId="166" fontId="0" fillId="0" borderId="0" xfId="0" applyNumberFormat="1" applyFill="1" applyAlignment="1">
      <alignment/>
    </xf>
    <xf numFmtId="166" fontId="2" fillId="0" borderId="0" xfId="0" applyNumberFormat="1" applyFont="1" applyFill="1" applyBorder="1" applyAlignment="1" quotePrefix="1">
      <alignment/>
    </xf>
    <xf numFmtId="166" fontId="0" fillId="0" borderId="1" xfId="0" applyNumberFormat="1" applyFont="1" applyFill="1" applyBorder="1" applyAlignment="1" quotePrefix="1">
      <alignment horizontal="left" vertical="top" wrapText="1"/>
    </xf>
    <xf numFmtId="166" fontId="0" fillId="0" borderId="1" xfId="0" applyNumberFormat="1" applyFont="1" applyBorder="1" applyAlignment="1">
      <alignment horizontal="right" vertical="top" wrapText="1"/>
    </xf>
    <xf numFmtId="166" fontId="0" fillId="0" borderId="1" xfId="0" applyNumberFormat="1" applyFont="1" applyFill="1" applyBorder="1" applyAlignment="1">
      <alignment horizontal="right" vertical="top" wrapText="1"/>
    </xf>
    <xf numFmtId="169" fontId="0" fillId="0" borderId="1" xfId="0" applyNumberFormat="1" applyFill="1" applyBorder="1" applyAlignment="1">
      <alignment horizontal="right" vertical="top" wrapText="1"/>
    </xf>
    <xf numFmtId="10" fontId="0" fillId="0" borderId="0" xfId="0" applyNumberFormat="1" applyFont="1" applyFill="1" applyBorder="1" applyAlignment="1">
      <alignment horizontal="left" vertical="top" wrapText="1"/>
    </xf>
    <xf numFmtId="10" fontId="0" fillId="0" borderId="0" xfId="0" applyNumberFormat="1" applyFill="1" applyBorder="1" applyAlignment="1">
      <alignment/>
    </xf>
    <xf numFmtId="166" fontId="0" fillId="0" borderId="2" xfId="0" applyNumberFormat="1" applyFont="1" applyBorder="1" applyAlignment="1">
      <alignment horizontal="right" vertical="top" wrapText="1"/>
    </xf>
    <xf numFmtId="166" fontId="0" fillId="0" borderId="2" xfId="0" applyNumberFormat="1" applyFont="1" applyFill="1" applyBorder="1" applyAlignment="1">
      <alignment horizontal="right" vertical="top" wrapText="1"/>
    </xf>
    <xf numFmtId="166" fontId="0" fillId="0" borderId="5" xfId="0" applyNumberFormat="1" applyFont="1" applyFill="1" applyBorder="1" applyAlignment="1">
      <alignment horizontal="right" vertical="top" wrapText="1"/>
    </xf>
    <xf numFmtId="10" fontId="0" fillId="0" borderId="2" xfId="0" applyNumberFormat="1" applyFont="1" applyFill="1" applyBorder="1" applyAlignment="1">
      <alignment horizontal="right" vertical="top" wrapText="1"/>
    </xf>
    <xf numFmtId="165" fontId="0" fillId="0" borderId="0" xfId="18" applyNumberFormat="1" applyAlignment="1">
      <alignment/>
    </xf>
    <xf numFmtId="0" fontId="0" fillId="0" borderId="2" xfId="0" applyBorder="1" applyAlignment="1">
      <alignment/>
    </xf>
    <xf numFmtId="166" fontId="0" fillId="0" borderId="1" xfId="0" applyNumberFormat="1" applyFill="1" applyBorder="1" applyAlignment="1">
      <alignment horizontal="right"/>
    </xf>
    <xf numFmtId="166" fontId="0" fillId="0" borderId="2" xfId="0" applyNumberFormat="1" applyFill="1" applyBorder="1" applyAlignment="1">
      <alignment horizontal="right"/>
    </xf>
    <xf numFmtId="0" fontId="0" fillId="0" borderId="0" xfId="0" applyAlignment="1">
      <alignment vertical="top" wrapText="1"/>
    </xf>
    <xf numFmtId="169" fontId="0" fillId="0" borderId="0" xfId="0" applyNumberFormat="1" applyBorder="1" applyAlignment="1">
      <alignment/>
    </xf>
    <xf numFmtId="169" fontId="0" fillId="0" borderId="0" xfId="0" applyNumberFormat="1" applyFill="1" applyBorder="1" applyAlignment="1">
      <alignment/>
    </xf>
    <xf numFmtId="0" fontId="0" fillId="2" borderId="0" xfId="0" applyFill="1" applyAlignment="1">
      <alignment/>
    </xf>
    <xf numFmtId="0" fontId="0" fillId="0" borderId="0" xfId="0" applyFill="1" applyAlignment="1">
      <alignment horizontal="center"/>
    </xf>
    <xf numFmtId="0" fontId="0" fillId="0" borderId="0" xfId="0" applyFont="1" applyFill="1" applyAlignment="1">
      <alignment horizontal="center"/>
    </xf>
    <xf numFmtId="4" fontId="0" fillId="0" borderId="0" xfId="0" applyNumberFormat="1" applyFont="1" applyFill="1" applyAlignment="1">
      <alignment horizontal="center"/>
    </xf>
    <xf numFmtId="3" fontId="2" fillId="0" borderId="0" xfId="0" applyNumberFormat="1" applyFont="1" applyAlignment="1">
      <alignment horizontal="right"/>
    </xf>
    <xf numFmtId="4" fontId="21" fillId="2" borderId="6" xfId="0" applyNumberFormat="1" applyFont="1" applyFill="1" applyBorder="1" applyAlignment="1">
      <alignment vertical="top" wrapText="1"/>
    </xf>
    <xf numFmtId="4" fontId="11" fillId="2" borderId="6" xfId="0" applyNumberFormat="1" applyFont="1" applyFill="1" applyBorder="1" applyAlignment="1">
      <alignment vertical="top" wrapText="1"/>
    </xf>
    <xf numFmtId="4" fontId="11" fillId="2" borderId="0" xfId="0" applyNumberFormat="1" applyFont="1" applyFill="1" applyBorder="1" applyAlignment="1">
      <alignment horizontal="center" vertical="top" wrapText="1"/>
    </xf>
    <xf numFmtId="4" fontId="2" fillId="2" borderId="0" xfId="0" applyNumberFormat="1" applyFont="1" applyFill="1" applyBorder="1" applyAlignment="1">
      <alignment horizontal="center" vertical="top" wrapText="1"/>
    </xf>
    <xf numFmtId="0" fontId="0" fillId="2" borderId="0" xfId="0" applyFill="1" applyBorder="1" applyAlignment="1">
      <alignment horizontal="left"/>
    </xf>
    <xf numFmtId="0" fontId="0" fillId="2" borderId="0" xfId="0" applyFill="1" applyBorder="1" applyAlignment="1">
      <alignment horizontal="center"/>
    </xf>
    <xf numFmtId="0" fontId="0" fillId="2" borderId="0" xfId="0" applyFont="1" applyFill="1" applyBorder="1" applyAlignment="1">
      <alignment horizontal="center"/>
    </xf>
    <xf numFmtId="4" fontId="0" fillId="2" borderId="0" xfId="0" applyNumberFormat="1" applyFont="1" applyFill="1" applyBorder="1" applyAlignment="1">
      <alignment horizontal="center"/>
    </xf>
    <xf numFmtId="0" fontId="2" fillId="2" borderId="0" xfId="0" applyFont="1" applyFill="1" applyBorder="1" applyAlignment="1">
      <alignment horizontal="left"/>
    </xf>
    <xf numFmtId="0" fontId="0" fillId="2" borderId="0" xfId="0" applyFill="1" applyBorder="1" applyAlignment="1">
      <alignment wrapText="1"/>
    </xf>
    <xf numFmtId="4" fontId="0" fillId="2" borderId="0" xfId="0" applyNumberFormat="1" applyFill="1" applyBorder="1" applyAlignment="1">
      <alignment wrapText="1"/>
    </xf>
    <xf numFmtId="0" fontId="0" fillId="2" borderId="0" xfId="0" applyFill="1" applyBorder="1" applyAlignment="1">
      <alignment/>
    </xf>
    <xf numFmtId="0" fontId="2" fillId="2" borderId="0" xfId="0" applyFont="1" applyFill="1" applyBorder="1" applyAlignment="1">
      <alignment/>
    </xf>
    <xf numFmtId="0" fontId="0" fillId="2" borderId="0" xfId="0" applyFill="1" applyBorder="1" applyAlignment="1">
      <alignment horizontal="right"/>
    </xf>
    <xf numFmtId="3" fontId="2" fillId="2" borderId="0" xfId="0" applyNumberFormat="1" applyFont="1" applyFill="1" applyBorder="1" applyAlignment="1">
      <alignment horizontal="right"/>
    </xf>
    <xf numFmtId="0" fontId="0" fillId="2" borderId="2" xfId="0" applyFill="1" applyBorder="1" applyAlignment="1">
      <alignment/>
    </xf>
    <xf numFmtId="0" fontId="0" fillId="2" borderId="2" xfId="0" applyFill="1" applyBorder="1" applyAlignment="1">
      <alignment horizontal="center"/>
    </xf>
    <xf numFmtId="0" fontId="0" fillId="2" borderId="2" xfId="0" applyFont="1" applyFill="1" applyBorder="1" applyAlignment="1">
      <alignment horizontal="center"/>
    </xf>
    <xf numFmtId="4" fontId="0" fillId="2" borderId="2" xfId="0" applyNumberFormat="1" applyFont="1" applyFill="1" applyBorder="1" applyAlignment="1">
      <alignment horizontal="center"/>
    </xf>
    <xf numFmtId="0" fontId="2" fillId="2" borderId="2" xfId="0" applyFont="1" applyFill="1" applyBorder="1" applyAlignment="1">
      <alignment/>
    </xf>
    <xf numFmtId="0" fontId="0" fillId="2" borderId="2" xfId="0" applyFill="1" applyBorder="1" applyAlignment="1">
      <alignment horizontal="right"/>
    </xf>
    <xf numFmtId="3" fontId="2" fillId="2" borderId="2" xfId="0" applyNumberFormat="1" applyFont="1" applyFill="1" applyBorder="1" applyAlignment="1">
      <alignment horizontal="right"/>
    </xf>
    <xf numFmtId="0" fontId="0" fillId="2" borderId="2" xfId="0" applyFont="1" applyFill="1" applyBorder="1" applyAlignment="1">
      <alignment horizontal="center"/>
    </xf>
    <xf numFmtId="0" fontId="16" fillId="2" borderId="2" xfId="0" applyFont="1" applyFill="1" applyBorder="1" applyAlignment="1">
      <alignment/>
    </xf>
    <xf numFmtId="4" fontId="12" fillId="2" borderId="2" xfId="0" applyNumberFormat="1" applyFont="1" applyFill="1" applyBorder="1" applyAlignment="1">
      <alignment horizontal="left" vertical="center" wrapText="1"/>
    </xf>
    <xf numFmtId="4" fontId="12" fillId="2" borderId="2"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4" fontId="12" fillId="2" borderId="2" xfId="0" applyNumberFormat="1" applyFont="1" applyFill="1" applyBorder="1" applyAlignment="1">
      <alignment horizontal="right" vertical="center" wrapText="1"/>
    </xf>
    <xf numFmtId="3" fontId="11" fillId="2" borderId="2" xfId="0" applyNumberFormat="1" applyFont="1" applyFill="1" applyBorder="1" applyAlignment="1">
      <alignment horizontal="right" vertical="center" wrapText="1"/>
    </xf>
    <xf numFmtId="0" fontId="16" fillId="2" borderId="0" xfId="0" applyFont="1" applyFill="1" applyBorder="1" applyAlignment="1">
      <alignment/>
    </xf>
    <xf numFmtId="4" fontId="12" fillId="2" borderId="0" xfId="0" applyNumberFormat="1" applyFont="1" applyFill="1" applyBorder="1" applyAlignment="1">
      <alignment horizontal="center" vertical="top" wrapText="1"/>
    </xf>
    <xf numFmtId="4" fontId="0" fillId="2" borderId="0" xfId="0" applyNumberFormat="1" applyFont="1" applyFill="1" applyBorder="1" applyAlignment="1">
      <alignment horizontal="center" vertical="top" wrapText="1"/>
    </xf>
    <xf numFmtId="4" fontId="12" fillId="2" borderId="0" xfId="0" applyNumberFormat="1"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4" fontId="11" fillId="2" borderId="0" xfId="0" applyNumberFormat="1" applyFont="1" applyFill="1" applyBorder="1" applyAlignment="1">
      <alignment horizontal="left" vertical="top" wrapText="1"/>
    </xf>
    <xf numFmtId="165" fontId="11" fillId="2" borderId="0" xfId="18" applyNumberFormat="1" applyFont="1" applyFill="1" applyBorder="1" applyAlignment="1">
      <alignment horizontal="center" vertical="top" wrapText="1"/>
    </xf>
    <xf numFmtId="4" fontId="14" fillId="2" borderId="0" xfId="0" applyNumberFormat="1" applyFont="1" applyFill="1" applyBorder="1" applyAlignment="1">
      <alignment horizontal="left"/>
    </xf>
    <xf numFmtId="0" fontId="12" fillId="2" borderId="0" xfId="0" applyFont="1" applyFill="1" applyAlignment="1">
      <alignment horizontal="center"/>
    </xf>
    <xf numFmtId="0" fontId="0" fillId="2" borderId="0" xfId="0" applyFont="1" applyFill="1" applyAlignment="1">
      <alignment horizontal="center"/>
    </xf>
    <xf numFmtId="4" fontId="0" fillId="2" borderId="0" xfId="0" applyNumberFormat="1" applyFont="1" applyFill="1" applyAlignment="1">
      <alignment horizontal="center"/>
    </xf>
    <xf numFmtId="1" fontId="0" fillId="2" borderId="0" xfId="0" applyNumberFormat="1" applyFont="1" applyFill="1" applyAlignment="1">
      <alignment horizontal="center"/>
    </xf>
    <xf numFmtId="0" fontId="24" fillId="2" borderId="0" xfId="0" applyFont="1" applyFill="1" applyAlignment="1">
      <alignment/>
    </xf>
    <xf numFmtId="0" fontId="12" fillId="2" borderId="0" xfId="0" applyFont="1" applyFill="1" applyAlignment="1">
      <alignment horizontal="right"/>
    </xf>
    <xf numFmtId="3" fontId="11" fillId="2" borderId="0" xfId="0" applyNumberFormat="1" applyFont="1" applyFill="1" applyAlignment="1">
      <alignment horizontal="right"/>
    </xf>
    <xf numFmtId="0" fontId="16" fillId="2" borderId="0" xfId="0" applyFont="1" applyFill="1" applyAlignment="1">
      <alignment/>
    </xf>
    <xf numFmtId="0" fontId="12" fillId="2" borderId="0" xfId="0" applyFont="1" applyFill="1" applyAlignment="1">
      <alignment/>
    </xf>
    <xf numFmtId="4" fontId="0" fillId="2" borderId="0" xfId="0" applyNumberFormat="1" applyFont="1" applyFill="1" applyBorder="1" applyAlignment="1">
      <alignment horizontal="center" vertical="center" wrapText="1"/>
    </xf>
    <xf numFmtId="3" fontId="12" fillId="3" borderId="0" xfId="18" applyNumberFormat="1" applyFont="1" applyFill="1" applyAlignment="1">
      <alignment/>
    </xf>
    <xf numFmtId="4" fontId="12" fillId="3" borderId="0" xfId="18" applyNumberFormat="1" applyFont="1" applyFill="1" applyAlignment="1">
      <alignment/>
    </xf>
    <xf numFmtId="3" fontId="11" fillId="3" borderId="0" xfId="18" applyNumberFormat="1" applyFont="1" applyFill="1" applyAlignment="1">
      <alignment/>
    </xf>
    <xf numFmtId="4" fontId="12" fillId="3" borderId="0" xfId="18" applyNumberFormat="1" applyFont="1" applyFill="1" applyAlignment="1">
      <alignment horizontal="right"/>
    </xf>
    <xf numFmtId="2" fontId="0" fillId="0" borderId="0" xfId="0" applyNumberFormat="1" applyAlignment="1">
      <alignment/>
    </xf>
    <xf numFmtId="0" fontId="12" fillId="2" borderId="0" xfId="0" applyFont="1" applyFill="1" applyAlignment="1" quotePrefix="1">
      <alignment horizontal="left"/>
    </xf>
    <xf numFmtId="3" fontId="16" fillId="2" borderId="0" xfId="0" applyNumberFormat="1" applyFont="1" applyFill="1" applyAlignment="1" applyProtection="1">
      <alignment/>
      <protection/>
    </xf>
    <xf numFmtId="0" fontId="12" fillId="2" borderId="0" xfId="0" applyFont="1" applyFill="1" applyBorder="1" applyAlignment="1">
      <alignment horizontal="center"/>
    </xf>
    <xf numFmtId="3" fontId="12" fillId="2" borderId="0" xfId="18" applyNumberFormat="1" applyFont="1" applyFill="1" applyBorder="1" applyAlignment="1">
      <alignment/>
    </xf>
    <xf numFmtId="4" fontId="12" fillId="2" borderId="0" xfId="18" applyNumberFormat="1" applyFont="1" applyFill="1" applyBorder="1" applyAlignment="1">
      <alignment/>
    </xf>
    <xf numFmtId="3" fontId="11" fillId="2" borderId="0" xfId="18" applyNumberFormat="1" applyFont="1" applyFill="1" applyBorder="1" applyAlignment="1">
      <alignment/>
    </xf>
    <xf numFmtId="4" fontId="12" fillId="2" borderId="0" xfId="18" applyNumberFormat="1" applyFont="1" applyFill="1" applyBorder="1" applyAlignment="1">
      <alignment horizontal="right"/>
    </xf>
    <xf numFmtId="0" fontId="14" fillId="2" borderId="0" xfId="0" applyFont="1" applyFill="1" applyAlignment="1">
      <alignment/>
    </xf>
    <xf numFmtId="3" fontId="12" fillId="2" borderId="0" xfId="18" applyNumberFormat="1" applyFont="1" applyFill="1" applyAlignment="1">
      <alignment/>
    </xf>
    <xf numFmtId="4" fontId="12" fillId="2" borderId="0" xfId="18" applyNumberFormat="1" applyFont="1" applyFill="1" applyAlignment="1">
      <alignment/>
    </xf>
    <xf numFmtId="3" fontId="11" fillId="2" borderId="0" xfId="18" applyNumberFormat="1" applyFont="1" applyFill="1" applyAlignment="1">
      <alignment/>
    </xf>
    <xf numFmtId="4" fontId="12" fillId="2" borderId="0" xfId="18" applyNumberFormat="1" applyFont="1" applyFill="1" applyAlignment="1">
      <alignment horizontal="right"/>
    </xf>
    <xf numFmtId="0" fontId="12" fillId="4" borderId="0" xfId="0" applyFont="1" applyFill="1" applyAlignment="1">
      <alignment/>
    </xf>
    <xf numFmtId="0" fontId="12" fillId="4" borderId="0" xfId="0" applyFont="1" applyFill="1" applyAlignment="1">
      <alignment horizontal="center"/>
    </xf>
    <xf numFmtId="4" fontId="0" fillId="4" borderId="0" xfId="0" applyNumberFormat="1" applyFont="1" applyFill="1" applyBorder="1" applyAlignment="1">
      <alignment horizontal="center" vertical="center" wrapText="1"/>
    </xf>
    <xf numFmtId="3" fontId="12" fillId="4" borderId="0" xfId="18" applyNumberFormat="1" applyFont="1" applyFill="1" applyAlignment="1">
      <alignment/>
    </xf>
    <xf numFmtId="3" fontId="8" fillId="4" borderId="0" xfId="18" applyNumberFormat="1" applyFont="1" applyFill="1" applyAlignment="1">
      <alignment horizontal="left" vertical="center"/>
    </xf>
    <xf numFmtId="4" fontId="12" fillId="4" borderId="0" xfId="18" applyNumberFormat="1" applyFont="1" applyFill="1" applyAlignment="1">
      <alignment/>
    </xf>
    <xf numFmtId="3" fontId="11" fillId="4" borderId="0" xfId="18" applyNumberFormat="1" applyFont="1" applyFill="1" applyAlignment="1">
      <alignment/>
    </xf>
    <xf numFmtId="4" fontId="12" fillId="4" borderId="0" xfId="18" applyNumberFormat="1" applyFont="1" applyFill="1" applyAlignment="1">
      <alignment horizontal="right"/>
    </xf>
    <xf numFmtId="3" fontId="25" fillId="2" borderId="0" xfId="18" applyNumberFormat="1" applyFont="1" applyFill="1" applyAlignment="1">
      <alignment/>
    </xf>
    <xf numFmtId="4" fontId="25" fillId="2" borderId="0" xfId="18" applyNumberFormat="1" applyFont="1" applyFill="1" applyAlignment="1">
      <alignment/>
    </xf>
    <xf numFmtId="3" fontId="15" fillId="2" borderId="0" xfId="18" applyNumberFormat="1" applyFont="1" applyFill="1" applyAlignment="1">
      <alignment/>
    </xf>
    <xf numFmtId="181" fontId="25" fillId="2" borderId="0" xfId="18" applyNumberFormat="1" applyFont="1" applyFill="1" applyAlignment="1">
      <alignment horizontal="right"/>
    </xf>
    <xf numFmtId="3" fontId="11" fillId="5" borderId="0" xfId="18" applyNumberFormat="1" applyFont="1" applyFill="1" applyAlignment="1">
      <alignment/>
    </xf>
    <xf numFmtId="4" fontId="12" fillId="5" borderId="0" xfId="18" applyNumberFormat="1" applyFont="1" applyFill="1" applyAlignment="1">
      <alignment horizontal="right"/>
    </xf>
    <xf numFmtId="0" fontId="12" fillId="4" borderId="0" xfId="0" applyFont="1" applyFill="1" applyBorder="1" applyAlignment="1">
      <alignment/>
    </xf>
    <xf numFmtId="0" fontId="12" fillId="4" borderId="0" xfId="0" applyFont="1" applyFill="1" applyBorder="1" applyAlignment="1">
      <alignment horizontal="center"/>
    </xf>
    <xf numFmtId="0" fontId="0" fillId="4" borderId="0" xfId="0" applyFont="1" applyFill="1" applyAlignment="1">
      <alignment horizontal="center"/>
    </xf>
    <xf numFmtId="4" fontId="0" fillId="4" borderId="0" xfId="0" applyNumberFormat="1" applyFont="1" applyFill="1" applyAlignment="1">
      <alignment horizontal="center"/>
    </xf>
    <xf numFmtId="3" fontId="11" fillId="4" borderId="0" xfId="18" applyNumberFormat="1" applyFont="1" applyFill="1" applyBorder="1" applyAlignment="1">
      <alignment/>
    </xf>
    <xf numFmtId="3" fontId="22" fillId="4" borderId="0" xfId="18" applyNumberFormat="1" applyFont="1" applyFill="1" applyBorder="1" applyAlignment="1">
      <alignment/>
    </xf>
    <xf numFmtId="4" fontId="12" fillId="4" borderId="0" xfId="18" applyNumberFormat="1" applyFont="1" applyFill="1" applyBorder="1" applyAlignment="1">
      <alignment horizontal="right"/>
    </xf>
    <xf numFmtId="3" fontId="23" fillId="4" borderId="0" xfId="18" applyNumberFormat="1" applyFont="1" applyFill="1" applyBorder="1" applyAlignment="1">
      <alignment/>
    </xf>
    <xf numFmtId="0" fontId="12" fillId="2" borderId="2" xfId="0" applyFont="1" applyFill="1" applyBorder="1" applyAlignment="1">
      <alignment/>
    </xf>
    <xf numFmtId="0" fontId="12" fillId="2" borderId="2" xfId="0" applyFont="1" applyFill="1" applyBorder="1" applyAlignment="1">
      <alignment horizontal="center"/>
    </xf>
    <xf numFmtId="3" fontId="12" fillId="2" borderId="2" xfId="18" applyNumberFormat="1" applyFont="1" applyFill="1" applyBorder="1" applyAlignment="1">
      <alignment/>
    </xf>
    <xf numFmtId="4" fontId="12" fillId="2" borderId="2" xfId="18" applyNumberFormat="1" applyFont="1" applyFill="1" applyBorder="1" applyAlignment="1">
      <alignment horizontal="right"/>
    </xf>
    <xf numFmtId="3" fontId="11" fillId="2" borderId="2" xfId="18" applyNumberFormat="1" applyFont="1" applyFill="1" applyBorder="1" applyAlignment="1">
      <alignment horizontal="right"/>
    </xf>
    <xf numFmtId="0" fontId="0" fillId="2" borderId="6" xfId="0" applyFill="1" applyBorder="1" applyAlignment="1">
      <alignment/>
    </xf>
    <xf numFmtId="0" fontId="0" fillId="2" borderId="6" xfId="0" applyFill="1" applyBorder="1" applyAlignment="1">
      <alignment horizontal="center"/>
    </xf>
    <xf numFmtId="0" fontId="0" fillId="2" borderId="6" xfId="0" applyFont="1" applyFill="1" applyBorder="1" applyAlignment="1">
      <alignment horizontal="center"/>
    </xf>
    <xf numFmtId="4" fontId="0" fillId="2" borderId="6" xfId="0" applyNumberFormat="1" applyFont="1" applyFill="1" applyBorder="1" applyAlignment="1">
      <alignment horizontal="center"/>
    </xf>
    <xf numFmtId="0" fontId="2" fillId="2" borderId="6" xfId="0" applyFont="1" applyFill="1" applyBorder="1" applyAlignment="1">
      <alignment/>
    </xf>
    <xf numFmtId="0" fontId="0" fillId="2" borderId="6" xfId="0" applyFill="1" applyBorder="1" applyAlignment="1">
      <alignment horizontal="right"/>
    </xf>
    <xf numFmtId="3" fontId="2" fillId="2" borderId="6" xfId="0" applyNumberFormat="1" applyFont="1" applyFill="1" applyBorder="1" applyAlignment="1">
      <alignment horizontal="right"/>
    </xf>
    <xf numFmtId="0" fontId="0" fillId="2" borderId="0" xfId="0" applyFill="1" applyAlignment="1">
      <alignment horizontal="center"/>
    </xf>
    <xf numFmtId="0" fontId="0" fillId="2" borderId="0" xfId="0" applyFill="1" applyAlignment="1">
      <alignment horizontal="right"/>
    </xf>
    <xf numFmtId="3" fontId="2" fillId="2" borderId="0" xfId="0" applyNumberFormat="1" applyFont="1" applyFill="1" applyAlignment="1">
      <alignment horizontal="right"/>
    </xf>
    <xf numFmtId="0" fontId="26" fillId="0" borderId="0" xfId="24" applyFont="1" applyAlignment="1">
      <alignment/>
    </xf>
    <xf numFmtId="168" fontId="21" fillId="0" borderId="0" xfId="0" applyNumberFormat="1" applyFont="1" applyAlignment="1">
      <alignment horizontal="left"/>
    </xf>
    <xf numFmtId="183" fontId="2" fillId="0" borderId="0" xfId="0" applyNumberFormat="1" applyFont="1" applyFill="1" applyAlignment="1">
      <alignment horizontal="left"/>
    </xf>
    <xf numFmtId="0" fontId="0" fillId="0" borderId="0" xfId="0" applyAlignment="1">
      <alignment horizontal="left"/>
    </xf>
    <xf numFmtId="183" fontId="0" fillId="0" borderId="0" xfId="0" applyNumberFormat="1" applyFill="1" applyAlignment="1">
      <alignment/>
    </xf>
    <xf numFmtId="183" fontId="0" fillId="0" borderId="0" xfId="0" applyNumberFormat="1" applyFill="1" applyAlignment="1">
      <alignment vertical="top" wrapText="1"/>
    </xf>
    <xf numFmtId="183" fontId="0" fillId="0" borderId="0" xfId="0" applyNumberFormat="1" applyFill="1" applyAlignment="1">
      <alignment horizontal="right" vertical="top" wrapText="1"/>
    </xf>
    <xf numFmtId="183" fontId="16" fillId="0" borderId="0" xfId="0" applyNumberFormat="1" applyFont="1" applyFill="1" applyAlignment="1">
      <alignment/>
    </xf>
    <xf numFmtId="165" fontId="0" fillId="0" borderId="0" xfId="18" applyNumberFormat="1" applyFont="1" applyBorder="1" applyAlignment="1">
      <alignment/>
    </xf>
    <xf numFmtId="184" fontId="21" fillId="6" borderId="7" xfId="0" applyNumberFormat="1" applyFont="1" applyFill="1" applyBorder="1" applyAlignment="1" quotePrefix="1">
      <alignment horizontal="center" wrapText="1"/>
    </xf>
    <xf numFmtId="184" fontId="21" fillId="6" borderId="8" xfId="0" applyNumberFormat="1" applyFont="1" applyFill="1" applyBorder="1" applyAlignment="1" quotePrefix="1">
      <alignment horizontal="center" wrapText="1"/>
    </xf>
    <xf numFmtId="3" fontId="17" fillId="6" borderId="9" xfId="0" applyNumberFormat="1" applyFont="1" applyFill="1" applyBorder="1" applyAlignment="1">
      <alignment horizontal="center" wrapText="1"/>
    </xf>
    <xf numFmtId="3" fontId="17" fillId="6" borderId="10" xfId="0" applyNumberFormat="1" applyFont="1" applyFill="1" applyBorder="1" applyAlignment="1">
      <alignment horizontal="center" wrapText="1"/>
    </xf>
    <xf numFmtId="3" fontId="17" fillId="6" borderId="11" xfId="0" applyNumberFormat="1" applyFont="1" applyFill="1" applyBorder="1" applyAlignment="1">
      <alignment horizontal="center" wrapText="1"/>
    </xf>
    <xf numFmtId="184" fontId="17" fillId="6" borderId="12" xfId="0" applyNumberFormat="1" applyFont="1" applyFill="1" applyBorder="1" applyAlignment="1" quotePrefix="1">
      <alignment horizontal="center" wrapText="1"/>
    </xf>
    <xf numFmtId="184" fontId="17" fillId="6" borderId="8" xfId="0" applyNumberFormat="1" applyFont="1" applyFill="1" applyBorder="1" applyAlignment="1" quotePrefix="1">
      <alignment horizontal="center" wrapText="1"/>
    </xf>
    <xf numFmtId="38" fontId="18" fillId="0" borderId="13" xfId="23" applyNumberFormat="1" applyFont="1" applyFill="1" applyBorder="1" applyAlignment="1">
      <alignment horizontal="center" vertical="top" wrapText="1"/>
      <protection/>
    </xf>
    <xf numFmtId="38" fontId="18" fillId="0" borderId="0" xfId="23" applyNumberFormat="1" applyFont="1" applyFill="1" applyBorder="1" applyAlignment="1">
      <alignment horizontal="left" vertical="top" wrapText="1"/>
      <protection/>
    </xf>
    <xf numFmtId="38" fontId="18" fillId="0" borderId="4" xfId="23" applyNumberFormat="1" applyFont="1" applyFill="1" applyBorder="1" applyAlignment="1">
      <alignment horizontal="left" vertical="top" wrapText="1"/>
      <protection/>
    </xf>
    <xf numFmtId="38" fontId="18" fillId="0" borderId="13" xfId="26" applyNumberFormat="1" applyFont="1" applyFill="1" applyBorder="1" applyAlignment="1">
      <alignment horizontal="center" vertical="top"/>
      <protection/>
    </xf>
    <xf numFmtId="38" fontId="18" fillId="0" borderId="0" xfId="25" applyNumberFormat="1" applyFont="1" applyFill="1" applyBorder="1" applyAlignment="1">
      <alignment vertical="top"/>
      <protection/>
    </xf>
    <xf numFmtId="38" fontId="18" fillId="0" borderId="4" xfId="25" applyNumberFormat="1" applyFont="1" applyFill="1" applyBorder="1" applyAlignment="1">
      <alignment vertical="top"/>
      <protection/>
    </xf>
    <xf numFmtId="38" fontId="28" fillId="0" borderId="11" xfId="25" applyNumberFormat="1" applyFont="1" applyFill="1" applyBorder="1" applyAlignment="1">
      <alignment vertical="top"/>
      <protection/>
    </xf>
    <xf numFmtId="185" fontId="28" fillId="7" borderId="12" xfId="0" applyNumberFormat="1" applyFont="1" applyFill="1" applyBorder="1" applyAlignment="1">
      <alignment vertical="top"/>
    </xf>
    <xf numFmtId="185" fontId="28" fillId="7" borderId="8" xfId="0" applyNumberFormat="1" applyFont="1" applyFill="1" applyBorder="1" applyAlignment="1">
      <alignment vertical="top"/>
    </xf>
    <xf numFmtId="185" fontId="0" fillId="0" borderId="0" xfId="0" applyNumberFormat="1" applyFont="1" applyAlignment="1">
      <alignment/>
    </xf>
    <xf numFmtId="185" fontId="18" fillId="7" borderId="14" xfId="0" applyNumberFormat="1" applyFont="1" applyFill="1" applyBorder="1" applyAlignment="1">
      <alignment vertical="top"/>
    </xf>
    <xf numFmtId="185" fontId="18" fillId="7" borderId="15" xfId="0" applyNumberFormat="1" applyFont="1" applyFill="1" applyBorder="1" applyAlignment="1">
      <alignment vertical="top"/>
    </xf>
    <xf numFmtId="183" fontId="18" fillId="0" borderId="0" xfId="17" applyNumberFormat="1" applyFont="1" applyBorder="1" applyAlignment="1">
      <alignment vertical="top" wrapText="1"/>
      <protection/>
    </xf>
    <xf numFmtId="183" fontId="18" fillId="0" borderId="4" xfId="17" applyNumberFormat="1" applyFont="1" applyBorder="1" applyAlignment="1">
      <alignment vertical="top" wrapText="1"/>
      <protection/>
    </xf>
    <xf numFmtId="38" fontId="28" fillId="0" borderId="4" xfId="25" applyNumberFormat="1" applyFont="1" applyFill="1" applyBorder="1" applyAlignment="1">
      <alignment vertical="top"/>
      <protection/>
    </xf>
    <xf numFmtId="165" fontId="18" fillId="7" borderId="14" xfId="18" applyNumberFormat="1" applyFont="1" applyFill="1" applyBorder="1" applyAlignment="1">
      <alignment vertical="top"/>
    </xf>
    <xf numFmtId="165" fontId="18" fillId="7" borderId="15" xfId="18" applyNumberFormat="1" applyFont="1" applyFill="1" applyBorder="1" applyAlignment="1">
      <alignment vertical="top"/>
    </xf>
    <xf numFmtId="38" fontId="17" fillId="0" borderId="16" xfId="26" applyNumberFormat="1" applyFont="1" applyFill="1" applyBorder="1" applyAlignment="1">
      <alignment horizontal="center" vertical="top"/>
      <protection/>
    </xf>
    <xf numFmtId="38" fontId="17" fillId="0" borderId="17" xfId="25" applyNumberFormat="1" applyFont="1" applyFill="1" applyBorder="1" applyAlignment="1">
      <alignment vertical="top"/>
      <protection/>
    </xf>
    <xf numFmtId="38" fontId="17" fillId="0" borderId="18" xfId="25" applyNumberFormat="1" applyFont="1" applyFill="1" applyBorder="1" applyAlignment="1">
      <alignment vertical="top"/>
      <protection/>
    </xf>
    <xf numFmtId="185" fontId="17" fillId="7" borderId="19" xfId="0" applyNumberFormat="1" applyFont="1" applyFill="1" applyBorder="1" applyAlignment="1">
      <alignment horizontal="right" vertical="top"/>
    </xf>
    <xf numFmtId="185" fontId="17" fillId="7" borderId="20" xfId="0" applyNumberFormat="1" applyFont="1" applyFill="1" applyBorder="1" applyAlignment="1">
      <alignment horizontal="right" vertical="top"/>
    </xf>
    <xf numFmtId="185" fontId="0" fillId="0" borderId="0" xfId="18" applyNumberFormat="1" applyFont="1" applyBorder="1" applyAlignment="1">
      <alignment/>
    </xf>
    <xf numFmtId="186" fontId="0" fillId="0" borderId="0" xfId="0" applyNumberFormat="1" applyFont="1" applyFill="1" applyAlignment="1">
      <alignment/>
    </xf>
    <xf numFmtId="165" fontId="0" fillId="0" borderId="0" xfId="18" applyNumberFormat="1" applyFont="1" applyAlignment="1">
      <alignment/>
    </xf>
    <xf numFmtId="185" fontId="29" fillId="7" borderId="14" xfId="0" applyNumberFormat="1" applyFont="1" applyFill="1" applyBorder="1" applyAlignment="1">
      <alignment horizontal="right" vertical="top"/>
    </xf>
    <xf numFmtId="185" fontId="29" fillId="7" borderId="15" xfId="0" applyNumberFormat="1" applyFont="1" applyFill="1" applyBorder="1" applyAlignment="1">
      <alignment horizontal="right" vertical="top"/>
    </xf>
    <xf numFmtId="3" fontId="30" fillId="3" borderId="0" xfId="18" applyNumberFormat="1" applyFont="1" applyFill="1" applyAlignment="1">
      <alignment horizontal="right"/>
    </xf>
    <xf numFmtId="3" fontId="30" fillId="2" borderId="0" xfId="18" applyNumberFormat="1" applyFont="1" applyFill="1" applyBorder="1" applyAlignment="1">
      <alignment horizontal="right"/>
    </xf>
    <xf numFmtId="3" fontId="30" fillId="2" borderId="0" xfId="18" applyNumberFormat="1" applyFont="1" applyFill="1" applyAlignment="1">
      <alignment horizontal="right"/>
    </xf>
    <xf numFmtId="3" fontId="30" fillId="4" borderId="0" xfId="18" applyNumberFormat="1" applyFont="1" applyFill="1" applyAlignment="1">
      <alignment horizontal="right"/>
    </xf>
    <xf numFmtId="3" fontId="30" fillId="5" borderId="0" xfId="18" applyNumberFormat="1" applyFont="1" applyFill="1" applyAlignment="1">
      <alignment horizontal="right"/>
    </xf>
    <xf numFmtId="3" fontId="30" fillId="4" borderId="0" xfId="18" applyNumberFormat="1" applyFont="1" applyFill="1" applyBorder="1" applyAlignment="1">
      <alignment horizontal="right"/>
    </xf>
    <xf numFmtId="166" fontId="0" fillId="0" borderId="0" xfId="0" applyNumberFormat="1" applyFont="1" applyBorder="1" applyAlignment="1">
      <alignment horizontal="center" vertical="top" wrapText="1"/>
    </xf>
    <xf numFmtId="166" fontId="0" fillId="0" borderId="0" xfId="0" applyNumberFormat="1" applyFont="1" applyBorder="1" applyAlignment="1">
      <alignment horizontal="right" vertical="top" wrapText="1"/>
    </xf>
    <xf numFmtId="166" fontId="0" fillId="0" borderId="0" xfId="0" applyNumberFormat="1" applyFont="1" applyFill="1" applyBorder="1" applyAlignment="1">
      <alignment horizontal="right" vertical="top" wrapText="1"/>
    </xf>
    <xf numFmtId="166" fontId="0" fillId="0" borderId="4" xfId="0" applyNumberFormat="1" applyFont="1" applyFill="1" applyBorder="1" applyAlignment="1">
      <alignment horizontal="right" vertical="top" wrapText="1"/>
    </xf>
    <xf numFmtId="10" fontId="0" fillId="0" borderId="0" xfId="0" applyNumberFormat="1" applyFont="1" applyFill="1" applyBorder="1" applyAlignment="1">
      <alignment horizontal="right" vertical="top" wrapText="1"/>
    </xf>
    <xf numFmtId="166" fontId="0" fillId="0" borderId="0" xfId="0" applyNumberFormat="1" applyFill="1" applyBorder="1" applyAlignment="1">
      <alignment horizontal="right"/>
    </xf>
    <xf numFmtId="10" fontId="0" fillId="0" borderId="0" xfId="0" applyNumberFormat="1" applyBorder="1" applyAlignment="1">
      <alignment/>
    </xf>
    <xf numFmtId="0" fontId="2" fillId="0" borderId="2" xfId="0" applyFont="1" applyBorder="1" applyAlignment="1">
      <alignment/>
    </xf>
    <xf numFmtId="0" fontId="0" fillId="0" borderId="0" xfId="0" applyAlignment="1">
      <alignment vertical="top"/>
    </xf>
    <xf numFmtId="169" fontId="0" fillId="0" borderId="0" xfId="0" applyNumberFormat="1" applyFill="1" applyBorder="1" applyAlignment="1">
      <alignment horizontal="left" vertical="top" wrapText="1"/>
    </xf>
    <xf numFmtId="0" fontId="3" fillId="0" borderId="0" xfId="24" applyAlignment="1">
      <alignment/>
    </xf>
    <xf numFmtId="2" fontId="19" fillId="0" borderId="0" xfId="0" applyNumberFormat="1" applyFont="1" applyBorder="1" applyAlignment="1">
      <alignment horizontal="right"/>
    </xf>
    <xf numFmtId="4" fontId="0" fillId="0" borderId="0" xfId="0" applyNumberFormat="1" applyAlignment="1">
      <alignment/>
    </xf>
    <xf numFmtId="182" fontId="0" fillId="0" borderId="0" xfId="0" applyNumberFormat="1" applyBorder="1" applyAlignment="1">
      <alignment/>
    </xf>
    <xf numFmtId="169" fontId="0" fillId="0" borderId="0" xfId="0" applyNumberFormat="1" applyAlignment="1">
      <alignment/>
    </xf>
    <xf numFmtId="169" fontId="0" fillId="0" borderId="4" xfId="0" applyNumberFormat="1" applyFill="1" applyBorder="1" applyAlignment="1">
      <alignment/>
    </xf>
    <xf numFmtId="1" fontId="0" fillId="0" borderId="0" xfId="0" applyNumberFormat="1" applyBorder="1" applyAlignment="1">
      <alignment horizontal="center"/>
    </xf>
    <xf numFmtId="1" fontId="0" fillId="0" borderId="0" xfId="0" applyNumberFormat="1" applyFill="1" applyBorder="1" applyAlignment="1">
      <alignment horizontal="center"/>
    </xf>
    <xf numFmtId="3" fontId="8" fillId="0" borderId="0" xfId="0" applyNumberFormat="1" applyFont="1" applyAlignment="1">
      <alignment/>
    </xf>
    <xf numFmtId="1" fontId="0" fillId="0" borderId="0" xfId="0" applyNumberFormat="1" applyFill="1" applyBorder="1" applyAlignment="1">
      <alignment horizontal="center" vertical="top"/>
    </xf>
    <xf numFmtId="0" fontId="11" fillId="0" borderId="0" xfId="0" applyFont="1" applyFill="1" applyAlignment="1">
      <alignment/>
    </xf>
    <xf numFmtId="0" fontId="7" fillId="0" borderId="0" xfId="0" applyFont="1" applyBorder="1" applyAlignment="1">
      <alignment horizontal="center"/>
    </xf>
    <xf numFmtId="0" fontId="20" fillId="0" borderId="21" xfId="0" applyFont="1" applyBorder="1" applyAlignment="1">
      <alignment horizontal="left" wrapText="1"/>
    </xf>
    <xf numFmtId="0" fontId="2" fillId="0" borderId="2" xfId="0" applyFont="1" applyBorder="1" applyAlignment="1">
      <alignment horizontal="right"/>
    </xf>
    <xf numFmtId="168" fontId="0" fillId="0" borderId="0" xfId="18" applyNumberFormat="1" applyAlignment="1">
      <alignment/>
    </xf>
    <xf numFmtId="168" fontId="0" fillId="0" borderId="0" xfId="18" applyNumberFormat="1" applyFill="1" applyAlignment="1">
      <alignment/>
    </xf>
    <xf numFmtId="193" fontId="0" fillId="0" borderId="0" xfId="0" applyNumberFormat="1" applyAlignment="1">
      <alignment/>
    </xf>
    <xf numFmtId="166" fontId="0" fillId="0" borderId="2" xfId="0" applyNumberFormat="1" applyFont="1" applyFill="1" applyBorder="1" applyAlignment="1">
      <alignment horizontal="left" vertical="top" wrapText="1"/>
    </xf>
    <xf numFmtId="0" fontId="0" fillId="0" borderId="2" xfId="0" applyFont="1" applyFill="1" applyBorder="1" applyAlignment="1">
      <alignment/>
    </xf>
    <xf numFmtId="167" fontId="20" fillId="0" borderId="2" xfId="0" applyNumberFormat="1" applyFont="1" applyFill="1" applyBorder="1" applyAlignment="1">
      <alignment/>
    </xf>
    <xf numFmtId="194" fontId="0" fillId="0" borderId="0" xfId="0" applyNumberFormat="1" applyAlignment="1">
      <alignment/>
    </xf>
    <xf numFmtId="193" fontId="0" fillId="0" borderId="0" xfId="18" applyNumberFormat="1" applyAlignment="1">
      <alignment/>
    </xf>
    <xf numFmtId="168" fontId="0" fillId="0" borderId="0" xfId="0" applyNumberFormat="1" applyAlignment="1">
      <alignment/>
    </xf>
    <xf numFmtId="170" fontId="2" fillId="0" borderId="0" xfId="28" applyNumberFormat="1" applyFont="1" applyAlignment="1">
      <alignment/>
    </xf>
    <xf numFmtId="166" fontId="5" fillId="0" borderId="0" xfId="0" applyNumberFormat="1" applyFont="1" applyBorder="1" applyAlignment="1">
      <alignment horizontal="left" vertical="top" wrapText="1"/>
    </xf>
    <xf numFmtId="166" fontId="5" fillId="0" borderId="0" xfId="0" applyNumberFormat="1" applyFont="1" applyBorder="1" applyAlignment="1">
      <alignment/>
    </xf>
    <xf numFmtId="166" fontId="5" fillId="0" borderId="0" xfId="0" applyNumberFormat="1" applyFont="1" applyAlignment="1">
      <alignment/>
    </xf>
    <xf numFmtId="0" fontId="0" fillId="0" borderId="0" xfId="0" applyFont="1" applyFill="1" applyAlignment="1">
      <alignment/>
    </xf>
    <xf numFmtId="0" fontId="0" fillId="0" borderId="0" xfId="0" applyFill="1" applyAlignment="1">
      <alignment vertical="top"/>
    </xf>
    <xf numFmtId="0" fontId="0" fillId="0" borderId="2" xfId="0" applyFont="1" applyFill="1" applyBorder="1" applyAlignment="1">
      <alignment/>
    </xf>
    <xf numFmtId="0" fontId="7" fillId="0" borderId="21" xfId="0" applyFont="1" applyBorder="1" applyAlignment="1">
      <alignment horizontal="center"/>
    </xf>
    <xf numFmtId="166" fontId="5" fillId="0" borderId="0" xfId="0" applyNumberFormat="1" applyFont="1" applyFill="1" applyBorder="1" applyAlignment="1">
      <alignment/>
    </xf>
    <xf numFmtId="0" fontId="0" fillId="2" borderId="0" xfId="0" applyFill="1" applyAlignment="1">
      <alignment wrapText="1"/>
    </xf>
    <xf numFmtId="0" fontId="0" fillId="2" borderId="0" xfId="0" applyFill="1" applyAlignment="1">
      <alignment horizontal="left" wrapText="1"/>
    </xf>
    <xf numFmtId="0" fontId="7" fillId="0" borderId="22" xfId="0" applyFont="1" applyBorder="1" applyAlignment="1">
      <alignment horizontal="center"/>
    </xf>
    <xf numFmtId="0" fontId="7" fillId="0" borderId="21" xfId="0" applyFont="1" applyBorder="1" applyAlignment="1">
      <alignment horizontal="center"/>
    </xf>
    <xf numFmtId="0" fontId="7" fillId="0" borderId="23" xfId="0" applyFont="1" applyBorder="1" applyAlignment="1">
      <alignment horizontal="center"/>
    </xf>
    <xf numFmtId="0" fontId="2" fillId="8" borderId="22" xfId="0" applyFont="1" applyFill="1" applyBorder="1" applyAlignment="1">
      <alignment horizontal="center"/>
    </xf>
    <xf numFmtId="0" fontId="2" fillId="8" borderId="21" xfId="0" applyFont="1" applyFill="1" applyBorder="1" applyAlignment="1">
      <alignment horizontal="center"/>
    </xf>
    <xf numFmtId="0" fontId="2" fillId="8" borderId="23" xfId="0" applyFont="1" applyFill="1" applyBorder="1" applyAlignment="1">
      <alignment horizontal="center"/>
    </xf>
    <xf numFmtId="0" fontId="0" fillId="0" borderId="0" xfId="0" applyFill="1" applyAlignment="1">
      <alignment wrapText="1"/>
    </xf>
    <xf numFmtId="0" fontId="0" fillId="0" borderId="0" xfId="0" applyFill="1" applyAlignment="1">
      <alignment horizontal="left" wrapText="1"/>
    </xf>
    <xf numFmtId="0" fontId="0" fillId="0" borderId="0" xfId="0" applyFill="1" applyAlignment="1">
      <alignment horizontal="left"/>
    </xf>
    <xf numFmtId="166" fontId="2" fillId="0" borderId="22" xfId="0" applyNumberFormat="1" applyFont="1" applyFill="1" applyBorder="1" applyAlignment="1">
      <alignment horizontal="center"/>
    </xf>
    <xf numFmtId="166" fontId="2" fillId="0" borderId="21" xfId="0" applyNumberFormat="1" applyFont="1" applyFill="1" applyBorder="1" applyAlignment="1" quotePrefix="1">
      <alignment horizontal="center"/>
    </xf>
    <xf numFmtId="166" fontId="2" fillId="0" borderId="23" xfId="0" applyNumberFormat="1" applyFont="1" applyFill="1" applyBorder="1" applyAlignment="1" quotePrefix="1">
      <alignment horizontal="center"/>
    </xf>
    <xf numFmtId="166" fontId="2" fillId="0" borderId="22" xfId="0" applyNumberFormat="1" applyFont="1" applyBorder="1" applyAlignment="1" quotePrefix="1">
      <alignment horizontal="center"/>
    </xf>
    <xf numFmtId="166" fontId="2" fillId="0" borderId="21" xfId="0" applyNumberFormat="1" applyFont="1" applyBorder="1" applyAlignment="1" quotePrefix="1">
      <alignment horizontal="center"/>
    </xf>
    <xf numFmtId="166" fontId="2" fillId="0" borderId="23" xfId="0" applyNumberFormat="1" applyFont="1" applyBorder="1" applyAlignment="1" quotePrefix="1">
      <alignment horizontal="center"/>
    </xf>
    <xf numFmtId="166" fontId="0" fillId="0" borderId="0" xfId="0" applyNumberFormat="1" applyBorder="1" applyAlignment="1">
      <alignment wrapText="1"/>
    </xf>
    <xf numFmtId="0" fontId="0" fillId="0" borderId="0" xfId="0" applyAlignment="1">
      <alignment wrapText="1"/>
    </xf>
    <xf numFmtId="166" fontId="0" fillId="0" borderId="0" xfId="0" applyNumberFormat="1" applyFill="1" applyBorder="1" applyAlignment="1">
      <alignment wrapText="1"/>
    </xf>
    <xf numFmtId="0" fontId="0" fillId="0" borderId="0" xfId="0" applyFont="1" applyAlignment="1">
      <alignment wrapText="1"/>
    </xf>
    <xf numFmtId="0" fontId="0" fillId="2" borderId="0" xfId="0" applyFill="1" applyBorder="1" applyAlignment="1">
      <alignment horizontal="left"/>
    </xf>
    <xf numFmtId="0" fontId="0" fillId="2" borderId="0" xfId="0" applyFill="1" applyBorder="1" applyAlignment="1">
      <alignment horizontal="left" wrapText="1"/>
    </xf>
    <xf numFmtId="0" fontId="0" fillId="2" borderId="10" xfId="0" applyFill="1" applyBorder="1" applyAlignment="1">
      <alignment horizontal="left" wrapText="1"/>
    </xf>
    <xf numFmtId="0" fontId="0" fillId="2" borderId="0" xfId="0" applyFont="1" applyFill="1" applyAlignment="1">
      <alignment horizontal="left" wrapText="1"/>
    </xf>
    <xf numFmtId="0" fontId="0" fillId="0" borderId="0" xfId="0" applyAlignment="1">
      <alignment horizontal="left" wrapText="1"/>
    </xf>
  </cellXfs>
  <cellStyles count="16">
    <cellStyle name="Normal" xfId="0"/>
    <cellStyle name="%" xfId="15"/>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6"/>
    <cellStyle name="]&#13;&#10;Zoomed=1&#13;&#10;Row=0&#13;&#10;Column=0&#13;&#10;Height=0&#13;&#10;Width=0&#13;&#10;FontName=FoxFont&#13;&#10;FontStyle=0&#13;&#10;FontSize=9&#13;&#10;PrtFontName=FoxPrin" xfId="17"/>
    <cellStyle name="Comma" xfId="18"/>
    <cellStyle name="Comma [0]" xfId="19"/>
    <cellStyle name="Currency" xfId="20"/>
    <cellStyle name="Currency [0]" xfId="21"/>
    <cellStyle name="Followed Hyperlink" xfId="22"/>
    <cellStyle name="HeaderLEA" xfId="23"/>
    <cellStyle name="Hyperlink" xfId="24"/>
    <cellStyle name="LEAName" xfId="25"/>
    <cellStyle name="LEANumber" xfId="26"/>
    <cellStyle name="Normal 2" xfId="27"/>
    <cellStyle name="Percent" xfId="28"/>
    <cellStyle name="Row_Headings" xfId="29"/>
  </cellStyles>
  <dxfs count="1">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6</xdr:col>
      <xdr:colOff>9525</xdr:colOff>
      <xdr:row>1</xdr:row>
      <xdr:rowOff>295275</xdr:rowOff>
    </xdr:to>
    <xdr:sp>
      <xdr:nvSpPr>
        <xdr:cNvPr id="1" name="TextBox 1"/>
        <xdr:cNvSpPr txBox="1">
          <a:spLocks noChangeArrowheads="1"/>
        </xdr:cNvSpPr>
      </xdr:nvSpPr>
      <xdr:spPr>
        <a:xfrm>
          <a:off x="781050" y="47625"/>
          <a:ext cx="6819900" cy="4095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000" b="0" i="0" u="sng" baseline="0">
              <a:solidFill>
                <a:srgbClr val="000000"/>
              </a:solidFill>
              <a:latin typeface="Arial"/>
              <a:ea typeface="Arial"/>
              <a:cs typeface="Arial"/>
            </a:rPr>
            <a:t>Funding</a:t>
          </a:r>
          <a:r>
            <a:rPr lang="en-US" cap="none" sz="2000" b="0" i="0" u="sng" baseline="0">
              <a:solidFill>
                <a:srgbClr val="000000"/>
              </a:solidFill>
              <a:latin typeface="Arial"/>
              <a:ea typeface="Arial"/>
              <a:cs typeface="Arial"/>
            </a:rPr>
            <a:t> allocations (by LA) for Extended Rights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local.communities.gov.uk/finance/1112/spfull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F3Analysis\Spending%20Power\2014-15%20settlement\2014-15\130904%20Spending%20Power%202014-15%20working%20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12-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 14-15"/>
      <sheetName val="Summary LA - 14-15"/>
      <sheetName val="Assumptions"/>
      <sheetName val="ESSSA"/>
      <sheetName val="CTR 13-14"/>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HB admin 13-14"/>
      <sheetName val="LCTS &amp; HB admin 14-15"/>
      <sheetName val="CTSNB"/>
      <sheetName val="Local Welfare Provision"/>
      <sheetName val="CT freeze 13-14"/>
      <sheetName val="CT freeze 14-15"/>
      <sheetName val="LA Social Housing Fraud"/>
      <sheetName val="LR and CV DH"/>
      <sheetName val="Public Health Grant"/>
      <sheetName val="NHS allocations"/>
      <sheetName val="LA Lookup"/>
      <sheetName val="Exc gra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23721/130617_Freeze_Grant_Allocations_for_2013-14_-_Publishable_Table_Revised.xls" TargetMode="External" /></Relationships>
</file>

<file path=xl/worksheets/sheet1.xml><?xml version="1.0" encoding="utf-8"?>
<worksheet xmlns="http://schemas.openxmlformats.org/spreadsheetml/2006/main" xmlns:r="http://schemas.openxmlformats.org/officeDocument/2006/relationships">
  <dimension ref="A1:I442"/>
  <sheetViews>
    <sheetView tabSelected="1" zoomScale="85" zoomScaleNormal="85" workbookViewId="0" topLeftCell="A1">
      <pane ySplit="7" topLeftCell="BM8" activePane="bottomLeft" state="frozen"/>
      <selection pane="topLeft" activeCell="A1" sqref="A1"/>
      <selection pane="bottomLeft" activeCell="B5" sqref="B5:E5"/>
    </sheetView>
  </sheetViews>
  <sheetFormatPr defaultColWidth="9.140625" defaultRowHeight="12.75"/>
  <cols>
    <col min="1" max="1" width="4.00390625" style="0" bestFit="1" customWidth="1"/>
    <col min="2" max="2" width="81.421875" style="0" bestFit="1" customWidth="1"/>
    <col min="3" max="3" width="9.28125" style="0" bestFit="1" customWidth="1"/>
    <col min="4" max="4" width="16.57421875" style="0" bestFit="1" customWidth="1"/>
    <col min="5" max="5" width="11.7109375" style="0" bestFit="1" customWidth="1"/>
    <col min="8" max="8" width="9.28125" style="0" customWidth="1"/>
    <col min="12" max="12" width="9.28125" style="0" bestFit="1" customWidth="1"/>
  </cols>
  <sheetData>
    <row r="1" spans="2:5" ht="13.5" thickBot="1">
      <c r="B1" s="223"/>
      <c r="C1" s="223"/>
      <c r="D1" s="223"/>
      <c r="E1" s="223"/>
    </row>
    <row r="2" spans="2:5" ht="13.5" thickBot="1">
      <c r="B2" s="246" t="s">
        <v>0</v>
      </c>
      <c r="C2" s="247"/>
      <c r="D2" s="247"/>
      <c r="E2" s="248"/>
    </row>
    <row r="3" spans="1:5" ht="13.5" thickBot="1">
      <c r="A3" s="41"/>
      <c r="B3" s="242"/>
      <c r="C3" s="242"/>
      <c r="D3" s="242"/>
      <c r="E3" s="242"/>
    </row>
    <row r="4" spans="2:5" ht="13.5" thickBot="1">
      <c r="B4" s="224" t="s">
        <v>1551</v>
      </c>
      <c r="C4" s="224"/>
      <c r="D4" s="224"/>
      <c r="E4" s="224"/>
    </row>
    <row r="5" spans="2:5" ht="13.5" thickBot="1">
      <c r="B5" s="249" t="s">
        <v>458</v>
      </c>
      <c r="C5" s="250"/>
      <c r="D5" s="250"/>
      <c r="E5" s="251"/>
    </row>
    <row r="7" spans="1:5" ht="12.75">
      <c r="A7" s="41"/>
      <c r="B7" s="209" t="s">
        <v>1414</v>
      </c>
      <c r="C7" s="41"/>
      <c r="D7" s="225" t="s">
        <v>1556</v>
      </c>
      <c r="E7" s="225" t="s">
        <v>184</v>
      </c>
    </row>
    <row r="10" spans="1:5" ht="12.75">
      <c r="A10" s="239">
        <v>1</v>
      </c>
      <c r="B10" s="13" t="s">
        <v>226</v>
      </c>
      <c r="C10" t="s">
        <v>585</v>
      </c>
      <c r="D10" s="226">
        <f>VLOOKUP($B$5,'Summary LA - 14-15'!$C$7:$BI$394,3,FALSE)</f>
        <v>20086.95141484001</v>
      </c>
      <c r="E10" s="226">
        <f>VLOOKUP($B$5,'Summary LA - 14-15'!$C$7:$BI$394,29,FALSE)</f>
        <v>20220.86239992887</v>
      </c>
    </row>
    <row r="11" spans="1:8" ht="12.75">
      <c r="A11" s="239"/>
      <c r="B11" s="13" t="s">
        <v>1518</v>
      </c>
      <c r="C11" s="18" t="s">
        <v>585</v>
      </c>
      <c r="D11" s="226">
        <f>VLOOKUP($B$5,'Summary LA - 14-15'!$C$7:$BI$394,5,FALSE)</f>
        <v>25091.91238729789</v>
      </c>
      <c r="E11" s="226">
        <f>VLOOKUP($B$5,'Summary LA - 14-15'!$C$7:$BI$394,31,FALSE)</f>
        <v>22630.033852845285</v>
      </c>
      <c r="H11" s="214"/>
    </row>
    <row r="12" spans="1:8" ht="12.75">
      <c r="A12" s="239">
        <v>2</v>
      </c>
      <c r="B12" s="13" t="s">
        <v>1548</v>
      </c>
      <c r="C12" s="18" t="s">
        <v>585</v>
      </c>
      <c r="D12" s="226">
        <v>0</v>
      </c>
      <c r="E12" s="226">
        <f>VLOOKUP($B$5,'Summary LA - 14-15'!$C$7:$BI$394,32,FALSE)</f>
        <v>107.73860907980588</v>
      </c>
      <c r="H12" s="214"/>
    </row>
    <row r="13" spans="1:5" ht="12.75">
      <c r="A13" s="239">
        <v>3</v>
      </c>
      <c r="B13" s="13" t="s">
        <v>459</v>
      </c>
      <c r="C13" s="18" t="s">
        <v>585</v>
      </c>
      <c r="D13" s="226">
        <f>VLOOKUP($B$5,'Summary LA - 14-15'!$C$7:$BI$394,6,FALSE)</f>
        <v>-40.450039999999994</v>
      </c>
      <c r="E13" s="226">
        <f>VLOOKUP($B$5,'Summary LA - 14-15'!$C$7:$BI$394,33,FALSE)</f>
        <v>-40.450039999999994</v>
      </c>
    </row>
    <row r="14" spans="1:5" ht="12.75">
      <c r="A14" s="239">
        <v>4</v>
      </c>
      <c r="B14" s="13" t="s">
        <v>432</v>
      </c>
      <c r="C14" t="s">
        <v>585</v>
      </c>
      <c r="D14" s="226">
        <f>VLOOKUP($B$5,'Summary LA - 14-15'!$C$7:$BI$394,7,FALSE)</f>
        <v>9.234811095461733</v>
      </c>
      <c r="E14" s="226">
        <f>VLOOKUP($B$5,'Summary LA - 14-15'!$C$7:$BI$394,55,FALSE)</f>
        <v>9.386432318112155</v>
      </c>
    </row>
    <row r="15" spans="1:5" ht="12.75">
      <c r="A15" s="239"/>
      <c r="B15" s="22" t="s">
        <v>431</v>
      </c>
      <c r="C15" t="s">
        <v>585</v>
      </c>
      <c r="D15" s="226">
        <f>VLOOKUP($B$5,'Summary LA - 14-15'!$C$7:$BI$394,8,FALSE)</f>
        <v>0.022021</v>
      </c>
      <c r="E15" s="226">
        <f>VLOOKUP($B$5,'Summary LA - 14-15'!$C$7:$BI$394,35,FALSE)</f>
        <v>0.022021</v>
      </c>
    </row>
    <row r="16" spans="1:5" ht="12.75">
      <c r="A16" s="239"/>
      <c r="B16" s="13" t="s">
        <v>510</v>
      </c>
      <c r="C16" t="s">
        <v>585</v>
      </c>
      <c r="D16" s="226">
        <f>VLOOKUP($B$5,'Summary LA - 14-15'!$C$7:$BI$394,9,FALSE)</f>
        <v>2.9999979999999997</v>
      </c>
      <c r="E16" s="226">
        <f>VLOOKUP($B$5,'Summary LA - 14-15'!$C$7:$BI$394,36,FALSE)</f>
        <v>2.9999979999999997</v>
      </c>
    </row>
    <row r="17" spans="1:5" ht="12.75">
      <c r="A17" s="239"/>
      <c r="B17" s="13" t="s">
        <v>222</v>
      </c>
      <c r="C17" s="18" t="s">
        <v>585</v>
      </c>
      <c r="D17" s="226">
        <f>VLOOKUP($B$5,'Summary LA - 14-15'!$C$7:$BI$394,10,FALSE)</f>
        <v>15.000098999999995</v>
      </c>
      <c r="E17" s="226">
        <f>VLOOKUP($B$5,'Summary LA - 14-15'!$C$7:$BI$394,37,FALSE)</f>
        <v>15.000098999999995</v>
      </c>
    </row>
    <row r="18" spans="1:5" ht="12.75">
      <c r="A18" s="239"/>
      <c r="B18" s="13" t="s">
        <v>224</v>
      </c>
      <c r="C18" s="18" t="s">
        <v>585</v>
      </c>
      <c r="D18" s="226">
        <f>VLOOKUP($B$5,'Summary LA - 14-15'!$C$7:$BI$394,13,FALSE)</f>
        <v>2.9999970000000182</v>
      </c>
      <c r="E18" s="226">
        <f>VLOOKUP($B$5,'Summary LA - 14-15'!$C$7:$BI$394,40,FALSE)</f>
        <v>2.9999970000000182</v>
      </c>
    </row>
    <row r="19" spans="1:5" ht="12.75">
      <c r="A19" s="239"/>
      <c r="B19" s="13" t="s">
        <v>225</v>
      </c>
      <c r="C19" s="18" t="s">
        <v>585</v>
      </c>
      <c r="D19" s="226">
        <f>VLOOKUP($B$5,'Summary LA - 14-15'!$C$7:$BI$394,14,FALSE)</f>
        <v>2.5607300000000017</v>
      </c>
      <c r="E19" s="226">
        <f>VLOOKUP($B$5,'Summary LA - 14-15'!$C$7:$BI$394,41,FALSE)</f>
        <v>2.5607300000000017</v>
      </c>
    </row>
    <row r="20" spans="1:5" ht="12.75">
      <c r="A20" s="239"/>
      <c r="B20" s="13" t="s">
        <v>460</v>
      </c>
      <c r="C20" s="18" t="s">
        <v>585</v>
      </c>
      <c r="D20" s="226">
        <f>VLOOKUP($B$5,'Summary LA - 14-15'!$C$7:$BI$394,11,FALSE)</f>
        <v>174.66840799999983</v>
      </c>
      <c r="E20" s="226">
        <f>VLOOKUP($B$5,'Summary LA - 14-15'!$C$7:$BI$394,38,FALSE)</f>
        <v>172.12744200000006</v>
      </c>
    </row>
    <row r="21" spans="1:5" ht="12.75">
      <c r="A21" s="239"/>
      <c r="B21" s="13" t="s">
        <v>566</v>
      </c>
      <c r="C21" s="18" t="s">
        <v>585</v>
      </c>
      <c r="D21" s="226">
        <f>VLOOKUP($B$5,'Summary LA - 14-15'!$C$7:$BI$394,12,FALSE)</f>
        <v>27.00806736366077</v>
      </c>
      <c r="E21" s="226">
        <f>VLOOKUP($B$5,'Summary LA - 14-15'!$C$7:$BI$394,39,FALSE)</f>
        <v>28.426033388318327</v>
      </c>
    </row>
    <row r="22" spans="1:5" ht="12.75">
      <c r="A22" s="239">
        <v>5</v>
      </c>
      <c r="B22" s="13" t="s">
        <v>461</v>
      </c>
      <c r="C22" s="18" t="s">
        <v>585</v>
      </c>
      <c r="D22" s="227">
        <v>0</v>
      </c>
      <c r="E22" s="226">
        <f>VLOOKUP($B$5,'Summary LA - 14-15'!$C$7:$BI$394,42,FALSE)</f>
        <v>234.52581829000607</v>
      </c>
    </row>
    <row r="23" spans="1:6" ht="12.75">
      <c r="A23" s="239">
        <v>6</v>
      </c>
      <c r="B23" s="13" t="s">
        <v>1422</v>
      </c>
      <c r="C23" s="18" t="s">
        <v>585</v>
      </c>
      <c r="D23" s="226">
        <f>VLOOKUP($B$5,'Summary LA - 14-15'!$C$7:$BI$394,15,FALSE)</f>
        <v>668.3393132246739</v>
      </c>
      <c r="E23" s="226">
        <f>VLOOKUP($B$5,'Summary LA - 14-15'!$C$7:$BI$394,43,FALSE)</f>
        <v>916.9735468246747</v>
      </c>
      <c r="F23" s="228"/>
    </row>
    <row r="24" spans="1:5" ht="12.75">
      <c r="A24" s="239">
        <v>7</v>
      </c>
      <c r="B24" s="13" t="s">
        <v>462</v>
      </c>
      <c r="C24" s="18" t="s">
        <v>585</v>
      </c>
      <c r="D24" s="226">
        <f>VLOOKUP($B$5,'Summary LA - 14-15'!$C$7:$BI$394,16,FALSE)</f>
        <v>81.66068699999998</v>
      </c>
      <c r="E24" s="226">
        <f>VLOOKUP($B$5,'Summary LA - 14-15'!$C$7:$BI$394,44,FALSE)</f>
        <v>33.026453175325294</v>
      </c>
    </row>
    <row r="25" spans="1:5" ht="12.75">
      <c r="A25" s="239"/>
      <c r="B25" s="13" t="s">
        <v>1555</v>
      </c>
      <c r="C25" s="18" t="s">
        <v>585</v>
      </c>
      <c r="D25" s="226">
        <f>VLOOKUP($B$5,'Summary LA - 14-15'!$C$7:$BI$394,17,FALSE)</f>
        <v>402.29658099999983</v>
      </c>
      <c r="E25" s="226">
        <v>0</v>
      </c>
    </row>
    <row r="26" spans="1:5" ht="12.75">
      <c r="A26" s="239"/>
      <c r="B26" s="13" t="s">
        <v>1553</v>
      </c>
      <c r="C26" s="18" t="s">
        <v>585</v>
      </c>
      <c r="D26" s="226">
        <v>0</v>
      </c>
      <c r="E26" s="226">
        <f>VLOOKUP($B$5,'Summary LA - 14-15'!$C$7:$BI$394,45,FALSE)</f>
        <v>372.56117599999993</v>
      </c>
    </row>
    <row r="27" spans="1:5" ht="12.75">
      <c r="A27" s="239"/>
      <c r="B27" s="13" t="s">
        <v>463</v>
      </c>
      <c r="C27" s="18" t="s">
        <v>585</v>
      </c>
      <c r="D27" s="226">
        <f>VLOOKUP($B$5,'Summary LA - 14-15'!$C$7:$BI$394,18,FALSE)</f>
        <v>33.48800003787795</v>
      </c>
      <c r="E27" s="226">
        <f>VLOOKUP($B$5,'Summary LA - 14-15'!$C$7:$BI$394,46,FALSE)</f>
        <v>34.82026687052396</v>
      </c>
    </row>
    <row r="28" spans="1:5" ht="12.75">
      <c r="A28" s="239"/>
      <c r="B28" s="13" t="s">
        <v>1521</v>
      </c>
      <c r="C28" s="18" t="s">
        <v>585</v>
      </c>
      <c r="D28" s="226">
        <f>VLOOKUP($B$5,'Summary LA - 14-15'!$C$7:$BI$394,19,FALSE)</f>
        <v>4.853129999999999</v>
      </c>
      <c r="E28" s="226">
        <f>VLOOKUP($B$5,'Summary LA - 14-15'!$C$7:$BI$394,47,FALSE)</f>
        <v>4.598005000000001</v>
      </c>
    </row>
    <row r="29" spans="1:5" ht="12.75">
      <c r="A29" s="239"/>
      <c r="B29" s="13" t="s">
        <v>509</v>
      </c>
      <c r="C29" s="18" t="s">
        <v>585</v>
      </c>
      <c r="D29" s="226">
        <f>VLOOKUP($B$5,'Summary LA - 14-15'!$C$7:$BI$394,20,FALSE)</f>
        <v>10.538</v>
      </c>
      <c r="E29" s="226">
        <f>VLOOKUP($B$5,'Summary LA - 14-15'!$C$7:$BI$394,48,FALSE)</f>
        <v>10.743285714285713</v>
      </c>
    </row>
    <row r="30" spans="1:5" ht="12.75">
      <c r="A30" s="239"/>
      <c r="B30" s="13" t="s">
        <v>223</v>
      </c>
      <c r="C30" s="18" t="s">
        <v>585</v>
      </c>
      <c r="D30" s="226">
        <f>VLOOKUP($B$5,'Summary LA - 14-15'!$C$7:$BI$394,21,FALSE)</f>
        <v>0</v>
      </c>
      <c r="E30" s="226">
        <f>VLOOKUP($B$5,'Summary LA - 14-15'!$C$7:$BI$394,49,FALSE)</f>
        <v>0</v>
      </c>
    </row>
    <row r="31" spans="1:5" ht="12.75">
      <c r="A31" s="239"/>
      <c r="B31" s="13" t="s">
        <v>1415</v>
      </c>
      <c r="C31" s="18" t="s">
        <v>585</v>
      </c>
      <c r="D31" s="226">
        <f>VLOOKUP($B$5,'Summary LA - 14-15'!$C$7:$BI$394,22,FALSE)</f>
        <v>42.05300000000001</v>
      </c>
      <c r="E31" s="226">
        <f>VLOOKUP($B$5,'Summary LA - 14-15'!$C$7:$BI$394,50,FALSE)</f>
        <v>43.365</v>
      </c>
    </row>
    <row r="32" spans="1:5" ht="12.75">
      <c r="A32" s="239"/>
      <c r="B32" s="13" t="s">
        <v>32</v>
      </c>
      <c r="C32" s="18" t="s">
        <v>585</v>
      </c>
      <c r="D32" s="226">
        <f>VLOOKUP($B$5,'Summary LA - 14-15'!$C$7:$BI$394,23,FALSE)</f>
        <v>2661.7940970917107</v>
      </c>
      <c r="E32" s="226">
        <f>VLOOKUP($B$5,'Summary LA - 14-15'!$C$7:$BI$394,51,FALSE)</f>
        <v>2793.7753162333893</v>
      </c>
    </row>
    <row r="33" spans="1:9" s="18" customFormat="1" ht="12.75">
      <c r="A33" s="239"/>
      <c r="B33" s="13" t="s">
        <v>1</v>
      </c>
      <c r="C33" s="18" t="s">
        <v>585</v>
      </c>
      <c r="D33" s="226">
        <f>VLOOKUP($B$5,'Summary LA - 14-15'!$C$7:$BI$394,25,FALSE)</f>
        <v>859.0000000000006</v>
      </c>
      <c r="E33" s="226">
        <f>VLOOKUP($B$5,'Summary LA - 14-15'!$C$7:$BI$394,53,FALSE)</f>
        <v>1100</v>
      </c>
      <c r="H33"/>
      <c r="I33"/>
    </row>
    <row r="34" spans="1:6" ht="12.75">
      <c r="A34" s="241"/>
      <c r="B34" s="229"/>
      <c r="C34" s="230"/>
      <c r="D34" s="231"/>
      <c r="E34" s="231"/>
      <c r="F34" s="232"/>
    </row>
    <row r="35" spans="2:9" ht="12.75">
      <c r="B35" s="13"/>
      <c r="D35" s="233"/>
      <c r="E35" s="233"/>
      <c r="F35" s="232"/>
      <c r="H35" s="18"/>
      <c r="I35" s="18"/>
    </row>
    <row r="36" spans="2:5" ht="12.75">
      <c r="B36" s="211" t="s">
        <v>464</v>
      </c>
      <c r="C36" t="s">
        <v>585</v>
      </c>
      <c r="D36" s="233">
        <f>SUM(D10:D33)</f>
        <v>50136.93070195128</v>
      </c>
      <c r="E36" s="233">
        <f>SUM(E10:E33)</f>
        <v>48696.09644266858</v>
      </c>
    </row>
    <row r="37" spans="2:5" ht="12.75">
      <c r="B37" t="s">
        <v>1342</v>
      </c>
      <c r="C37" t="s">
        <v>585</v>
      </c>
      <c r="E37" s="234">
        <f>E36-D36</f>
        <v>-1440.8342592826957</v>
      </c>
    </row>
    <row r="38" spans="2:5" ht="12.75">
      <c r="B38" s="23" t="s">
        <v>465</v>
      </c>
      <c r="E38" s="235">
        <f>E37/D36</f>
        <v>-0.02873798294211536</v>
      </c>
    </row>
    <row r="39" spans="1:5" ht="12.75">
      <c r="A39" s="41"/>
      <c r="B39" s="41"/>
      <c r="C39" s="41"/>
      <c r="D39" s="41"/>
      <c r="E39" s="41"/>
    </row>
    <row r="41" spans="1:5" ht="24" customHeight="1">
      <c r="A41" s="240">
        <v>1</v>
      </c>
      <c r="B41" s="253" t="s">
        <v>438</v>
      </c>
      <c r="C41" s="253"/>
      <c r="D41" s="253"/>
      <c r="E41" s="253"/>
    </row>
    <row r="42" spans="1:5" ht="24" customHeight="1">
      <c r="A42" s="240">
        <v>2</v>
      </c>
      <c r="B42" s="253" t="s">
        <v>2</v>
      </c>
      <c r="C42" s="253"/>
      <c r="D42" s="253"/>
      <c r="E42" s="253"/>
    </row>
    <row r="43" spans="1:5" ht="12.75">
      <c r="A43" s="240">
        <v>3</v>
      </c>
      <c r="B43" s="254" t="s">
        <v>435</v>
      </c>
      <c r="C43" s="254"/>
      <c r="D43" s="254"/>
      <c r="E43" s="254"/>
    </row>
    <row r="44" spans="1:5" ht="39" customHeight="1">
      <c r="A44" s="240">
        <v>4</v>
      </c>
      <c r="B44" s="252" t="s">
        <v>456</v>
      </c>
      <c r="C44" s="252"/>
      <c r="D44" s="252"/>
      <c r="E44" s="252"/>
    </row>
    <row r="45" spans="1:5" ht="24" customHeight="1">
      <c r="A45" s="240">
        <v>5</v>
      </c>
      <c r="B45" s="252" t="s">
        <v>436</v>
      </c>
      <c r="C45" s="252"/>
      <c r="D45" s="252"/>
      <c r="E45" s="252"/>
    </row>
    <row r="46" spans="1:2" ht="12.75" customHeight="1">
      <c r="A46" s="240">
        <v>6</v>
      </c>
      <c r="B46" t="s">
        <v>1549</v>
      </c>
    </row>
    <row r="47" spans="1:5" ht="26.25" customHeight="1">
      <c r="A47" s="240">
        <v>7</v>
      </c>
      <c r="B47" s="252" t="s">
        <v>441</v>
      </c>
      <c r="C47" s="252"/>
      <c r="D47" s="252"/>
      <c r="E47" s="252"/>
    </row>
    <row r="48" spans="1:5" ht="12.75">
      <c r="A48" s="41"/>
      <c r="B48" s="41"/>
      <c r="C48" s="41"/>
      <c r="D48" s="41"/>
      <c r="E48" s="41"/>
    </row>
    <row r="50" ht="12.75">
      <c r="B50" s="212"/>
    </row>
    <row r="51" ht="12.75">
      <c r="B51" s="212"/>
    </row>
    <row r="53" ht="12.75">
      <c r="C53" s="213"/>
    </row>
    <row r="54" ht="12.75">
      <c r="C54" s="213"/>
    </row>
    <row r="55" ht="12.75">
      <c r="C55" s="213"/>
    </row>
    <row r="57" ht="12.75">
      <c r="B57" s="236" t="s">
        <v>251</v>
      </c>
    </row>
    <row r="58" ht="12.75">
      <c r="B58" s="237" t="s">
        <v>458</v>
      </c>
    </row>
    <row r="59" ht="12.75">
      <c r="B59" s="237"/>
    </row>
    <row r="60" ht="12.75">
      <c r="B60" s="238" t="s">
        <v>588</v>
      </c>
    </row>
    <row r="61" ht="12.75">
      <c r="B61" s="238" t="s">
        <v>591</v>
      </c>
    </row>
    <row r="62" ht="12.75">
      <c r="B62" s="238" t="s">
        <v>593</v>
      </c>
    </row>
    <row r="63" ht="12.75">
      <c r="B63" s="238" t="s">
        <v>595</v>
      </c>
    </row>
    <row r="64" ht="12.75">
      <c r="B64" s="238" t="s">
        <v>597</v>
      </c>
    </row>
    <row r="65" ht="12.75">
      <c r="B65" s="238" t="s">
        <v>599</v>
      </c>
    </row>
    <row r="66" ht="12.75">
      <c r="B66" s="238" t="s">
        <v>1543</v>
      </c>
    </row>
    <row r="67" ht="12.75">
      <c r="B67" s="238" t="s">
        <v>601</v>
      </c>
    </row>
    <row r="68" ht="12.75">
      <c r="B68" s="238" t="s">
        <v>603</v>
      </c>
    </row>
    <row r="69" ht="12.75">
      <c r="B69" s="238" t="s">
        <v>605</v>
      </c>
    </row>
    <row r="70" ht="12.75">
      <c r="B70" s="238" t="s">
        <v>608</v>
      </c>
    </row>
    <row r="71" ht="12.75">
      <c r="B71" s="238" t="s">
        <v>610</v>
      </c>
    </row>
    <row r="72" ht="12.75">
      <c r="B72" s="238" t="s">
        <v>613</v>
      </c>
    </row>
    <row r="73" ht="12.75">
      <c r="B73" s="238" t="s">
        <v>615</v>
      </c>
    </row>
    <row r="74" ht="12.75">
      <c r="B74" s="238" t="s">
        <v>617</v>
      </c>
    </row>
    <row r="75" ht="12.75">
      <c r="B75" s="238" t="s">
        <v>619</v>
      </c>
    </row>
    <row r="76" ht="12.75">
      <c r="B76" s="238" t="s">
        <v>621</v>
      </c>
    </row>
    <row r="77" ht="12.75">
      <c r="B77" s="238" t="s">
        <v>624</v>
      </c>
    </row>
    <row r="78" ht="12.75">
      <c r="B78" s="238" t="s">
        <v>470</v>
      </c>
    </row>
    <row r="79" ht="12.75">
      <c r="B79" s="238" t="s">
        <v>490</v>
      </c>
    </row>
    <row r="80" ht="12.75">
      <c r="B80" s="238" t="s">
        <v>626</v>
      </c>
    </row>
    <row r="81" ht="12.75">
      <c r="B81" s="238" t="s">
        <v>628</v>
      </c>
    </row>
    <row r="82" ht="12.75">
      <c r="B82" s="238" t="s">
        <v>630</v>
      </c>
    </row>
    <row r="83" ht="12.75">
      <c r="B83" s="238" t="s">
        <v>632</v>
      </c>
    </row>
    <row r="84" ht="12.75">
      <c r="B84" s="238" t="s">
        <v>634</v>
      </c>
    </row>
    <row r="85" ht="12.75">
      <c r="B85" s="238" t="s">
        <v>636</v>
      </c>
    </row>
    <row r="86" ht="12.75">
      <c r="B86" s="238" t="s">
        <v>638</v>
      </c>
    </row>
    <row r="87" ht="12.75">
      <c r="B87" s="238" t="s">
        <v>640</v>
      </c>
    </row>
    <row r="88" ht="12.75">
      <c r="B88" s="238" t="s">
        <v>642</v>
      </c>
    </row>
    <row r="89" ht="12.75">
      <c r="B89" s="238" t="s">
        <v>644</v>
      </c>
    </row>
    <row r="90" ht="12.75">
      <c r="B90" s="238" t="s">
        <v>646</v>
      </c>
    </row>
    <row r="91" ht="12.75">
      <c r="B91" s="238" t="s">
        <v>648</v>
      </c>
    </row>
    <row r="92" ht="12.75">
      <c r="B92" s="238" t="s">
        <v>650</v>
      </c>
    </row>
    <row r="93" ht="12.75">
      <c r="B93" s="238" t="s">
        <v>652</v>
      </c>
    </row>
    <row r="94" ht="12.75">
      <c r="B94" s="238" t="s">
        <v>654</v>
      </c>
    </row>
    <row r="95" ht="12.75">
      <c r="B95" s="238" t="s">
        <v>656</v>
      </c>
    </row>
    <row r="96" ht="12.75">
      <c r="B96" s="238" t="s">
        <v>658</v>
      </c>
    </row>
    <row r="97" ht="12.75">
      <c r="B97" s="238" t="s">
        <v>660</v>
      </c>
    </row>
    <row r="98" ht="12.75">
      <c r="B98" s="238" t="s">
        <v>662</v>
      </c>
    </row>
    <row r="99" ht="12.75">
      <c r="B99" s="238" t="s">
        <v>664</v>
      </c>
    </row>
    <row r="100" ht="12.75">
      <c r="B100" s="238" t="s">
        <v>666</v>
      </c>
    </row>
    <row r="101" ht="12.75">
      <c r="B101" s="238" t="s">
        <v>668</v>
      </c>
    </row>
    <row r="102" ht="12.75">
      <c r="B102" s="238" t="s">
        <v>670</v>
      </c>
    </row>
    <row r="103" ht="12.75">
      <c r="B103" s="238" t="s">
        <v>472</v>
      </c>
    </row>
    <row r="104" ht="12.75">
      <c r="B104" s="238" t="s">
        <v>673</v>
      </c>
    </row>
    <row r="105" ht="12.75">
      <c r="B105" s="238" t="s">
        <v>677</v>
      </c>
    </row>
    <row r="106" ht="12.75">
      <c r="B106" s="238" t="s">
        <v>679</v>
      </c>
    </row>
    <row r="107" ht="12.75">
      <c r="B107" s="238" t="s">
        <v>681</v>
      </c>
    </row>
    <row r="108" ht="12.75">
      <c r="B108" s="238" t="s">
        <v>567</v>
      </c>
    </row>
    <row r="109" ht="12.75">
      <c r="B109" s="238" t="s">
        <v>683</v>
      </c>
    </row>
    <row r="110" ht="12.75">
      <c r="B110" s="238" t="s">
        <v>686</v>
      </c>
    </row>
    <row r="111" ht="12.75">
      <c r="B111" s="238" t="s">
        <v>826</v>
      </c>
    </row>
    <row r="112" ht="12.75">
      <c r="B112" s="238" t="s">
        <v>828</v>
      </c>
    </row>
    <row r="113" ht="12.75">
      <c r="B113" s="238" t="s">
        <v>830</v>
      </c>
    </row>
    <row r="114" ht="12.75">
      <c r="B114" s="238" t="s">
        <v>832</v>
      </c>
    </row>
    <row r="115" ht="12.75">
      <c r="B115" s="238" t="s">
        <v>834</v>
      </c>
    </row>
    <row r="116" ht="12.75">
      <c r="B116" s="238" t="s">
        <v>836</v>
      </c>
    </row>
    <row r="117" ht="12.75">
      <c r="B117" s="238" t="s">
        <v>838</v>
      </c>
    </row>
    <row r="118" ht="12.75">
      <c r="B118" s="238" t="s">
        <v>840</v>
      </c>
    </row>
    <row r="119" ht="12.75">
      <c r="B119" s="238" t="s">
        <v>842</v>
      </c>
    </row>
    <row r="120" ht="12.75">
      <c r="B120" s="238" t="s">
        <v>569</v>
      </c>
    </row>
    <row r="121" ht="12.75">
      <c r="B121" s="238" t="s">
        <v>844</v>
      </c>
    </row>
    <row r="122" ht="12.75">
      <c r="B122" s="238" t="s">
        <v>846</v>
      </c>
    </row>
    <row r="123" ht="12.75">
      <c r="B123" s="238" t="s">
        <v>848</v>
      </c>
    </row>
    <row r="124" ht="12.75">
      <c r="B124" s="238" t="s">
        <v>850</v>
      </c>
    </row>
    <row r="125" ht="12.75">
      <c r="B125" s="238" t="s">
        <v>852</v>
      </c>
    </row>
    <row r="126" ht="12.75">
      <c r="B126" s="238" t="s">
        <v>854</v>
      </c>
    </row>
    <row r="127" ht="12.75">
      <c r="B127" s="238" t="s">
        <v>856</v>
      </c>
    </row>
    <row r="128" ht="12.75">
      <c r="B128" s="238" t="s">
        <v>1546</v>
      </c>
    </row>
    <row r="129" ht="12.75">
      <c r="B129" s="238" t="s">
        <v>859</v>
      </c>
    </row>
    <row r="130" ht="12.75">
      <c r="B130" s="238" t="s">
        <v>861</v>
      </c>
    </row>
    <row r="131" ht="12.75">
      <c r="B131" s="238" t="s">
        <v>863</v>
      </c>
    </row>
    <row r="132" ht="12.75">
      <c r="B132" s="238" t="s">
        <v>865</v>
      </c>
    </row>
    <row r="133" ht="12.75">
      <c r="B133" s="238" t="s">
        <v>867</v>
      </c>
    </row>
    <row r="134" ht="12.75">
      <c r="B134" s="238" t="s">
        <v>869</v>
      </c>
    </row>
    <row r="135" ht="12.75">
      <c r="B135" s="238" t="s">
        <v>871</v>
      </c>
    </row>
    <row r="136" ht="12.75">
      <c r="B136" s="238" t="s">
        <v>873</v>
      </c>
    </row>
    <row r="137" ht="12.75">
      <c r="B137" s="238" t="s">
        <v>875</v>
      </c>
    </row>
    <row r="138" ht="12.75">
      <c r="B138" s="238" t="s">
        <v>877</v>
      </c>
    </row>
    <row r="139" ht="12.75">
      <c r="B139" s="238" t="s">
        <v>879</v>
      </c>
    </row>
    <row r="140" ht="12.75">
      <c r="B140" s="238" t="s">
        <v>881</v>
      </c>
    </row>
    <row r="141" ht="12.75">
      <c r="B141" s="238" t="s">
        <v>883</v>
      </c>
    </row>
    <row r="142" ht="12.75">
      <c r="B142" s="238" t="s">
        <v>885</v>
      </c>
    </row>
    <row r="143" ht="12.75">
      <c r="B143" s="238" t="s">
        <v>887</v>
      </c>
    </row>
    <row r="144" ht="12.75">
      <c r="B144" s="238" t="s">
        <v>754</v>
      </c>
    </row>
    <row r="145" ht="12.75">
      <c r="B145" s="238" t="s">
        <v>756</v>
      </c>
    </row>
    <row r="146" ht="12.75">
      <c r="B146" s="238" t="s">
        <v>474</v>
      </c>
    </row>
    <row r="147" ht="12.75">
      <c r="B147" s="238" t="s">
        <v>758</v>
      </c>
    </row>
    <row r="148" ht="12.75">
      <c r="B148" s="238" t="s">
        <v>571</v>
      </c>
    </row>
    <row r="149" ht="12.75">
      <c r="B149" s="238" t="s">
        <v>760</v>
      </c>
    </row>
    <row r="150" ht="12.75">
      <c r="B150" s="238" t="s">
        <v>1218</v>
      </c>
    </row>
    <row r="151" ht="12.75">
      <c r="B151" s="238" t="s">
        <v>476</v>
      </c>
    </row>
    <row r="152" ht="12.75">
      <c r="B152" s="238" t="s">
        <v>1220</v>
      </c>
    </row>
    <row r="153" ht="12.75">
      <c r="B153" s="238" t="s">
        <v>1222</v>
      </c>
    </row>
    <row r="154" ht="12.75">
      <c r="B154" s="238" t="s">
        <v>1224</v>
      </c>
    </row>
    <row r="155" ht="12.75">
      <c r="B155" s="238" t="s">
        <v>478</v>
      </c>
    </row>
    <row r="156" ht="12.75">
      <c r="B156" s="238" t="s">
        <v>1226</v>
      </c>
    </row>
    <row r="157" ht="12.75">
      <c r="B157" s="238" t="s">
        <v>1228</v>
      </c>
    </row>
    <row r="158" ht="12.75">
      <c r="B158" s="238" t="s">
        <v>1230</v>
      </c>
    </row>
    <row r="159" ht="12.75">
      <c r="B159" s="238" t="s">
        <v>1232</v>
      </c>
    </row>
    <row r="160" ht="12.75">
      <c r="B160" s="238" t="s">
        <v>1234</v>
      </c>
    </row>
    <row r="161" ht="12.75">
      <c r="B161" s="238" t="s">
        <v>1236</v>
      </c>
    </row>
    <row r="162" ht="12.75">
      <c r="B162" s="238" t="s">
        <v>1238</v>
      </c>
    </row>
    <row r="163" ht="12.75">
      <c r="B163" s="238" t="s">
        <v>1240</v>
      </c>
    </row>
    <row r="164" ht="12.75">
      <c r="B164" s="238" t="s">
        <v>1242</v>
      </c>
    </row>
    <row r="165" ht="12.75">
      <c r="B165" s="238" t="s">
        <v>17</v>
      </c>
    </row>
    <row r="166" ht="12.75">
      <c r="B166" s="238" t="s">
        <v>19</v>
      </c>
    </row>
    <row r="167" ht="12.75">
      <c r="B167" s="238" t="s">
        <v>480</v>
      </c>
    </row>
    <row r="168" ht="12.75">
      <c r="B168" s="238" t="s">
        <v>21</v>
      </c>
    </row>
    <row r="169" ht="12.75">
      <c r="B169" s="238" t="s">
        <v>23</v>
      </c>
    </row>
    <row r="170" ht="12.75">
      <c r="B170" s="238" t="s">
        <v>25</v>
      </c>
    </row>
    <row r="171" ht="12.75">
      <c r="B171" s="238" t="s">
        <v>27</v>
      </c>
    </row>
    <row r="172" ht="12.75">
      <c r="B172" s="238" t="s">
        <v>29</v>
      </c>
    </row>
    <row r="173" ht="12.75">
      <c r="B173" s="238" t="s">
        <v>31</v>
      </c>
    </row>
    <row r="174" ht="12.75">
      <c r="B174" s="238" t="s">
        <v>1044</v>
      </c>
    </row>
    <row r="175" ht="12.75">
      <c r="B175" s="238" t="s">
        <v>1046</v>
      </c>
    </row>
    <row r="176" ht="12.75">
      <c r="B176" s="238" t="s">
        <v>1048</v>
      </c>
    </row>
    <row r="177" ht="12.75">
      <c r="B177" s="238" t="s">
        <v>573</v>
      </c>
    </row>
    <row r="178" ht="12.75">
      <c r="B178" s="238" t="s">
        <v>1050</v>
      </c>
    </row>
    <row r="179" ht="12.75">
      <c r="B179" s="238" t="s">
        <v>1052</v>
      </c>
    </row>
    <row r="180" ht="12.75">
      <c r="B180" s="238" t="s">
        <v>1054</v>
      </c>
    </row>
    <row r="181" ht="12.75">
      <c r="B181" s="238" t="s">
        <v>1056</v>
      </c>
    </row>
    <row r="182" ht="12.75">
      <c r="B182" s="238" t="s">
        <v>1058</v>
      </c>
    </row>
    <row r="183" ht="12.75">
      <c r="B183" s="238" t="s">
        <v>1060</v>
      </c>
    </row>
    <row r="184" ht="12.75">
      <c r="B184" s="238" t="s">
        <v>1064</v>
      </c>
    </row>
    <row r="185" ht="12.75">
      <c r="B185" s="238" t="s">
        <v>1066</v>
      </c>
    </row>
    <row r="186" ht="12.75">
      <c r="B186" s="238" t="s">
        <v>1068</v>
      </c>
    </row>
    <row r="187" ht="12.75">
      <c r="B187" s="238" t="s">
        <v>1070</v>
      </c>
    </row>
    <row r="188" ht="12.75">
      <c r="B188" s="238" t="s">
        <v>1072</v>
      </c>
    </row>
    <row r="189" ht="12.75">
      <c r="B189" s="238" t="s">
        <v>1074</v>
      </c>
    </row>
    <row r="190" ht="12.75">
      <c r="B190" s="238" t="s">
        <v>1076</v>
      </c>
    </row>
    <row r="191" ht="12.75">
      <c r="B191" s="238" t="s">
        <v>584</v>
      </c>
    </row>
    <row r="192" ht="12.75">
      <c r="B192" s="238" t="s">
        <v>1078</v>
      </c>
    </row>
    <row r="193" ht="12.75">
      <c r="B193" s="238" t="s">
        <v>1081</v>
      </c>
    </row>
    <row r="194" ht="12.75">
      <c r="B194" s="238" t="s">
        <v>1083</v>
      </c>
    </row>
    <row r="195" ht="12.75">
      <c r="B195" s="238" t="s">
        <v>1085</v>
      </c>
    </row>
    <row r="196" ht="12.75">
      <c r="B196" s="238" t="s">
        <v>1087</v>
      </c>
    </row>
    <row r="197" ht="12.75">
      <c r="B197" s="238" t="s">
        <v>1089</v>
      </c>
    </row>
    <row r="198" ht="12.75">
      <c r="B198" s="238" t="s">
        <v>1091</v>
      </c>
    </row>
    <row r="199" ht="12.75">
      <c r="B199" s="238" t="s">
        <v>1093</v>
      </c>
    </row>
    <row r="200" ht="12.75">
      <c r="B200" s="238" t="s">
        <v>482</v>
      </c>
    </row>
    <row r="201" ht="12.75">
      <c r="B201" s="238" t="s">
        <v>900</v>
      </c>
    </row>
    <row r="202" ht="12.75">
      <c r="B202" s="238" t="s">
        <v>902</v>
      </c>
    </row>
    <row r="203" ht="12.75">
      <c r="B203" s="238" t="s">
        <v>904</v>
      </c>
    </row>
    <row r="204" ht="12.75">
      <c r="B204" s="238" t="s">
        <v>906</v>
      </c>
    </row>
    <row r="205" ht="12.75">
      <c r="B205" s="238" t="s">
        <v>908</v>
      </c>
    </row>
    <row r="206" ht="12.75">
      <c r="B206" s="238" t="s">
        <v>910</v>
      </c>
    </row>
    <row r="207" ht="12.75">
      <c r="B207" s="238" t="s">
        <v>912</v>
      </c>
    </row>
    <row r="208" ht="12.75">
      <c r="B208" s="238" t="s">
        <v>914</v>
      </c>
    </row>
    <row r="209" ht="12.75">
      <c r="B209" s="238" t="s">
        <v>916</v>
      </c>
    </row>
    <row r="210" ht="12.75">
      <c r="B210" s="238" t="s">
        <v>918</v>
      </c>
    </row>
    <row r="211" ht="12.75">
      <c r="B211" s="238" t="s">
        <v>575</v>
      </c>
    </row>
    <row r="212" ht="12.75">
      <c r="B212" s="238" t="s">
        <v>1006</v>
      </c>
    </row>
    <row r="213" ht="12.75">
      <c r="B213" s="238" t="s">
        <v>1008</v>
      </c>
    </row>
    <row r="214" ht="12.75">
      <c r="B214" s="238" t="s">
        <v>1010</v>
      </c>
    </row>
    <row r="215" ht="12.75">
      <c r="B215" s="238" t="s">
        <v>1012</v>
      </c>
    </row>
    <row r="216" ht="12.75">
      <c r="B216" s="238" t="s">
        <v>1014</v>
      </c>
    </row>
    <row r="217" ht="12.75">
      <c r="B217" s="238" t="s">
        <v>1016</v>
      </c>
    </row>
    <row r="218" ht="12.75">
      <c r="B218" s="238" t="s">
        <v>1018</v>
      </c>
    </row>
    <row r="219" ht="12.75">
      <c r="B219" s="238" t="s">
        <v>1020</v>
      </c>
    </row>
    <row r="220" ht="12.75">
      <c r="B220" s="238" t="s">
        <v>466</v>
      </c>
    </row>
    <row r="221" ht="12.75">
      <c r="B221" s="238" t="s">
        <v>1022</v>
      </c>
    </row>
    <row r="222" ht="12.75">
      <c r="B222" s="238" t="s">
        <v>1024</v>
      </c>
    </row>
    <row r="223" ht="12.75">
      <c r="B223" s="238" t="s">
        <v>1026</v>
      </c>
    </row>
    <row r="224" ht="12.75">
      <c r="B224" s="238" t="s">
        <v>1028</v>
      </c>
    </row>
    <row r="225" ht="12.75">
      <c r="B225" s="238" t="s">
        <v>1030</v>
      </c>
    </row>
    <row r="226" ht="12.75">
      <c r="B226" s="238" t="s">
        <v>1033</v>
      </c>
    </row>
    <row r="227" ht="12.75">
      <c r="B227" s="238" t="s">
        <v>1035</v>
      </c>
    </row>
    <row r="228" ht="12.75">
      <c r="B228" s="238" t="s">
        <v>1037</v>
      </c>
    </row>
    <row r="229" ht="12.75">
      <c r="B229" s="238" t="s">
        <v>577</v>
      </c>
    </row>
    <row r="230" ht="12.75">
      <c r="B230" s="238" t="s">
        <v>1039</v>
      </c>
    </row>
    <row r="231" ht="12.75">
      <c r="B231" s="238" t="s">
        <v>1041</v>
      </c>
    </row>
    <row r="232" ht="12.75">
      <c r="B232" s="238" t="s">
        <v>763</v>
      </c>
    </row>
    <row r="233" ht="12.75">
      <c r="B233" s="238" t="s">
        <v>765</v>
      </c>
    </row>
    <row r="234" ht="12.75">
      <c r="B234" s="238" t="s">
        <v>767</v>
      </c>
    </row>
    <row r="235" ht="12.75">
      <c r="B235" s="238" t="s">
        <v>769</v>
      </c>
    </row>
    <row r="236" ht="12.75">
      <c r="B236" s="238" t="s">
        <v>771</v>
      </c>
    </row>
    <row r="237" ht="12.75">
      <c r="B237" s="238" t="s">
        <v>773</v>
      </c>
    </row>
    <row r="238" ht="12.75">
      <c r="B238" s="238" t="s">
        <v>579</v>
      </c>
    </row>
    <row r="239" ht="12.75">
      <c r="B239" s="238" t="s">
        <v>775</v>
      </c>
    </row>
    <row r="240" ht="12.75">
      <c r="B240" s="238" t="s">
        <v>777</v>
      </c>
    </row>
    <row r="241" ht="12.75">
      <c r="B241" s="238" t="s">
        <v>779</v>
      </c>
    </row>
    <row r="242" ht="12.75">
      <c r="B242" s="238" t="s">
        <v>781</v>
      </c>
    </row>
    <row r="243" ht="12.75">
      <c r="B243" s="238" t="s">
        <v>484</v>
      </c>
    </row>
    <row r="244" ht="12.75">
      <c r="B244" s="238" t="s">
        <v>783</v>
      </c>
    </row>
    <row r="245" ht="12.75">
      <c r="B245" s="238" t="s">
        <v>785</v>
      </c>
    </row>
    <row r="246" ht="12.75">
      <c r="B246" s="238" t="s">
        <v>787</v>
      </c>
    </row>
    <row r="247" ht="12.75">
      <c r="B247" s="238" t="s">
        <v>789</v>
      </c>
    </row>
    <row r="248" ht="12.75">
      <c r="B248" s="238" t="s">
        <v>791</v>
      </c>
    </row>
    <row r="249" ht="12.75">
      <c r="B249" s="238" t="s">
        <v>793</v>
      </c>
    </row>
    <row r="250" ht="12.75">
      <c r="B250" s="238" t="s">
        <v>795</v>
      </c>
    </row>
    <row r="251" ht="12.75">
      <c r="B251" s="238" t="s">
        <v>797</v>
      </c>
    </row>
    <row r="252" ht="12.75">
      <c r="B252" s="238" t="s">
        <v>799</v>
      </c>
    </row>
    <row r="253" ht="12.75">
      <c r="B253" s="238" t="s">
        <v>801</v>
      </c>
    </row>
    <row r="254" ht="12.75">
      <c r="B254" s="238" t="s">
        <v>803</v>
      </c>
    </row>
    <row r="255" ht="12.75">
      <c r="B255" s="238" t="s">
        <v>805</v>
      </c>
    </row>
    <row r="256" ht="12.75">
      <c r="B256" s="238" t="s">
        <v>807</v>
      </c>
    </row>
    <row r="257" ht="12.75">
      <c r="B257" s="238" t="s">
        <v>809</v>
      </c>
    </row>
    <row r="258" ht="12.75">
      <c r="B258" s="238" t="s">
        <v>811</v>
      </c>
    </row>
    <row r="259" ht="12.75">
      <c r="B259" s="238" t="s">
        <v>813</v>
      </c>
    </row>
    <row r="260" ht="12.75">
      <c r="B260" s="238" t="s">
        <v>815</v>
      </c>
    </row>
    <row r="261" ht="12.75">
      <c r="B261" s="238" t="s">
        <v>817</v>
      </c>
    </row>
    <row r="262" ht="12.75">
      <c r="B262" s="238" t="s">
        <v>819</v>
      </c>
    </row>
    <row r="263" ht="12.75">
      <c r="B263" s="238" t="s">
        <v>821</v>
      </c>
    </row>
    <row r="264" ht="12.75">
      <c r="B264" s="238" t="s">
        <v>920</v>
      </c>
    </row>
    <row r="265" ht="12.75">
      <c r="B265" s="238" t="s">
        <v>922</v>
      </c>
    </row>
    <row r="266" ht="12.75">
      <c r="B266" s="238" t="s">
        <v>924</v>
      </c>
    </row>
    <row r="267" ht="12.75">
      <c r="B267" s="238" t="s">
        <v>926</v>
      </c>
    </row>
    <row r="268" ht="12.75">
      <c r="B268" s="238" t="s">
        <v>928</v>
      </c>
    </row>
    <row r="269" ht="12.75">
      <c r="B269" s="238" t="s">
        <v>930</v>
      </c>
    </row>
    <row r="270" ht="12.75">
      <c r="B270" s="238" t="s">
        <v>932</v>
      </c>
    </row>
    <row r="271" ht="12.75">
      <c r="B271" s="238" t="s">
        <v>934</v>
      </c>
    </row>
    <row r="272" ht="12.75">
      <c r="B272" s="238" t="s">
        <v>936</v>
      </c>
    </row>
    <row r="273" ht="12.75">
      <c r="B273" s="238" t="s">
        <v>938</v>
      </c>
    </row>
    <row r="274" ht="12.75">
      <c r="B274" s="238" t="s">
        <v>940</v>
      </c>
    </row>
    <row r="275" ht="12.75">
      <c r="B275" s="238" t="s">
        <v>942</v>
      </c>
    </row>
    <row r="276" ht="12.75">
      <c r="B276" s="238" t="s">
        <v>944</v>
      </c>
    </row>
    <row r="277" ht="12.75">
      <c r="B277" s="238" t="s">
        <v>998</v>
      </c>
    </row>
    <row r="278" ht="12.75">
      <c r="B278" s="238" t="s">
        <v>695</v>
      </c>
    </row>
    <row r="279" ht="12.75">
      <c r="B279" s="238" t="s">
        <v>697</v>
      </c>
    </row>
    <row r="280" ht="12.75">
      <c r="B280" s="238" t="s">
        <v>699</v>
      </c>
    </row>
    <row r="281" ht="12.75">
      <c r="B281" s="238" t="s">
        <v>701</v>
      </c>
    </row>
    <row r="282" ht="12.75">
      <c r="B282" s="238" t="s">
        <v>703</v>
      </c>
    </row>
    <row r="283" ht="12.75">
      <c r="B283" s="238" t="s">
        <v>705</v>
      </c>
    </row>
    <row r="284" ht="12.75">
      <c r="B284" s="238" t="s">
        <v>707</v>
      </c>
    </row>
    <row r="285" ht="12.75">
      <c r="B285" s="238" t="s">
        <v>709</v>
      </c>
    </row>
    <row r="286" ht="12.75">
      <c r="B286" s="238" t="s">
        <v>468</v>
      </c>
    </row>
    <row r="287" ht="12.75">
      <c r="B287" s="238" t="s">
        <v>711</v>
      </c>
    </row>
    <row r="288" ht="12.75">
      <c r="B288" s="238" t="s">
        <v>713</v>
      </c>
    </row>
    <row r="289" ht="12.75">
      <c r="B289" s="238" t="s">
        <v>715</v>
      </c>
    </row>
    <row r="290" ht="12.75">
      <c r="B290" s="238" t="s">
        <v>717</v>
      </c>
    </row>
    <row r="291" ht="12.75">
      <c r="B291" s="238" t="s">
        <v>719</v>
      </c>
    </row>
    <row r="292" ht="12.75">
      <c r="B292" s="238" t="s">
        <v>721</v>
      </c>
    </row>
    <row r="293" ht="12.75">
      <c r="B293" s="238" t="s">
        <v>581</v>
      </c>
    </row>
    <row r="294" ht="12.75">
      <c r="B294" s="238" t="s">
        <v>723</v>
      </c>
    </row>
    <row r="295" ht="12.75">
      <c r="B295" s="238" t="s">
        <v>725</v>
      </c>
    </row>
    <row r="296" ht="12.75">
      <c r="B296" s="238" t="s">
        <v>727</v>
      </c>
    </row>
    <row r="297" ht="12.75">
      <c r="B297" s="238" t="s">
        <v>729</v>
      </c>
    </row>
    <row r="298" ht="12.75">
      <c r="B298" s="238" t="s">
        <v>731</v>
      </c>
    </row>
    <row r="299" ht="12.75">
      <c r="B299" s="238" t="s">
        <v>733</v>
      </c>
    </row>
    <row r="300" ht="12.75">
      <c r="B300" s="238" t="s">
        <v>735</v>
      </c>
    </row>
    <row r="301" ht="12.75">
      <c r="B301" s="238" t="s">
        <v>737</v>
      </c>
    </row>
    <row r="302" ht="12.75">
      <c r="B302" s="238" t="s">
        <v>739</v>
      </c>
    </row>
    <row r="303" ht="12.75">
      <c r="B303" s="238" t="s">
        <v>741</v>
      </c>
    </row>
    <row r="304" ht="12.75">
      <c r="B304" s="238" t="s">
        <v>743</v>
      </c>
    </row>
    <row r="305" ht="12.75">
      <c r="B305" s="238" t="s">
        <v>745</v>
      </c>
    </row>
    <row r="306" ht="12.75">
      <c r="B306" s="238" t="s">
        <v>747</v>
      </c>
    </row>
    <row r="307" ht="12.75">
      <c r="B307" s="238" t="s">
        <v>259</v>
      </c>
    </row>
    <row r="308" ht="12.75">
      <c r="B308" s="238" t="s">
        <v>261</v>
      </c>
    </row>
    <row r="309" ht="12.75">
      <c r="B309" s="238" t="s">
        <v>263</v>
      </c>
    </row>
    <row r="310" ht="12.75">
      <c r="B310" s="238" t="s">
        <v>265</v>
      </c>
    </row>
    <row r="311" ht="12.75">
      <c r="B311" s="238" t="s">
        <v>267</v>
      </c>
    </row>
    <row r="312" ht="12.75">
      <c r="B312" s="238" t="s">
        <v>269</v>
      </c>
    </row>
    <row r="313" ht="12.75">
      <c r="B313" s="238" t="s">
        <v>271</v>
      </c>
    </row>
    <row r="314" ht="12.75">
      <c r="B314" s="238" t="s">
        <v>273</v>
      </c>
    </row>
    <row r="315" ht="12.75">
      <c r="B315" s="238" t="s">
        <v>275</v>
      </c>
    </row>
    <row r="316" ht="12.75">
      <c r="B316" s="238" t="s">
        <v>277</v>
      </c>
    </row>
    <row r="317" ht="12.75">
      <c r="B317" s="238" t="s">
        <v>279</v>
      </c>
    </row>
    <row r="318" ht="12.75">
      <c r="B318" s="238" t="s">
        <v>281</v>
      </c>
    </row>
    <row r="319" ht="12.75">
      <c r="B319" s="238" t="s">
        <v>283</v>
      </c>
    </row>
    <row r="320" ht="12.75">
      <c r="B320" s="238" t="s">
        <v>285</v>
      </c>
    </row>
    <row r="321" ht="12.75">
      <c r="B321" s="238" t="s">
        <v>287</v>
      </c>
    </row>
    <row r="322" ht="12.75">
      <c r="B322" s="238" t="s">
        <v>289</v>
      </c>
    </row>
    <row r="323" ht="12.75">
      <c r="B323" s="238" t="s">
        <v>291</v>
      </c>
    </row>
    <row r="324" ht="12.75">
      <c r="B324" s="238" t="s">
        <v>293</v>
      </c>
    </row>
    <row r="325" ht="12.75">
      <c r="B325" s="238" t="s">
        <v>295</v>
      </c>
    </row>
    <row r="326" ht="12.75">
      <c r="B326" s="238" t="s">
        <v>297</v>
      </c>
    </row>
    <row r="327" ht="12.75">
      <c r="B327" s="238" t="s">
        <v>299</v>
      </c>
    </row>
    <row r="328" ht="12.75">
      <c r="B328" s="238" t="s">
        <v>301</v>
      </c>
    </row>
    <row r="329" ht="12.75">
      <c r="B329" s="238" t="s">
        <v>124</v>
      </c>
    </row>
    <row r="330" ht="12.75">
      <c r="B330" s="238" t="s">
        <v>126</v>
      </c>
    </row>
    <row r="331" ht="12.75">
      <c r="B331" s="238" t="s">
        <v>128</v>
      </c>
    </row>
    <row r="332" ht="12.75">
      <c r="B332" s="238" t="s">
        <v>130</v>
      </c>
    </row>
    <row r="333" ht="12.75">
      <c r="B333" s="238" t="s">
        <v>132</v>
      </c>
    </row>
    <row r="334" ht="12.75">
      <c r="B334" s="238" t="s">
        <v>134</v>
      </c>
    </row>
    <row r="335" ht="12.75">
      <c r="B335" s="238" t="s">
        <v>583</v>
      </c>
    </row>
    <row r="336" ht="12.75">
      <c r="B336" s="238" t="s">
        <v>136</v>
      </c>
    </row>
    <row r="337" ht="12.75">
      <c r="B337" s="238" t="s">
        <v>138</v>
      </c>
    </row>
    <row r="338" ht="12.75">
      <c r="B338" s="238" t="s">
        <v>304</v>
      </c>
    </row>
    <row r="339" ht="12.75">
      <c r="B339" s="238" t="s">
        <v>306</v>
      </c>
    </row>
    <row r="340" ht="12.75">
      <c r="B340" s="238" t="s">
        <v>1347</v>
      </c>
    </row>
    <row r="341" ht="12.75">
      <c r="B341" s="238" t="s">
        <v>1349</v>
      </c>
    </row>
    <row r="342" ht="12.75">
      <c r="B342" s="238" t="s">
        <v>1351</v>
      </c>
    </row>
    <row r="343" ht="12.75">
      <c r="B343" s="238" t="s">
        <v>1353</v>
      </c>
    </row>
    <row r="344" ht="12.75">
      <c r="B344" s="238" t="s">
        <v>1355</v>
      </c>
    </row>
    <row r="345" ht="12.75">
      <c r="B345" s="238" t="s">
        <v>1357</v>
      </c>
    </row>
    <row r="346" ht="12.75">
      <c r="B346" s="238" t="s">
        <v>1359</v>
      </c>
    </row>
    <row r="347" ht="12.75">
      <c r="B347" s="238" t="s">
        <v>139</v>
      </c>
    </row>
    <row r="348" ht="12.75">
      <c r="B348" s="238" t="s">
        <v>141</v>
      </c>
    </row>
    <row r="349" ht="12.75">
      <c r="B349" s="238" t="s">
        <v>143</v>
      </c>
    </row>
    <row r="350" ht="12.75">
      <c r="B350" s="238" t="s">
        <v>145</v>
      </c>
    </row>
    <row r="351" ht="12.75">
      <c r="B351" s="238" t="s">
        <v>147</v>
      </c>
    </row>
    <row r="352" ht="12.75">
      <c r="B352" s="238" t="s">
        <v>149</v>
      </c>
    </row>
    <row r="353" ht="12.75">
      <c r="B353" s="238" t="s">
        <v>151</v>
      </c>
    </row>
    <row r="354" ht="12.75">
      <c r="B354" s="238" t="s">
        <v>153</v>
      </c>
    </row>
    <row r="355" ht="12.75">
      <c r="B355" s="238" t="s">
        <v>1278</v>
      </c>
    </row>
    <row r="356" ht="12.75">
      <c r="B356" s="238" t="s">
        <v>1280</v>
      </c>
    </row>
    <row r="357" ht="12.75">
      <c r="B357" s="238" t="s">
        <v>946</v>
      </c>
    </row>
    <row r="358" ht="12.75">
      <c r="B358" s="238" t="s">
        <v>948</v>
      </c>
    </row>
    <row r="359" ht="12.75">
      <c r="B359" s="238" t="s">
        <v>950</v>
      </c>
    </row>
    <row r="360" ht="12.75">
      <c r="B360" s="238" t="s">
        <v>952</v>
      </c>
    </row>
    <row r="361" ht="12.75">
      <c r="B361" s="238" t="s">
        <v>954</v>
      </c>
    </row>
    <row r="362" ht="12.75">
      <c r="B362" s="238" t="s">
        <v>956</v>
      </c>
    </row>
    <row r="363" ht="12.75">
      <c r="B363" s="238" t="s">
        <v>958</v>
      </c>
    </row>
    <row r="364" ht="12.75">
      <c r="B364" s="238" t="s">
        <v>486</v>
      </c>
    </row>
    <row r="365" ht="12.75">
      <c r="B365" s="238" t="s">
        <v>960</v>
      </c>
    </row>
    <row r="366" ht="12.75">
      <c r="B366" s="238" t="s">
        <v>962</v>
      </c>
    </row>
    <row r="367" ht="12.75">
      <c r="B367" s="238" t="s">
        <v>964</v>
      </c>
    </row>
    <row r="368" ht="12.75">
      <c r="B368" s="238" t="s">
        <v>966</v>
      </c>
    </row>
    <row r="369" ht="12.75">
      <c r="B369" s="238" t="s">
        <v>968</v>
      </c>
    </row>
    <row r="370" ht="12.75">
      <c r="B370" s="238" t="s">
        <v>970</v>
      </c>
    </row>
    <row r="371" ht="12.75">
      <c r="B371" s="238" t="s">
        <v>972</v>
      </c>
    </row>
    <row r="372" ht="12.75">
      <c r="B372" s="238" t="s">
        <v>974</v>
      </c>
    </row>
    <row r="373" ht="12.75">
      <c r="B373" s="238" t="s">
        <v>976</v>
      </c>
    </row>
    <row r="374" ht="12.75">
      <c r="B374" s="238" t="s">
        <v>978</v>
      </c>
    </row>
    <row r="375" ht="12.75">
      <c r="B375" s="238" t="s">
        <v>980</v>
      </c>
    </row>
    <row r="376" ht="12.75">
      <c r="B376" s="238" t="s">
        <v>982</v>
      </c>
    </row>
    <row r="377" ht="12.75">
      <c r="B377" s="238" t="s">
        <v>984</v>
      </c>
    </row>
    <row r="378" ht="12.75">
      <c r="B378" s="238" t="s">
        <v>986</v>
      </c>
    </row>
    <row r="379" ht="12.75">
      <c r="B379" s="238" t="s">
        <v>988</v>
      </c>
    </row>
    <row r="380" ht="12.75">
      <c r="B380" s="238" t="s">
        <v>990</v>
      </c>
    </row>
    <row r="381" ht="12.75">
      <c r="B381" s="238" t="s">
        <v>992</v>
      </c>
    </row>
    <row r="382" ht="12.75">
      <c r="B382" s="238" t="s">
        <v>994</v>
      </c>
    </row>
    <row r="383" ht="12.75">
      <c r="B383" s="238" t="s">
        <v>996</v>
      </c>
    </row>
    <row r="384" ht="12.75">
      <c r="B384" s="238" t="s">
        <v>1001</v>
      </c>
    </row>
    <row r="385" ht="12.75">
      <c r="B385" s="238" t="s">
        <v>1003</v>
      </c>
    </row>
    <row r="386" ht="12.75">
      <c r="B386" s="238" t="s">
        <v>1005</v>
      </c>
    </row>
    <row r="387" ht="12.75">
      <c r="B387" s="238" t="s">
        <v>1283</v>
      </c>
    </row>
    <row r="388" ht="12.75">
      <c r="B388" s="238" t="s">
        <v>1285</v>
      </c>
    </row>
    <row r="389" ht="12.75">
      <c r="B389" s="238" t="s">
        <v>1287</v>
      </c>
    </row>
    <row r="390" ht="12.75">
      <c r="B390" s="238" t="s">
        <v>1289</v>
      </c>
    </row>
    <row r="391" ht="12.75">
      <c r="B391" s="238" t="s">
        <v>1291</v>
      </c>
    </row>
    <row r="392" ht="12.75">
      <c r="B392" s="238" t="s">
        <v>1293</v>
      </c>
    </row>
    <row r="393" ht="12.75">
      <c r="B393" s="238" t="s">
        <v>1295</v>
      </c>
    </row>
    <row r="394" ht="12.75">
      <c r="B394" s="238" t="s">
        <v>1297</v>
      </c>
    </row>
    <row r="395" ht="12.75">
      <c r="B395" s="238" t="s">
        <v>1299</v>
      </c>
    </row>
    <row r="396" ht="12.75">
      <c r="B396" s="238" t="s">
        <v>1301</v>
      </c>
    </row>
    <row r="397" ht="12.75">
      <c r="B397" s="238" t="s">
        <v>1303</v>
      </c>
    </row>
    <row r="398" ht="12.75">
      <c r="B398" s="238" t="s">
        <v>1305</v>
      </c>
    </row>
    <row r="399" ht="12.75">
      <c r="B399" s="237" t="s">
        <v>1307</v>
      </c>
    </row>
    <row r="400" ht="12.75">
      <c r="B400" s="238" t="s">
        <v>1309</v>
      </c>
    </row>
    <row r="401" ht="12.75">
      <c r="B401" s="238" t="s">
        <v>1311</v>
      </c>
    </row>
    <row r="402" ht="12.75">
      <c r="B402" s="238" t="s">
        <v>1313</v>
      </c>
    </row>
    <row r="403" ht="12.75">
      <c r="B403" s="238" t="s">
        <v>1315</v>
      </c>
    </row>
    <row r="404" ht="12.75">
      <c r="B404" s="238" t="s">
        <v>1317</v>
      </c>
    </row>
    <row r="405" ht="12.75">
      <c r="B405" s="238" t="s">
        <v>1319</v>
      </c>
    </row>
    <row r="406" ht="12.75">
      <c r="B406" s="238" t="s">
        <v>1321</v>
      </c>
    </row>
    <row r="407" ht="12.75">
      <c r="B407" s="238" t="s">
        <v>1323</v>
      </c>
    </row>
    <row r="408" ht="12.75">
      <c r="B408" s="238" t="s">
        <v>1325</v>
      </c>
    </row>
    <row r="409" ht="12.75">
      <c r="B409" s="238" t="s">
        <v>1327</v>
      </c>
    </row>
    <row r="410" ht="12.75">
      <c r="B410" s="238" t="s">
        <v>409</v>
      </c>
    </row>
    <row r="411" ht="12.75">
      <c r="B411" s="238" t="s">
        <v>411</v>
      </c>
    </row>
    <row r="412" ht="12.75">
      <c r="B412" s="238" t="s">
        <v>413</v>
      </c>
    </row>
    <row r="413" ht="12.75">
      <c r="B413" s="238" t="s">
        <v>415</v>
      </c>
    </row>
    <row r="414" ht="12.75">
      <c r="B414" s="238" t="s">
        <v>417</v>
      </c>
    </row>
    <row r="415" ht="12.75">
      <c r="B415" s="238" t="s">
        <v>419</v>
      </c>
    </row>
    <row r="416" ht="12.75">
      <c r="B416" s="238" t="s">
        <v>421</v>
      </c>
    </row>
    <row r="417" ht="12.75">
      <c r="B417" s="238" t="s">
        <v>423</v>
      </c>
    </row>
    <row r="418" ht="12.75">
      <c r="B418" s="238" t="s">
        <v>425</v>
      </c>
    </row>
    <row r="419" ht="12.75">
      <c r="B419" s="238" t="s">
        <v>427</v>
      </c>
    </row>
    <row r="420" ht="12.75">
      <c r="B420" s="238" t="s">
        <v>429</v>
      </c>
    </row>
    <row r="421" ht="12.75">
      <c r="B421" s="238" t="s">
        <v>318</v>
      </c>
    </row>
    <row r="422" ht="12.75">
      <c r="B422" s="238" t="s">
        <v>320</v>
      </c>
    </row>
    <row r="423" ht="12.75">
      <c r="B423" s="238" t="s">
        <v>322</v>
      </c>
    </row>
    <row r="424" ht="12.75">
      <c r="B424" s="238" t="s">
        <v>324</v>
      </c>
    </row>
    <row r="425" ht="12.75">
      <c r="B425" s="238" t="s">
        <v>326</v>
      </c>
    </row>
    <row r="426" ht="12.75">
      <c r="B426" s="238" t="s">
        <v>328</v>
      </c>
    </row>
    <row r="427" ht="12.75">
      <c r="B427" s="238" t="s">
        <v>330</v>
      </c>
    </row>
    <row r="428" ht="12.75">
      <c r="B428" s="238" t="s">
        <v>488</v>
      </c>
    </row>
    <row r="429" ht="12.75">
      <c r="B429" s="238" t="s">
        <v>332</v>
      </c>
    </row>
    <row r="430" ht="12.75">
      <c r="B430" s="238" t="s">
        <v>334</v>
      </c>
    </row>
    <row r="431" ht="12.75">
      <c r="B431" s="238" t="s">
        <v>336</v>
      </c>
    </row>
    <row r="432" ht="12.75">
      <c r="B432" s="238" t="s">
        <v>338</v>
      </c>
    </row>
    <row r="433" ht="12.75">
      <c r="B433" s="238" t="s">
        <v>340</v>
      </c>
    </row>
    <row r="434" ht="12.75">
      <c r="B434" s="238" t="s">
        <v>342</v>
      </c>
    </row>
    <row r="435" ht="12.75">
      <c r="B435" s="238" t="s">
        <v>344</v>
      </c>
    </row>
    <row r="436" ht="12.75">
      <c r="B436" s="238" t="s">
        <v>346</v>
      </c>
    </row>
    <row r="437" ht="12.75">
      <c r="B437" s="238" t="s">
        <v>1530</v>
      </c>
    </row>
    <row r="438" ht="12.75">
      <c r="B438" s="238" t="s">
        <v>1532</v>
      </c>
    </row>
    <row r="439" ht="12.75">
      <c r="B439" s="238" t="s">
        <v>1534</v>
      </c>
    </row>
    <row r="440" ht="12.75">
      <c r="B440" s="238" t="s">
        <v>1536</v>
      </c>
    </row>
    <row r="441" ht="12.75">
      <c r="B441" s="238" t="s">
        <v>1538</v>
      </c>
    </row>
    <row r="442" ht="12.75">
      <c r="B442" s="238" t="s">
        <v>1540</v>
      </c>
    </row>
  </sheetData>
  <mergeCells count="8">
    <mergeCell ref="B2:E2"/>
    <mergeCell ref="B5:E5"/>
    <mergeCell ref="B45:E45"/>
    <mergeCell ref="B47:E47"/>
    <mergeCell ref="B41:E41"/>
    <mergeCell ref="B42:E42"/>
    <mergeCell ref="B44:E44"/>
    <mergeCell ref="B43:E43"/>
  </mergeCells>
  <dataValidations count="1">
    <dataValidation type="list" allowBlank="1" showInputMessage="1" showErrorMessage="1" sqref="B5:E5">
      <formula1>LAList</formula1>
    </dataValidation>
  </dataValidation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BN613"/>
  <sheetViews>
    <sheetView view="pageBreakPreview" zoomScale="70" zoomScaleNormal="60" zoomScaleSheetLayoutView="7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9.140625" defaultRowHeight="12.75"/>
  <cols>
    <col min="1" max="1" width="7.421875" style="1" customWidth="1"/>
    <col min="2" max="2" width="5.8515625" style="1" customWidth="1"/>
    <col min="3" max="3" width="26.00390625" style="1" bestFit="1" customWidth="1"/>
    <col min="4" max="4" width="2.421875" style="1" customWidth="1"/>
    <col min="5" max="5" width="11.57421875" style="1" customWidth="1"/>
    <col min="6" max="6" width="2.28125" style="1" customWidth="1"/>
    <col min="7" max="9" width="11.421875" style="1" customWidth="1"/>
    <col min="10" max="12" width="10.140625" style="21" customWidth="1"/>
    <col min="13" max="13" width="10.140625" style="1" customWidth="1"/>
    <col min="14" max="25" width="10.140625" style="21" customWidth="1"/>
    <col min="26" max="26" width="2.140625" style="21" customWidth="1"/>
    <col min="27" max="27" width="10.140625" style="21" customWidth="1"/>
    <col min="28" max="28" width="2.140625" style="1" customWidth="1"/>
    <col min="29" max="29" width="13.00390625" style="21" customWidth="1"/>
    <col min="30" max="30" width="6.140625" style="21" customWidth="1"/>
    <col min="31" max="31" width="11.28125" style="21" customWidth="1"/>
    <col min="32" max="32" width="2.421875" style="21" customWidth="1"/>
    <col min="33" max="34" width="12.7109375" style="21" customWidth="1"/>
    <col min="35" max="35" width="9.57421875" style="21" customWidth="1"/>
    <col min="36" max="36" width="2.140625" style="21" customWidth="1"/>
    <col min="37" max="39" width="10.28125" style="21" customWidth="1"/>
    <col min="40" max="41" width="10.28125" style="1" customWidth="1"/>
    <col min="42" max="42" width="10.28125" style="21" customWidth="1"/>
    <col min="43" max="44" width="10.28125" style="1" customWidth="1"/>
    <col min="45" max="45" width="10.7109375" style="1" customWidth="1"/>
    <col min="46" max="51" width="12.140625" style="1" customWidth="1"/>
    <col min="52" max="53" width="10.28125" style="1" customWidth="1"/>
    <col min="54" max="54" width="2.140625" style="21" customWidth="1"/>
    <col min="55" max="55" width="10.57421875" style="21" customWidth="1"/>
    <col min="56" max="56" width="1.7109375" style="21" customWidth="1"/>
    <col min="57" max="57" width="12.421875" style="21" customWidth="1"/>
    <col min="58" max="58" width="2.28125" style="21" customWidth="1"/>
    <col min="59" max="59" width="12.421875" style="21" customWidth="1"/>
    <col min="60" max="60" width="2.28125" style="21" customWidth="1"/>
    <col min="61" max="61" width="9.7109375" style="35" customWidth="1"/>
    <col min="62" max="62" width="2.140625" style="21" customWidth="1"/>
    <col min="63" max="63" width="2.28125" style="1" customWidth="1"/>
    <col min="64" max="64" width="9.28125" style="1" bestFit="1" customWidth="1"/>
    <col min="65" max="65" width="2.421875" style="1" customWidth="1"/>
    <col min="66" max="66" width="10.8515625" style="1" bestFit="1" customWidth="1"/>
    <col min="67" max="16384" width="9.140625" style="1" customWidth="1"/>
  </cols>
  <sheetData>
    <row r="1" spans="5:61" ht="15.75">
      <c r="E1" s="222" t="s">
        <v>457</v>
      </c>
      <c r="AI1" s="243">
        <v>33</v>
      </c>
      <c r="AJ1" s="243">
        <v>34</v>
      </c>
      <c r="AK1" s="243">
        <v>35</v>
      </c>
      <c r="AL1" s="243">
        <v>36</v>
      </c>
      <c r="AM1" s="243">
        <v>37</v>
      </c>
      <c r="AN1" s="243">
        <v>38</v>
      </c>
      <c r="AO1" s="243">
        <v>39</v>
      </c>
      <c r="AP1" s="243">
        <v>40</v>
      </c>
      <c r="AQ1" s="243">
        <v>41</v>
      </c>
      <c r="AR1" s="243">
        <v>42</v>
      </c>
      <c r="AS1" s="243">
        <v>43</v>
      </c>
      <c r="AT1" s="243">
        <v>44</v>
      </c>
      <c r="AU1" s="243">
        <v>45</v>
      </c>
      <c r="AV1" s="243">
        <v>46</v>
      </c>
      <c r="AW1" s="243">
        <v>47</v>
      </c>
      <c r="AX1" s="243">
        <v>48</v>
      </c>
      <c r="AY1" s="243">
        <v>49</v>
      </c>
      <c r="AZ1" s="243">
        <v>50</v>
      </c>
      <c r="BA1" s="243">
        <v>51</v>
      </c>
      <c r="BB1" s="243">
        <v>52</v>
      </c>
      <c r="BC1" s="243">
        <v>53</v>
      </c>
      <c r="BD1" s="243">
        <v>54</v>
      </c>
      <c r="BE1" s="243">
        <v>55</v>
      </c>
      <c r="BF1" s="243">
        <v>56</v>
      </c>
      <c r="BG1" s="243">
        <v>57</v>
      </c>
      <c r="BH1" s="243">
        <v>58</v>
      </c>
      <c r="BI1" s="243">
        <v>59</v>
      </c>
    </row>
    <row r="2" ht="13.5" thickBot="1">
      <c r="E2" s="21"/>
    </row>
    <row r="3" spans="5:62" ht="13.5" thickBot="1">
      <c r="E3" s="255" t="s">
        <v>1557</v>
      </c>
      <c r="F3" s="256"/>
      <c r="G3" s="256"/>
      <c r="H3" s="256"/>
      <c r="I3" s="256"/>
      <c r="J3" s="256"/>
      <c r="K3" s="256"/>
      <c r="L3" s="256"/>
      <c r="M3" s="256"/>
      <c r="N3" s="256"/>
      <c r="O3" s="256"/>
      <c r="P3" s="256"/>
      <c r="Q3" s="256"/>
      <c r="R3" s="256"/>
      <c r="S3" s="256"/>
      <c r="T3" s="256"/>
      <c r="U3" s="256"/>
      <c r="V3" s="256"/>
      <c r="W3" s="256"/>
      <c r="X3" s="256"/>
      <c r="Y3" s="256"/>
      <c r="Z3" s="256"/>
      <c r="AA3" s="256"/>
      <c r="AB3" s="256"/>
      <c r="AC3" s="257"/>
      <c r="AD3" s="29"/>
      <c r="AE3" s="258" t="s">
        <v>184</v>
      </c>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60"/>
    </row>
    <row r="4" spans="1:66" ht="154.5" customHeight="1">
      <c r="A4" s="3"/>
      <c r="B4" s="3"/>
      <c r="C4" s="4" t="s">
        <v>1541</v>
      </c>
      <c r="D4" s="4"/>
      <c r="E4" s="31" t="s">
        <v>1099</v>
      </c>
      <c r="F4" s="31"/>
      <c r="G4" s="32" t="s">
        <v>445</v>
      </c>
      <c r="H4" s="32" t="s">
        <v>439</v>
      </c>
      <c r="I4" s="32" t="s">
        <v>552</v>
      </c>
      <c r="J4" s="32" t="s">
        <v>447</v>
      </c>
      <c r="K4" s="32" t="s">
        <v>1336</v>
      </c>
      <c r="L4" s="32" t="s">
        <v>997</v>
      </c>
      <c r="M4" s="32" t="s">
        <v>825</v>
      </c>
      <c r="N4" s="32" t="s">
        <v>564</v>
      </c>
      <c r="O4" s="32" t="s">
        <v>1337</v>
      </c>
      <c r="P4" s="32" t="s">
        <v>1338</v>
      </c>
      <c r="Q4" s="32" t="s">
        <v>1098</v>
      </c>
      <c r="R4" s="32" t="s">
        <v>440</v>
      </c>
      <c r="S4" s="32" t="s">
        <v>1554</v>
      </c>
      <c r="T4" s="32" t="s">
        <v>492</v>
      </c>
      <c r="U4" s="32" t="s">
        <v>1519</v>
      </c>
      <c r="V4" s="32" t="s">
        <v>446</v>
      </c>
      <c r="W4" s="32" t="s">
        <v>448</v>
      </c>
      <c r="X4" s="32" t="s">
        <v>1095</v>
      </c>
      <c r="Y4" s="32" t="s">
        <v>1097</v>
      </c>
      <c r="Z4" s="32"/>
      <c r="AA4" s="32" t="s">
        <v>1335</v>
      </c>
      <c r="AB4" s="32"/>
      <c r="AC4" s="33" t="s">
        <v>449</v>
      </c>
      <c r="AD4" s="30"/>
      <c r="AE4" s="32" t="s">
        <v>442</v>
      </c>
      <c r="AF4" s="32"/>
      <c r="AG4" s="32" t="s">
        <v>443</v>
      </c>
      <c r="AH4" s="32" t="s">
        <v>453</v>
      </c>
      <c r="AI4" s="32" t="s">
        <v>439</v>
      </c>
      <c r="AJ4" s="32"/>
      <c r="AK4" s="32" t="s">
        <v>444</v>
      </c>
      <c r="AL4" s="32" t="s">
        <v>1339</v>
      </c>
      <c r="AM4" s="32" t="s">
        <v>317</v>
      </c>
      <c r="AN4" s="32" t="s">
        <v>824</v>
      </c>
      <c r="AO4" s="32" t="s">
        <v>565</v>
      </c>
      <c r="AP4" s="32" t="s">
        <v>1340</v>
      </c>
      <c r="AQ4" s="32" t="s">
        <v>1341</v>
      </c>
      <c r="AR4" s="32" t="s">
        <v>454</v>
      </c>
      <c r="AS4" s="32" t="s">
        <v>433</v>
      </c>
      <c r="AT4" s="32" t="s">
        <v>452</v>
      </c>
      <c r="AU4" s="32" t="s">
        <v>1552</v>
      </c>
      <c r="AV4" s="32" t="s">
        <v>451</v>
      </c>
      <c r="AW4" s="32" t="s">
        <v>1520</v>
      </c>
      <c r="AX4" s="32" t="s">
        <v>227</v>
      </c>
      <c r="AY4" s="32" t="s">
        <v>228</v>
      </c>
      <c r="AZ4" s="32" t="s">
        <v>1096</v>
      </c>
      <c r="BA4" s="32" t="s">
        <v>563</v>
      </c>
      <c r="BB4" s="32"/>
      <c r="BC4" s="32" t="s">
        <v>450</v>
      </c>
      <c r="BD4" s="32"/>
      <c r="BE4" s="33" t="s">
        <v>455</v>
      </c>
      <c r="BF4" s="33"/>
      <c r="BG4" s="33" t="s">
        <v>553</v>
      </c>
      <c r="BH4" s="32"/>
      <c r="BI4" s="32" t="s">
        <v>1342</v>
      </c>
      <c r="BJ4" s="42"/>
      <c r="BK4" s="15"/>
      <c r="BL4" s="6"/>
      <c r="BM4" s="6"/>
      <c r="BN4" s="13"/>
    </row>
    <row r="5" spans="1:66" s="12" customFormat="1" ht="12.75">
      <c r="A5" s="9"/>
      <c r="B5" s="9"/>
      <c r="C5" s="10"/>
      <c r="D5" s="10"/>
      <c r="E5" s="36" t="s">
        <v>585</v>
      </c>
      <c r="F5" s="36"/>
      <c r="G5" s="37" t="s">
        <v>585</v>
      </c>
      <c r="H5" s="37" t="s">
        <v>585</v>
      </c>
      <c r="I5" s="37" t="s">
        <v>585</v>
      </c>
      <c r="J5" s="37" t="s">
        <v>585</v>
      </c>
      <c r="K5" s="37" t="s">
        <v>585</v>
      </c>
      <c r="L5" s="37" t="s">
        <v>585</v>
      </c>
      <c r="M5" s="37" t="s">
        <v>585</v>
      </c>
      <c r="N5" s="37" t="s">
        <v>585</v>
      </c>
      <c r="O5" s="37" t="s">
        <v>585</v>
      </c>
      <c r="P5" s="37" t="s">
        <v>585</v>
      </c>
      <c r="Q5" s="37" t="s">
        <v>585</v>
      </c>
      <c r="R5" s="37" t="s">
        <v>585</v>
      </c>
      <c r="S5" s="37" t="s">
        <v>585</v>
      </c>
      <c r="T5" s="37" t="s">
        <v>585</v>
      </c>
      <c r="U5" s="37" t="s">
        <v>585</v>
      </c>
      <c r="V5" s="37" t="s">
        <v>585</v>
      </c>
      <c r="W5" s="37" t="s">
        <v>585</v>
      </c>
      <c r="X5" s="37" t="s">
        <v>585</v>
      </c>
      <c r="Y5" s="37" t="s">
        <v>585</v>
      </c>
      <c r="Z5" s="37"/>
      <c r="AA5" s="37" t="s">
        <v>585</v>
      </c>
      <c r="AB5" s="37"/>
      <c r="AC5" s="38" t="s">
        <v>585</v>
      </c>
      <c r="AD5" s="37"/>
      <c r="AE5" s="37" t="s">
        <v>585</v>
      </c>
      <c r="AF5" s="37"/>
      <c r="AG5" s="37" t="s">
        <v>585</v>
      </c>
      <c r="AH5" s="37" t="s">
        <v>585</v>
      </c>
      <c r="AI5" s="37" t="s">
        <v>585</v>
      </c>
      <c r="AJ5" s="37"/>
      <c r="AK5" s="37" t="s">
        <v>585</v>
      </c>
      <c r="AL5" s="37" t="s">
        <v>585</v>
      </c>
      <c r="AM5" s="37" t="s">
        <v>585</v>
      </c>
      <c r="AN5" s="37" t="s">
        <v>585</v>
      </c>
      <c r="AO5" s="37" t="s">
        <v>585</v>
      </c>
      <c r="AP5" s="37" t="s">
        <v>585</v>
      </c>
      <c r="AQ5" s="37" t="s">
        <v>585</v>
      </c>
      <c r="AR5" s="37" t="s">
        <v>585</v>
      </c>
      <c r="AS5" s="37" t="s">
        <v>585</v>
      </c>
      <c r="AT5" s="37" t="s">
        <v>585</v>
      </c>
      <c r="AU5" s="37" t="s">
        <v>585</v>
      </c>
      <c r="AV5" s="37" t="s">
        <v>585</v>
      </c>
      <c r="AW5" s="37" t="s">
        <v>585</v>
      </c>
      <c r="AX5" s="37" t="s">
        <v>585</v>
      </c>
      <c r="AY5" s="37"/>
      <c r="AZ5" s="37" t="s">
        <v>585</v>
      </c>
      <c r="BA5" s="37" t="s">
        <v>585</v>
      </c>
      <c r="BB5" s="37"/>
      <c r="BC5" s="37" t="s">
        <v>585</v>
      </c>
      <c r="BD5" s="37"/>
      <c r="BE5" s="37"/>
      <c r="BF5" s="37"/>
      <c r="BG5" s="37"/>
      <c r="BH5" s="37"/>
      <c r="BI5" s="39" t="s">
        <v>586</v>
      </c>
      <c r="BJ5" s="43"/>
      <c r="BK5" s="11"/>
      <c r="BL5" s="14"/>
      <c r="BM5" s="14"/>
      <c r="BN5" s="14"/>
    </row>
    <row r="6" spans="1:66" s="12" customFormat="1" ht="12.75">
      <c r="A6" s="9"/>
      <c r="B6" s="9"/>
      <c r="C6" s="202"/>
      <c r="D6" s="202"/>
      <c r="E6" s="203"/>
      <c r="F6" s="203"/>
      <c r="G6" s="204"/>
      <c r="H6" s="204"/>
      <c r="I6" s="204"/>
      <c r="J6" s="204"/>
      <c r="K6" s="204"/>
      <c r="L6" s="204"/>
      <c r="M6" s="204"/>
      <c r="N6" s="204"/>
      <c r="O6" s="204"/>
      <c r="P6" s="204"/>
      <c r="Q6" s="204"/>
      <c r="R6" s="204"/>
      <c r="S6" s="204"/>
      <c r="T6" s="204"/>
      <c r="U6" s="204"/>
      <c r="V6" s="204"/>
      <c r="W6" s="204"/>
      <c r="X6" s="204"/>
      <c r="Y6" s="204"/>
      <c r="Z6" s="204"/>
      <c r="AA6" s="204"/>
      <c r="AB6" s="204"/>
      <c r="AC6" s="205"/>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6"/>
      <c r="BJ6" s="207"/>
      <c r="BK6" s="14"/>
      <c r="BL6" s="14"/>
      <c r="BM6" s="14"/>
      <c r="BN6" s="14"/>
    </row>
    <row r="7" spans="3:62" ht="12.75">
      <c r="C7" s="1" t="s">
        <v>251</v>
      </c>
      <c r="E7" s="45">
        <v>20865.673611840008</v>
      </c>
      <c r="F7" s="45"/>
      <c r="G7" s="45">
        <v>26256.41934875878</v>
      </c>
      <c r="H7" s="45">
        <v>-40.450039999999994</v>
      </c>
      <c r="I7" s="45">
        <v>9.234811095461733</v>
      </c>
      <c r="J7" s="45">
        <v>0.022021</v>
      </c>
      <c r="K7" s="45">
        <v>2.9999979999999997</v>
      </c>
      <c r="L7" s="45">
        <v>15.000098999999995</v>
      </c>
      <c r="M7" s="45">
        <v>174.66840799999983</v>
      </c>
      <c r="N7" s="45">
        <v>32.22967853816518</v>
      </c>
      <c r="O7" s="45">
        <v>2.9999970000000182</v>
      </c>
      <c r="P7" s="45">
        <v>2.5607300000000017</v>
      </c>
      <c r="Q7" s="45">
        <v>668.3393132246739</v>
      </c>
      <c r="R7" s="45">
        <v>81.66068699999998</v>
      </c>
      <c r="S7" s="45">
        <v>402.29658099999983</v>
      </c>
      <c r="T7" s="45">
        <v>33.48800003787795</v>
      </c>
      <c r="U7" s="45">
        <v>4.853129999999999</v>
      </c>
      <c r="V7" s="45">
        <v>10.538</v>
      </c>
      <c r="W7" s="45">
        <v>1988.48</v>
      </c>
      <c r="X7" s="45">
        <v>42.05300000000001</v>
      </c>
      <c r="Y7" s="46">
        <v>2661.7940970917107</v>
      </c>
      <c r="Z7" s="45"/>
      <c r="AA7" s="45">
        <v>859.0000000000006</v>
      </c>
      <c r="AB7" s="45"/>
      <c r="AC7" s="45">
        <v>54073.86147158668</v>
      </c>
      <c r="AD7" s="1"/>
      <c r="AE7" s="45">
        <v>21008.115229510142</v>
      </c>
      <c r="AF7" s="45"/>
      <c r="AG7" s="45">
        <v>23785.618829829677</v>
      </c>
      <c r="AH7" s="215">
        <v>117.94972341887572</v>
      </c>
      <c r="AI7" s="45">
        <v>-40.450039999999994</v>
      </c>
      <c r="AJ7" s="45"/>
      <c r="AK7" s="45">
        <v>0.022021</v>
      </c>
      <c r="AL7" s="45">
        <v>2.9999979999999997</v>
      </c>
      <c r="AM7" s="45">
        <v>15.000098999999995</v>
      </c>
      <c r="AN7" s="45">
        <v>172.12744200000006</v>
      </c>
      <c r="AO7" s="45">
        <v>33.7823508150138</v>
      </c>
      <c r="AP7" s="45">
        <v>2.9999970000000182</v>
      </c>
      <c r="AQ7" s="45">
        <v>2.5607300000000017</v>
      </c>
      <c r="AR7" s="45">
        <v>243.9730573184053</v>
      </c>
      <c r="AS7" s="45">
        <v>916.9735468246747</v>
      </c>
      <c r="AT7" s="45">
        <v>33.026453175325294</v>
      </c>
      <c r="AU7" s="45">
        <v>372.56117599999993</v>
      </c>
      <c r="AV7" s="45">
        <v>34.82026687052396</v>
      </c>
      <c r="AW7" s="45">
        <v>4.598005000000001</v>
      </c>
      <c r="AX7" s="45">
        <v>10.743285714285713</v>
      </c>
      <c r="AY7" s="45">
        <v>1744.455</v>
      </c>
      <c r="AZ7" s="45">
        <v>43.365</v>
      </c>
      <c r="BA7" s="45">
        <v>2793.7753162333893</v>
      </c>
      <c r="BB7" s="45"/>
      <c r="BC7" s="45">
        <v>1100</v>
      </c>
      <c r="BD7" s="45"/>
      <c r="BE7" s="45">
        <v>9.386432318112155</v>
      </c>
      <c r="BF7" s="45"/>
      <c r="BG7" s="45">
        <v>52408.40392002841</v>
      </c>
      <c r="BH7" s="45"/>
      <c r="BI7" s="35">
        <v>-0.030799678555107266</v>
      </c>
      <c r="BJ7" s="1"/>
    </row>
    <row r="8" spans="3:62" ht="12.75">
      <c r="C8" s="1" t="s">
        <v>458</v>
      </c>
      <c r="E8" s="45">
        <v>20086.95141484001</v>
      </c>
      <c r="F8" s="45"/>
      <c r="G8" s="45">
        <v>25091.91238729789</v>
      </c>
      <c r="H8" s="45">
        <v>-40.450039999999994</v>
      </c>
      <c r="I8" s="45">
        <v>9.234811095461733</v>
      </c>
      <c r="J8" s="45">
        <v>0.022021</v>
      </c>
      <c r="K8" s="45">
        <v>2.9999979999999997</v>
      </c>
      <c r="L8" s="45">
        <v>15.000098999999995</v>
      </c>
      <c r="M8" s="45">
        <v>174.66840799999983</v>
      </c>
      <c r="N8" s="45">
        <v>27.00806736366077</v>
      </c>
      <c r="O8" s="45">
        <v>2.9999970000000182</v>
      </c>
      <c r="P8" s="45">
        <v>2.5607300000000017</v>
      </c>
      <c r="Q8" s="45">
        <v>668.3393132246739</v>
      </c>
      <c r="R8" s="45">
        <v>81.66068699999998</v>
      </c>
      <c r="S8" s="45">
        <v>402.29658099999983</v>
      </c>
      <c r="T8" s="45">
        <v>33.48800003787795</v>
      </c>
      <c r="U8" s="45">
        <v>4.853129999999999</v>
      </c>
      <c r="V8" s="45">
        <v>10.538</v>
      </c>
      <c r="W8" s="45">
        <v>0</v>
      </c>
      <c r="X8" s="45">
        <v>42.05300000000001</v>
      </c>
      <c r="Y8" s="45">
        <v>2661.7940970917107</v>
      </c>
      <c r="Z8" s="45"/>
      <c r="AA8" s="45">
        <v>859.0000000000006</v>
      </c>
      <c r="AB8" s="45"/>
      <c r="AC8" s="45">
        <v>50136.93070195128</v>
      </c>
      <c r="AD8" s="45"/>
      <c r="AE8" s="45">
        <v>20220.86239992887</v>
      </c>
      <c r="AF8" s="45"/>
      <c r="AG8" s="45">
        <v>22630.033852845285</v>
      </c>
      <c r="AH8" s="45">
        <v>107.73860907980588</v>
      </c>
      <c r="AI8" s="45">
        <v>-40.450039999999994</v>
      </c>
      <c r="AJ8" s="45"/>
      <c r="AK8" s="45">
        <v>0.022021</v>
      </c>
      <c r="AL8" s="45">
        <v>2.9999979999999997</v>
      </c>
      <c r="AM8" s="45">
        <v>15.000098999999995</v>
      </c>
      <c r="AN8" s="45">
        <v>172.12744200000006</v>
      </c>
      <c r="AO8" s="45">
        <v>28.426033388318327</v>
      </c>
      <c r="AP8" s="45">
        <v>2.9999970000000182</v>
      </c>
      <c r="AQ8" s="45">
        <v>2.5607300000000017</v>
      </c>
      <c r="AR8" s="45">
        <v>234.52581829000607</v>
      </c>
      <c r="AS8" s="45">
        <v>916.9735468246747</v>
      </c>
      <c r="AT8" s="45">
        <v>33.026453175325294</v>
      </c>
      <c r="AU8" s="45">
        <v>372.56117599999993</v>
      </c>
      <c r="AV8" s="45">
        <v>34.82026687052396</v>
      </c>
      <c r="AW8" s="45">
        <v>4.598005000000001</v>
      </c>
      <c r="AX8" s="45">
        <v>10.743285714285713</v>
      </c>
      <c r="AY8" s="45">
        <v>0</v>
      </c>
      <c r="AZ8" s="45">
        <v>43.365</v>
      </c>
      <c r="BA8" s="45">
        <v>2793.7753162333893</v>
      </c>
      <c r="BB8" s="45"/>
      <c r="BC8" s="45">
        <v>1100</v>
      </c>
      <c r="BD8" s="45"/>
      <c r="BE8" s="45">
        <v>9.386432318112155</v>
      </c>
      <c r="BF8" s="45"/>
      <c r="BG8" s="45">
        <v>48696.09644266858</v>
      </c>
      <c r="BH8" s="45"/>
      <c r="BI8" s="35">
        <v>-0.02873798294211536</v>
      </c>
      <c r="BJ8" s="1"/>
    </row>
    <row r="9" spans="5:62" ht="12.7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J9" s="1"/>
    </row>
    <row r="10" spans="1:66" ht="14.25">
      <c r="A10" s="8" t="s">
        <v>1062</v>
      </c>
      <c r="B10" s="8" t="s">
        <v>1061</v>
      </c>
      <c r="C10" s="8" t="s">
        <v>584</v>
      </c>
      <c r="D10" s="220">
        <v>7</v>
      </c>
      <c r="E10" s="216">
        <v>778.722197</v>
      </c>
      <c r="F10" s="216"/>
      <c r="G10" s="216">
        <v>1164.5069614608901</v>
      </c>
      <c r="H10" s="216">
        <v>0</v>
      </c>
      <c r="I10" s="216">
        <v>0</v>
      </c>
      <c r="J10" s="216">
        <v>0</v>
      </c>
      <c r="K10" s="216">
        <v>0</v>
      </c>
      <c r="L10" s="216">
        <v>0</v>
      </c>
      <c r="M10" s="216">
        <v>0</v>
      </c>
      <c r="N10" s="216">
        <v>5.22161117450441</v>
      </c>
      <c r="O10" s="216">
        <v>0</v>
      </c>
      <c r="P10" s="216">
        <v>0</v>
      </c>
      <c r="Q10" s="216">
        <v>0</v>
      </c>
      <c r="R10" s="216">
        <v>0</v>
      </c>
      <c r="S10" s="216">
        <v>0</v>
      </c>
      <c r="T10" s="216">
        <v>0</v>
      </c>
      <c r="U10" s="216">
        <v>0</v>
      </c>
      <c r="V10" s="216">
        <v>0</v>
      </c>
      <c r="W10" s="216">
        <v>1988.48</v>
      </c>
      <c r="X10" s="216">
        <v>0</v>
      </c>
      <c r="Y10" s="216">
        <v>0</v>
      </c>
      <c r="Z10" s="216"/>
      <c r="AA10" s="216">
        <v>0</v>
      </c>
      <c r="AB10" s="46"/>
      <c r="AC10" s="217">
        <v>3936.9307696353944</v>
      </c>
      <c r="AE10" s="216">
        <v>787.2528295812718</v>
      </c>
      <c r="AF10" s="46"/>
      <c r="AG10" s="216">
        <v>1155.58497698439</v>
      </c>
      <c r="AH10" s="216">
        <v>10.211114339069843</v>
      </c>
      <c r="AI10" s="216">
        <v>0</v>
      </c>
      <c r="AJ10" s="216"/>
      <c r="AK10" s="216">
        <v>0</v>
      </c>
      <c r="AL10" s="216">
        <v>0</v>
      </c>
      <c r="AM10" s="216">
        <v>0</v>
      </c>
      <c r="AN10" s="216">
        <v>0</v>
      </c>
      <c r="AO10" s="216">
        <v>5.3563174266954725</v>
      </c>
      <c r="AP10" s="216">
        <v>0</v>
      </c>
      <c r="AQ10" s="216">
        <v>0</v>
      </c>
      <c r="AR10" s="216">
        <v>9.447239028399235</v>
      </c>
      <c r="AS10" s="216">
        <v>0</v>
      </c>
      <c r="AT10" s="216">
        <v>0</v>
      </c>
      <c r="AU10" s="216">
        <v>0</v>
      </c>
      <c r="AV10" s="216">
        <v>0</v>
      </c>
      <c r="AW10" s="216">
        <v>0</v>
      </c>
      <c r="AX10" s="216">
        <v>0</v>
      </c>
      <c r="AY10" s="216">
        <v>1744.455</v>
      </c>
      <c r="AZ10" s="216">
        <v>0</v>
      </c>
      <c r="BA10" s="216">
        <v>0</v>
      </c>
      <c r="BB10" s="46"/>
      <c r="BC10" s="216">
        <v>0</v>
      </c>
      <c r="BD10" s="46"/>
      <c r="BE10" s="216">
        <v>0</v>
      </c>
      <c r="BG10" s="45">
        <v>3712.3074773598264</v>
      </c>
      <c r="BI10" s="35">
        <v>-0.05705543364085387</v>
      </c>
      <c r="BL10" s="7"/>
      <c r="BM10" s="7"/>
      <c r="BN10" s="7"/>
    </row>
    <row r="11" spans="1:66" ht="12.75">
      <c r="A11" s="3"/>
      <c r="B11" s="3"/>
      <c r="C11" s="5"/>
      <c r="D11" s="5"/>
      <c r="E11" s="5"/>
      <c r="F11" s="5"/>
      <c r="G11" s="26"/>
      <c r="H11" s="26"/>
      <c r="I11" s="26"/>
      <c r="J11" s="13"/>
      <c r="K11" s="13"/>
      <c r="L11" s="13"/>
      <c r="M11" s="13"/>
      <c r="N11" s="13"/>
      <c r="O11" s="13"/>
      <c r="P11" s="13"/>
      <c r="Q11" s="13"/>
      <c r="R11" s="13"/>
      <c r="S11" s="13"/>
      <c r="T11" s="13"/>
      <c r="U11" s="13"/>
      <c r="V11" s="13"/>
      <c r="W11" s="13"/>
      <c r="X11" s="13"/>
      <c r="Y11" s="13"/>
      <c r="Z11" s="13"/>
      <c r="AA11" s="13"/>
      <c r="AB11" s="26"/>
      <c r="AC11" s="27"/>
      <c r="AD11" s="13"/>
      <c r="AE11" s="26"/>
      <c r="AF11" s="13"/>
      <c r="AG11" s="26"/>
      <c r="AH11" s="26"/>
      <c r="AI11" s="26"/>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26"/>
      <c r="BI11" s="34"/>
      <c r="BK11" s="7"/>
      <c r="BL11" s="7"/>
      <c r="BM11" s="7"/>
      <c r="BN11" s="7"/>
    </row>
    <row r="12" spans="1:66" ht="12.75">
      <c r="A12" s="8" t="s">
        <v>589</v>
      </c>
      <c r="B12" s="8" t="s">
        <v>587</v>
      </c>
      <c r="C12" s="8" t="s">
        <v>588</v>
      </c>
      <c r="D12" s="8"/>
      <c r="E12" s="216">
        <v>5.39783</v>
      </c>
      <c r="F12" s="216"/>
      <c r="G12" s="216">
        <v>3.927493944635</v>
      </c>
      <c r="H12" s="216">
        <v>-0.039646</v>
      </c>
      <c r="I12" s="216">
        <v>0</v>
      </c>
      <c r="J12" s="216">
        <v>0</v>
      </c>
      <c r="K12" s="216">
        <v>0</v>
      </c>
      <c r="L12" s="216">
        <v>0</v>
      </c>
      <c r="M12" s="216">
        <v>0</v>
      </c>
      <c r="N12" s="216">
        <v>0</v>
      </c>
      <c r="O12" s="216">
        <v>0.008547</v>
      </c>
      <c r="P12" s="216">
        <v>0.007855</v>
      </c>
      <c r="Q12" s="216">
        <v>0.4586720924444444</v>
      </c>
      <c r="R12" s="216">
        <v>0.013085225914394441</v>
      </c>
      <c r="S12" s="216">
        <v>0.378185</v>
      </c>
      <c r="T12" s="216">
        <v>0.04409657000716172</v>
      </c>
      <c r="U12" s="216">
        <v>0</v>
      </c>
      <c r="V12" s="216">
        <v>0</v>
      </c>
      <c r="W12" s="216">
        <v>0</v>
      </c>
      <c r="X12" s="216">
        <v>0</v>
      </c>
      <c r="Y12" s="216">
        <v>0</v>
      </c>
      <c r="Z12" s="216"/>
      <c r="AA12" s="216">
        <v>0</v>
      </c>
      <c r="AB12" s="46"/>
      <c r="AC12" s="217">
        <v>10.196118833001002</v>
      </c>
      <c r="AE12" s="216">
        <v>5.438065836794857</v>
      </c>
      <c r="AF12" s="46"/>
      <c r="AG12" s="216">
        <v>3.4090667142639997</v>
      </c>
      <c r="AH12" s="216">
        <v>0.016707327759999783</v>
      </c>
      <c r="AI12" s="216">
        <v>-0.039646</v>
      </c>
      <c r="AJ12" s="216"/>
      <c r="AK12" s="216">
        <v>0</v>
      </c>
      <c r="AL12" s="216">
        <v>0</v>
      </c>
      <c r="AM12" s="216">
        <v>0</v>
      </c>
      <c r="AN12" s="216">
        <v>0</v>
      </c>
      <c r="AO12" s="216">
        <v>0</v>
      </c>
      <c r="AP12" s="216">
        <v>0.008547</v>
      </c>
      <c r="AQ12" s="216">
        <v>0.007855</v>
      </c>
      <c r="AR12" s="216">
        <v>0.06372078216935705</v>
      </c>
      <c r="AS12" s="216">
        <v>0.5656010524444444</v>
      </c>
      <c r="AT12" s="216">
        <v>0.005341325414162626</v>
      </c>
      <c r="AU12" s="216">
        <v>0.332803</v>
      </c>
      <c r="AV12" s="216">
        <v>0.06734712259548065</v>
      </c>
      <c r="AW12" s="216">
        <v>0</v>
      </c>
      <c r="AX12" s="216">
        <v>0</v>
      </c>
      <c r="AY12" s="216">
        <v>0</v>
      </c>
      <c r="AZ12" s="216">
        <v>0</v>
      </c>
      <c r="BA12" s="216">
        <v>0</v>
      </c>
      <c r="BB12" s="46"/>
      <c r="BC12" s="216">
        <v>0</v>
      </c>
      <c r="BD12" s="46"/>
      <c r="BE12" s="216">
        <v>0</v>
      </c>
      <c r="BG12" s="45">
        <v>9.8754091614423</v>
      </c>
      <c r="BI12" s="35">
        <v>-0.03145409315166909</v>
      </c>
      <c r="BK12" s="7"/>
      <c r="BL12" s="7"/>
      <c r="BM12" s="7"/>
      <c r="BN12" s="208"/>
    </row>
    <row r="13" spans="1:66" ht="12.75">
      <c r="A13" s="8" t="s">
        <v>589</v>
      </c>
      <c r="B13" s="8" t="s">
        <v>590</v>
      </c>
      <c r="C13" s="8" t="s">
        <v>591</v>
      </c>
      <c r="D13" s="8"/>
      <c r="E13" s="216">
        <v>4.286823</v>
      </c>
      <c r="F13" s="216"/>
      <c r="G13" s="216">
        <v>8.028059335291</v>
      </c>
      <c r="H13" s="216">
        <v>-0.191655</v>
      </c>
      <c r="I13" s="216">
        <v>0</v>
      </c>
      <c r="J13" s="216">
        <v>0</v>
      </c>
      <c r="K13" s="216">
        <v>0</v>
      </c>
      <c r="L13" s="216">
        <v>0</v>
      </c>
      <c r="M13" s="216">
        <v>0</v>
      </c>
      <c r="N13" s="216">
        <v>0</v>
      </c>
      <c r="O13" s="216">
        <v>0.008547</v>
      </c>
      <c r="P13" s="216">
        <v>0.007855</v>
      </c>
      <c r="Q13" s="216">
        <v>0.3219221315555556</v>
      </c>
      <c r="R13" s="216">
        <v>0.027068613855865415</v>
      </c>
      <c r="S13" s="216">
        <v>0.621496</v>
      </c>
      <c r="T13" s="216">
        <v>0.06263440142804186</v>
      </c>
      <c r="U13" s="216">
        <v>0</v>
      </c>
      <c r="V13" s="216">
        <v>0</v>
      </c>
      <c r="W13" s="216">
        <v>0</v>
      </c>
      <c r="X13" s="216">
        <v>0</v>
      </c>
      <c r="Y13" s="216">
        <v>0</v>
      </c>
      <c r="Z13" s="216"/>
      <c r="AA13" s="216">
        <v>0</v>
      </c>
      <c r="AB13" s="46"/>
      <c r="AC13" s="217">
        <v>13.172750482130462</v>
      </c>
      <c r="AE13" s="216">
        <v>4.320080041282284</v>
      </c>
      <c r="AF13" s="46"/>
      <c r="AG13" s="216">
        <v>6.925981777974</v>
      </c>
      <c r="AH13" s="216">
        <v>0.03456143643500004</v>
      </c>
      <c r="AI13" s="216">
        <v>-0.191655</v>
      </c>
      <c r="AJ13" s="216"/>
      <c r="AK13" s="216">
        <v>0</v>
      </c>
      <c r="AL13" s="216">
        <v>0</v>
      </c>
      <c r="AM13" s="216">
        <v>0</v>
      </c>
      <c r="AN13" s="216">
        <v>0</v>
      </c>
      <c r="AO13" s="216">
        <v>0</v>
      </c>
      <c r="AP13" s="216">
        <v>0.008547</v>
      </c>
      <c r="AQ13" s="216">
        <v>0.007855</v>
      </c>
      <c r="AR13" s="216">
        <v>0.04991077478547631</v>
      </c>
      <c r="AS13" s="216">
        <v>0.7914551448888889</v>
      </c>
      <c r="AT13" s="216">
        <v>0.010918025071068675</v>
      </c>
      <c r="AU13" s="216">
        <v>0.576759</v>
      </c>
      <c r="AV13" s="216">
        <v>0.07945290291578265</v>
      </c>
      <c r="AW13" s="216">
        <v>0</v>
      </c>
      <c r="AX13" s="216">
        <v>0</v>
      </c>
      <c r="AY13" s="216">
        <v>0</v>
      </c>
      <c r="AZ13" s="216">
        <v>0</v>
      </c>
      <c r="BA13" s="216">
        <v>0</v>
      </c>
      <c r="BB13" s="46"/>
      <c r="BC13" s="216">
        <v>0</v>
      </c>
      <c r="BD13" s="46"/>
      <c r="BE13" s="216">
        <v>0</v>
      </c>
      <c r="BG13" s="45">
        <v>12.6138661033525</v>
      </c>
      <c r="BI13" s="35">
        <v>-0.04242731079861561</v>
      </c>
      <c r="BK13" s="7"/>
      <c r="BL13" s="7"/>
      <c r="BM13" s="7"/>
      <c r="BN13" s="208"/>
    </row>
    <row r="14" spans="1:66" ht="12.75">
      <c r="A14" s="8" t="s">
        <v>589</v>
      </c>
      <c r="B14" s="8" t="s">
        <v>592</v>
      </c>
      <c r="C14" s="8" t="s">
        <v>593</v>
      </c>
      <c r="D14" s="8"/>
      <c r="E14" s="216">
        <v>5.504281</v>
      </c>
      <c r="F14" s="216"/>
      <c r="G14" s="216">
        <v>7.1091148505640005</v>
      </c>
      <c r="H14" s="216">
        <v>-0.18649</v>
      </c>
      <c r="I14" s="216">
        <v>0</v>
      </c>
      <c r="J14" s="216">
        <v>0</v>
      </c>
      <c r="K14" s="216">
        <v>0</v>
      </c>
      <c r="L14" s="216">
        <v>0</v>
      </c>
      <c r="M14" s="216">
        <v>0</v>
      </c>
      <c r="N14" s="216">
        <v>0</v>
      </c>
      <c r="O14" s="216">
        <v>0.008547</v>
      </c>
      <c r="P14" s="216">
        <v>0.007855</v>
      </c>
      <c r="Q14" s="216">
        <v>0.8835236186666666</v>
      </c>
      <c r="R14" s="216">
        <v>0.023860422494641882</v>
      </c>
      <c r="S14" s="216">
        <v>0.770422</v>
      </c>
      <c r="T14" s="216">
        <v>0.07022337205859809</v>
      </c>
      <c r="U14" s="216">
        <v>0</v>
      </c>
      <c r="V14" s="216">
        <v>0</v>
      </c>
      <c r="W14" s="216">
        <v>0</v>
      </c>
      <c r="X14" s="216">
        <v>0</v>
      </c>
      <c r="Y14" s="216">
        <v>0</v>
      </c>
      <c r="Z14" s="216"/>
      <c r="AA14" s="216">
        <v>0</v>
      </c>
      <c r="AB14" s="46"/>
      <c r="AC14" s="217">
        <v>14.191337263783906</v>
      </c>
      <c r="AE14" s="216">
        <v>5.533834523447756</v>
      </c>
      <c r="AF14" s="46"/>
      <c r="AG14" s="216">
        <v>6.143126330028</v>
      </c>
      <c r="AH14" s="216">
        <v>0.030465190414000302</v>
      </c>
      <c r="AI14" s="216">
        <v>-0.18649</v>
      </c>
      <c r="AJ14" s="216"/>
      <c r="AK14" s="216">
        <v>0</v>
      </c>
      <c r="AL14" s="216">
        <v>0</v>
      </c>
      <c r="AM14" s="216">
        <v>0</v>
      </c>
      <c r="AN14" s="216">
        <v>0</v>
      </c>
      <c r="AO14" s="216">
        <v>0</v>
      </c>
      <c r="AP14" s="216">
        <v>0.008547</v>
      </c>
      <c r="AQ14" s="216">
        <v>0.007855</v>
      </c>
      <c r="AR14" s="216">
        <v>0.06314498144537595</v>
      </c>
      <c r="AS14" s="216">
        <v>1.1270535386666667</v>
      </c>
      <c r="AT14" s="216">
        <v>0.009668276096361329</v>
      </c>
      <c r="AU14" s="216">
        <v>0.677971</v>
      </c>
      <c r="AV14" s="216">
        <v>0.08424825465041524</v>
      </c>
      <c r="AW14" s="216">
        <v>0</v>
      </c>
      <c r="AX14" s="216">
        <v>0</v>
      </c>
      <c r="AY14" s="216">
        <v>0</v>
      </c>
      <c r="AZ14" s="216">
        <v>0</v>
      </c>
      <c r="BA14" s="216">
        <v>0</v>
      </c>
      <c r="BB14" s="46"/>
      <c r="BC14" s="216">
        <v>0</v>
      </c>
      <c r="BD14" s="46"/>
      <c r="BE14" s="216">
        <v>0</v>
      </c>
      <c r="BG14" s="45">
        <v>13.499424094748575</v>
      </c>
      <c r="BI14" s="35">
        <v>-0.048756023211504095</v>
      </c>
      <c r="BK14" s="7"/>
      <c r="BL14" s="7"/>
      <c r="BM14" s="7"/>
      <c r="BN14" s="208"/>
    </row>
    <row r="15" spans="1:66" ht="12.75">
      <c r="A15" s="8" t="s">
        <v>589</v>
      </c>
      <c r="B15" s="8" t="s">
        <v>594</v>
      </c>
      <c r="C15" s="8" t="s">
        <v>595</v>
      </c>
      <c r="D15" s="8"/>
      <c r="E15" s="216">
        <v>8.896974</v>
      </c>
      <c r="F15" s="216"/>
      <c r="G15" s="216">
        <v>8.124282939321</v>
      </c>
      <c r="H15" s="216">
        <v>-0.436307</v>
      </c>
      <c r="I15" s="216">
        <v>0</v>
      </c>
      <c r="J15" s="216">
        <v>0</v>
      </c>
      <c r="K15" s="216">
        <v>0</v>
      </c>
      <c r="L15" s="216">
        <v>0</v>
      </c>
      <c r="M15" s="216">
        <v>0</v>
      </c>
      <c r="N15" s="216">
        <v>0</v>
      </c>
      <c r="O15" s="216">
        <v>0.008547</v>
      </c>
      <c r="P15" s="216">
        <v>0.007855</v>
      </c>
      <c r="Q15" s="216">
        <v>2.0649755688888893</v>
      </c>
      <c r="R15" s="216">
        <v>0.027165529831665276</v>
      </c>
      <c r="S15" s="216">
        <v>1.042001</v>
      </c>
      <c r="T15" s="216">
        <v>0.08285046955213032</v>
      </c>
      <c r="U15" s="216">
        <v>0</v>
      </c>
      <c r="V15" s="216">
        <v>0</v>
      </c>
      <c r="W15" s="216">
        <v>0</v>
      </c>
      <c r="X15" s="216">
        <v>0</v>
      </c>
      <c r="Y15" s="216">
        <v>0</v>
      </c>
      <c r="Z15" s="216"/>
      <c r="AA15" s="216">
        <v>0</v>
      </c>
      <c r="AB15" s="46"/>
      <c r="AC15" s="217">
        <v>19.818344507593686</v>
      </c>
      <c r="AE15" s="216">
        <v>8.993607294387603</v>
      </c>
      <c r="AF15" s="46"/>
      <c r="AG15" s="216">
        <v>7.03522242773</v>
      </c>
      <c r="AH15" s="216">
        <v>0.03468517957700044</v>
      </c>
      <c r="AI15" s="216">
        <v>-0.436307</v>
      </c>
      <c r="AJ15" s="216"/>
      <c r="AK15" s="216">
        <v>0</v>
      </c>
      <c r="AL15" s="216">
        <v>0</v>
      </c>
      <c r="AM15" s="216">
        <v>0</v>
      </c>
      <c r="AN15" s="216">
        <v>0</v>
      </c>
      <c r="AO15" s="216">
        <v>0</v>
      </c>
      <c r="AP15" s="216">
        <v>0.008547</v>
      </c>
      <c r="AQ15" s="216">
        <v>0.007855</v>
      </c>
      <c r="AR15" s="216">
        <v>0.10304038029875752</v>
      </c>
      <c r="AS15" s="216">
        <v>2.549386982222223</v>
      </c>
      <c r="AT15" s="216">
        <v>0.011048887546961181</v>
      </c>
      <c r="AU15" s="216">
        <v>0.916961</v>
      </c>
      <c r="AV15" s="216">
        <v>0.09225049726368179</v>
      </c>
      <c r="AW15" s="216">
        <v>0</v>
      </c>
      <c r="AX15" s="216">
        <v>0</v>
      </c>
      <c r="AY15" s="216">
        <v>0</v>
      </c>
      <c r="AZ15" s="216">
        <v>0</v>
      </c>
      <c r="BA15" s="216">
        <v>0</v>
      </c>
      <c r="BB15" s="46"/>
      <c r="BC15" s="216">
        <v>0</v>
      </c>
      <c r="BD15" s="46"/>
      <c r="BE15" s="216">
        <v>0</v>
      </c>
      <c r="BG15" s="45">
        <v>19.31629764902623</v>
      </c>
      <c r="BI15" s="35">
        <v>-0.025332431696052645</v>
      </c>
      <c r="BL15" s="7"/>
      <c r="BM15" s="7"/>
      <c r="BN15" s="7"/>
    </row>
    <row r="16" spans="1:66" ht="12.75">
      <c r="A16" s="8" t="s">
        <v>589</v>
      </c>
      <c r="B16" s="8" t="s">
        <v>596</v>
      </c>
      <c r="C16" s="8" t="s">
        <v>597</v>
      </c>
      <c r="D16" s="8"/>
      <c r="E16" s="216">
        <v>4.994912</v>
      </c>
      <c r="F16" s="216"/>
      <c r="G16" s="216">
        <v>8.557021579646001</v>
      </c>
      <c r="H16" s="216">
        <v>-0.033364</v>
      </c>
      <c r="I16" s="216">
        <v>0</v>
      </c>
      <c r="J16" s="216">
        <v>0</v>
      </c>
      <c r="K16" s="216">
        <v>0</v>
      </c>
      <c r="L16" s="216">
        <v>0</v>
      </c>
      <c r="M16" s="216">
        <v>0</v>
      </c>
      <c r="N16" s="216">
        <v>0</v>
      </c>
      <c r="O16" s="216">
        <v>0.008547</v>
      </c>
      <c r="P16" s="216">
        <v>0.007855</v>
      </c>
      <c r="Q16" s="216">
        <v>1.3699954311111113</v>
      </c>
      <c r="R16" s="216">
        <v>0.028768817550664325</v>
      </c>
      <c r="S16" s="216">
        <v>0.855503</v>
      </c>
      <c r="T16" s="216">
        <v>0.08833910459538517</v>
      </c>
      <c r="U16" s="216">
        <v>0</v>
      </c>
      <c r="V16" s="216">
        <v>0</v>
      </c>
      <c r="W16" s="216">
        <v>0</v>
      </c>
      <c r="X16" s="216">
        <v>0</v>
      </c>
      <c r="Y16" s="216">
        <v>0</v>
      </c>
      <c r="Z16" s="216"/>
      <c r="AA16" s="216">
        <v>0</v>
      </c>
      <c r="AB16" s="46"/>
      <c r="AC16" s="217">
        <v>15.87757793290316</v>
      </c>
      <c r="AE16" s="216">
        <v>5.065994143476911</v>
      </c>
      <c r="AF16" s="46"/>
      <c r="AG16" s="216">
        <v>7.3810772987240005</v>
      </c>
      <c r="AH16" s="216">
        <v>0.036732270975999536</v>
      </c>
      <c r="AI16" s="216">
        <v>-0.033364</v>
      </c>
      <c r="AJ16" s="216"/>
      <c r="AK16" s="216">
        <v>0</v>
      </c>
      <c r="AL16" s="216">
        <v>0</v>
      </c>
      <c r="AM16" s="216">
        <v>0</v>
      </c>
      <c r="AN16" s="216">
        <v>0</v>
      </c>
      <c r="AO16" s="216">
        <v>0</v>
      </c>
      <c r="AP16" s="216">
        <v>0.008547</v>
      </c>
      <c r="AQ16" s="216">
        <v>0.007855</v>
      </c>
      <c r="AR16" s="216">
        <v>0.06206943464107046</v>
      </c>
      <c r="AS16" s="216">
        <v>1.8628938844444447</v>
      </c>
      <c r="AT16" s="216">
        <v>0.01163740478717628</v>
      </c>
      <c r="AU16" s="216">
        <v>0.765763</v>
      </c>
      <c r="AV16" s="216">
        <v>0.09709655688613825</v>
      </c>
      <c r="AW16" s="216">
        <v>0</v>
      </c>
      <c r="AX16" s="216">
        <v>0</v>
      </c>
      <c r="AY16" s="216">
        <v>0</v>
      </c>
      <c r="AZ16" s="216">
        <v>0</v>
      </c>
      <c r="BA16" s="216">
        <v>0</v>
      </c>
      <c r="BB16" s="46"/>
      <c r="BC16" s="216">
        <v>0</v>
      </c>
      <c r="BD16" s="46"/>
      <c r="BE16" s="216">
        <v>0</v>
      </c>
      <c r="BG16" s="45">
        <v>15.26630199393574</v>
      </c>
      <c r="BI16" s="35">
        <v>-0.038499319074395535</v>
      </c>
      <c r="BK16" s="7"/>
      <c r="BN16" s="7"/>
    </row>
    <row r="17" spans="1:66" ht="12.75">
      <c r="A17" s="8" t="s">
        <v>589</v>
      </c>
      <c r="B17" s="8" t="s">
        <v>598</v>
      </c>
      <c r="C17" s="8" t="s">
        <v>599</v>
      </c>
      <c r="D17" s="8"/>
      <c r="E17" s="216">
        <v>5.98963</v>
      </c>
      <c r="F17" s="216"/>
      <c r="G17" s="216">
        <v>6.305223541035001</v>
      </c>
      <c r="H17" s="216">
        <v>-0.089595</v>
      </c>
      <c r="I17" s="216">
        <v>0</v>
      </c>
      <c r="J17" s="216">
        <v>0</v>
      </c>
      <c r="K17" s="216">
        <v>0</v>
      </c>
      <c r="L17" s="216">
        <v>0</v>
      </c>
      <c r="M17" s="216">
        <v>0</v>
      </c>
      <c r="N17" s="216">
        <v>0</v>
      </c>
      <c r="O17" s="216">
        <v>0.008547</v>
      </c>
      <c r="P17" s="216">
        <v>0.007855</v>
      </c>
      <c r="Q17" s="216">
        <v>2.4303923671111116</v>
      </c>
      <c r="R17" s="216">
        <v>0.021307951650764028</v>
      </c>
      <c r="S17" s="216">
        <v>0.708559</v>
      </c>
      <c r="T17" s="216">
        <v>0.06633525411171903</v>
      </c>
      <c r="U17" s="216">
        <v>0</v>
      </c>
      <c r="V17" s="216">
        <v>0</v>
      </c>
      <c r="W17" s="216">
        <v>0</v>
      </c>
      <c r="X17" s="216">
        <v>0</v>
      </c>
      <c r="Y17" s="216">
        <v>0</v>
      </c>
      <c r="Z17" s="216"/>
      <c r="AA17" s="216">
        <v>0</v>
      </c>
      <c r="AB17" s="46"/>
      <c r="AC17" s="217">
        <v>15.448255113908592</v>
      </c>
      <c r="AE17" s="216">
        <v>6.011464037950845</v>
      </c>
      <c r="AF17" s="46"/>
      <c r="AG17" s="216">
        <v>5.439869321652</v>
      </c>
      <c r="AH17" s="216">
        <v>0.027206173926999793</v>
      </c>
      <c r="AI17" s="216">
        <v>-0.089595</v>
      </c>
      <c r="AJ17" s="216"/>
      <c r="AK17" s="216">
        <v>0</v>
      </c>
      <c r="AL17" s="216">
        <v>0</v>
      </c>
      <c r="AM17" s="216">
        <v>0</v>
      </c>
      <c r="AN17" s="216">
        <v>0</v>
      </c>
      <c r="AO17" s="216">
        <v>0</v>
      </c>
      <c r="AP17" s="216">
        <v>0.008547</v>
      </c>
      <c r="AQ17" s="216">
        <v>0.007855</v>
      </c>
      <c r="AR17" s="216">
        <v>0.06622035663153114</v>
      </c>
      <c r="AS17" s="216">
        <v>2.8666427137777784</v>
      </c>
      <c r="AT17" s="216">
        <v>0.00857499749623079</v>
      </c>
      <c r="AU17" s="216">
        <v>0.646046</v>
      </c>
      <c r="AV17" s="216">
        <v>0.08246125693097522</v>
      </c>
      <c r="AW17" s="216">
        <v>0</v>
      </c>
      <c r="AX17" s="216">
        <v>0</v>
      </c>
      <c r="AY17" s="216">
        <v>0</v>
      </c>
      <c r="AZ17" s="216">
        <v>0</v>
      </c>
      <c r="BA17" s="216">
        <v>0</v>
      </c>
      <c r="BB17" s="46"/>
      <c r="BC17" s="216">
        <v>0</v>
      </c>
      <c r="BD17" s="46"/>
      <c r="BE17" s="216">
        <v>0</v>
      </c>
      <c r="BG17" s="45">
        <v>15.075291858366361</v>
      </c>
      <c r="BI17" s="35">
        <v>-0.024142743163688418</v>
      </c>
      <c r="BK17" s="7"/>
      <c r="BN17" s="7"/>
    </row>
    <row r="18" spans="1:66" ht="12.75">
      <c r="A18" s="8" t="s">
        <v>1544</v>
      </c>
      <c r="B18" s="8" t="s">
        <v>1542</v>
      </c>
      <c r="C18" s="8" t="s">
        <v>1543</v>
      </c>
      <c r="D18" s="8"/>
      <c r="E18" s="216">
        <v>20.883191</v>
      </c>
      <c r="F18" s="216"/>
      <c r="G18" s="216">
        <v>23.851158472442002</v>
      </c>
      <c r="H18" s="216">
        <v>0</v>
      </c>
      <c r="I18" s="216">
        <v>0</v>
      </c>
      <c r="J18" s="216">
        <v>0</v>
      </c>
      <c r="K18" s="216">
        <v>0</v>
      </c>
      <c r="L18" s="216">
        <v>0</v>
      </c>
      <c r="M18" s="216">
        <v>0</v>
      </c>
      <c r="N18" s="216">
        <v>1.3328824420457122</v>
      </c>
      <c r="O18" s="216">
        <v>0</v>
      </c>
      <c r="P18" s="216">
        <v>0</v>
      </c>
      <c r="Q18" s="216">
        <v>0</v>
      </c>
      <c r="R18" s="216">
        <v>0</v>
      </c>
      <c r="S18" s="216">
        <v>0</v>
      </c>
      <c r="T18" s="216">
        <v>0</v>
      </c>
      <c r="U18" s="216">
        <v>0</v>
      </c>
      <c r="V18" s="216">
        <v>0</v>
      </c>
      <c r="W18" s="216">
        <v>0</v>
      </c>
      <c r="X18" s="216">
        <v>0</v>
      </c>
      <c r="Y18" s="216">
        <v>0</v>
      </c>
      <c r="Z18" s="216"/>
      <c r="AA18" s="216">
        <v>0</v>
      </c>
      <c r="AB18" s="46"/>
      <c r="AC18" s="217">
        <v>46.06723191448772</v>
      </c>
      <c r="AE18" s="216">
        <v>21.044006635575887</v>
      </c>
      <c r="AF18" s="46"/>
      <c r="AG18" s="216">
        <v>22.056261810937</v>
      </c>
      <c r="AH18" s="216">
        <v>0.10312211770899966</v>
      </c>
      <c r="AI18" s="216">
        <v>0</v>
      </c>
      <c r="AJ18" s="216"/>
      <c r="AK18" s="216">
        <v>0</v>
      </c>
      <c r="AL18" s="216">
        <v>0</v>
      </c>
      <c r="AM18" s="216">
        <v>0</v>
      </c>
      <c r="AN18" s="216">
        <v>0</v>
      </c>
      <c r="AO18" s="216">
        <v>1.3761264147511683</v>
      </c>
      <c r="AP18" s="216">
        <v>0</v>
      </c>
      <c r="AQ18" s="216">
        <v>0</v>
      </c>
      <c r="AR18" s="216">
        <v>0.24097771163731196</v>
      </c>
      <c r="AS18" s="216">
        <v>0</v>
      </c>
      <c r="AT18" s="216">
        <v>0</v>
      </c>
      <c r="AU18" s="216">
        <v>0</v>
      </c>
      <c r="AV18" s="216">
        <v>0</v>
      </c>
      <c r="AW18" s="216">
        <v>0</v>
      </c>
      <c r="AX18" s="216">
        <v>0</v>
      </c>
      <c r="AY18" s="216">
        <v>0</v>
      </c>
      <c r="AZ18" s="216">
        <v>0</v>
      </c>
      <c r="BA18" s="216">
        <v>0</v>
      </c>
      <c r="BB18" s="46"/>
      <c r="BC18" s="216">
        <v>0</v>
      </c>
      <c r="BD18" s="46"/>
      <c r="BE18" s="216">
        <v>0</v>
      </c>
      <c r="BG18" s="45">
        <v>44.82049469061037</v>
      </c>
      <c r="BI18" s="35">
        <v>-0.02706342821273935</v>
      </c>
      <c r="BK18" s="7"/>
      <c r="BL18" s="7"/>
      <c r="BM18" s="7"/>
      <c r="BN18" s="7"/>
    </row>
    <row r="19" spans="1:66" ht="12.75">
      <c r="A19" s="8" t="s">
        <v>589</v>
      </c>
      <c r="B19" s="8" t="s">
        <v>600</v>
      </c>
      <c r="C19" s="8" t="s">
        <v>601</v>
      </c>
      <c r="D19" s="8"/>
      <c r="E19" s="216">
        <v>9.1667</v>
      </c>
      <c r="F19" s="216"/>
      <c r="G19" s="216">
        <v>8.711151183768001</v>
      </c>
      <c r="H19" s="216">
        <v>-0.313936</v>
      </c>
      <c r="I19" s="216">
        <v>0</v>
      </c>
      <c r="J19" s="216">
        <v>0</v>
      </c>
      <c r="K19" s="216">
        <v>0</v>
      </c>
      <c r="L19" s="216">
        <v>0</v>
      </c>
      <c r="M19" s="216">
        <v>0</v>
      </c>
      <c r="N19" s="216">
        <v>0</v>
      </c>
      <c r="O19" s="216">
        <v>0.008547</v>
      </c>
      <c r="P19" s="216">
        <v>0.007855</v>
      </c>
      <c r="Q19" s="216">
        <v>3.304020914666667</v>
      </c>
      <c r="R19" s="216">
        <v>0.02949264339775188</v>
      </c>
      <c r="S19" s="216">
        <v>0.855576</v>
      </c>
      <c r="T19" s="216">
        <v>0.07007692498183075</v>
      </c>
      <c r="U19" s="216">
        <v>0</v>
      </c>
      <c r="V19" s="216">
        <v>0</v>
      </c>
      <c r="W19" s="216">
        <v>0</v>
      </c>
      <c r="X19" s="216">
        <v>0</v>
      </c>
      <c r="Y19" s="216">
        <v>0</v>
      </c>
      <c r="Z19" s="216"/>
      <c r="AA19" s="216">
        <v>0</v>
      </c>
      <c r="AB19" s="46"/>
      <c r="AC19" s="217">
        <v>21.83948366681425</v>
      </c>
      <c r="AE19" s="216">
        <v>9.245893113933313</v>
      </c>
      <c r="AF19" s="46"/>
      <c r="AG19" s="216">
        <v>7.517225151996</v>
      </c>
      <c r="AH19" s="216">
        <v>0.03765645797499921</v>
      </c>
      <c r="AI19" s="216">
        <v>-0.313936</v>
      </c>
      <c r="AJ19" s="216"/>
      <c r="AK19" s="216">
        <v>0</v>
      </c>
      <c r="AL19" s="216">
        <v>0</v>
      </c>
      <c r="AM19" s="216">
        <v>0</v>
      </c>
      <c r="AN19" s="216">
        <v>0</v>
      </c>
      <c r="AO19" s="216">
        <v>0</v>
      </c>
      <c r="AP19" s="216">
        <v>0.008547</v>
      </c>
      <c r="AQ19" s="216">
        <v>0.007855</v>
      </c>
      <c r="AR19" s="216">
        <v>0.10133247177697537</v>
      </c>
      <c r="AS19" s="216">
        <v>4.622183688</v>
      </c>
      <c r="AT19" s="216">
        <v>0.01184701844493793</v>
      </c>
      <c r="AU19" s="216">
        <v>0.789577</v>
      </c>
      <c r="AV19" s="216">
        <v>0.08493450034266056</v>
      </c>
      <c r="AW19" s="216">
        <v>0</v>
      </c>
      <c r="AX19" s="216">
        <v>0</v>
      </c>
      <c r="AY19" s="216">
        <v>0</v>
      </c>
      <c r="AZ19" s="216">
        <v>0</v>
      </c>
      <c r="BA19" s="216">
        <v>0</v>
      </c>
      <c r="BB19" s="46"/>
      <c r="BC19" s="216">
        <v>0</v>
      </c>
      <c r="BD19" s="46"/>
      <c r="BE19" s="216">
        <v>0</v>
      </c>
      <c r="BG19" s="45">
        <v>22.11311540246889</v>
      </c>
      <c r="BI19" s="35">
        <v>0.012529221836431554</v>
      </c>
      <c r="BK19" s="7"/>
      <c r="BL19" s="7"/>
      <c r="BM19" s="7"/>
      <c r="BN19" s="7"/>
    </row>
    <row r="20" spans="1:66" ht="12.75">
      <c r="A20" s="8" t="s">
        <v>589</v>
      </c>
      <c r="B20" s="8" t="s">
        <v>602</v>
      </c>
      <c r="C20" s="8" t="s">
        <v>603</v>
      </c>
      <c r="D20" s="8"/>
      <c r="E20" s="216">
        <v>4.36663</v>
      </c>
      <c r="F20" s="216"/>
      <c r="G20" s="216">
        <v>4.746192378176</v>
      </c>
      <c r="H20" s="216">
        <v>-0.211598</v>
      </c>
      <c r="I20" s="216">
        <v>0</v>
      </c>
      <c r="J20" s="216">
        <v>0</v>
      </c>
      <c r="K20" s="216">
        <v>0</v>
      </c>
      <c r="L20" s="216">
        <v>0</v>
      </c>
      <c r="M20" s="216">
        <v>0</v>
      </c>
      <c r="N20" s="216">
        <v>0</v>
      </c>
      <c r="O20" s="216">
        <v>0.008547</v>
      </c>
      <c r="P20" s="216">
        <v>0.007855</v>
      </c>
      <c r="Q20" s="216">
        <v>0.8557327191111113</v>
      </c>
      <c r="R20" s="216">
        <v>0.01583639105294167</v>
      </c>
      <c r="S20" s="216">
        <v>0.451997</v>
      </c>
      <c r="T20" s="216">
        <v>0.04643423927878187</v>
      </c>
      <c r="U20" s="216">
        <v>0</v>
      </c>
      <c r="V20" s="216">
        <v>0</v>
      </c>
      <c r="W20" s="216">
        <v>0</v>
      </c>
      <c r="X20" s="216">
        <v>0</v>
      </c>
      <c r="Y20" s="216">
        <v>0</v>
      </c>
      <c r="Z20" s="216"/>
      <c r="AA20" s="216">
        <v>0</v>
      </c>
      <c r="AB20" s="46"/>
      <c r="AC20" s="217">
        <v>10.287626727618832</v>
      </c>
      <c r="AE20" s="216">
        <v>4.415911996422684</v>
      </c>
      <c r="AF20" s="46"/>
      <c r="AG20" s="216">
        <v>4.113034684366</v>
      </c>
      <c r="AH20" s="216">
        <v>0.020220038811999838</v>
      </c>
      <c r="AI20" s="216">
        <v>-0.211598</v>
      </c>
      <c r="AJ20" s="216"/>
      <c r="AK20" s="216">
        <v>0</v>
      </c>
      <c r="AL20" s="216">
        <v>0</v>
      </c>
      <c r="AM20" s="216">
        <v>0</v>
      </c>
      <c r="AN20" s="216">
        <v>0</v>
      </c>
      <c r="AO20" s="216">
        <v>0</v>
      </c>
      <c r="AP20" s="216">
        <v>0.008547</v>
      </c>
      <c r="AQ20" s="216">
        <v>0.007855</v>
      </c>
      <c r="AR20" s="216">
        <v>0.04995630138854232</v>
      </c>
      <c r="AS20" s="216">
        <v>1.2152911191111113</v>
      </c>
      <c r="AT20" s="216">
        <v>0.0064547414527999745</v>
      </c>
      <c r="AU20" s="216">
        <v>0.397757</v>
      </c>
      <c r="AV20" s="216">
        <v>0.06860313845079993</v>
      </c>
      <c r="AW20" s="216">
        <v>0</v>
      </c>
      <c r="AX20" s="216">
        <v>0</v>
      </c>
      <c r="AY20" s="216">
        <v>0</v>
      </c>
      <c r="AZ20" s="216">
        <v>0</v>
      </c>
      <c r="BA20" s="216">
        <v>0</v>
      </c>
      <c r="BB20" s="46"/>
      <c r="BC20" s="216">
        <v>0</v>
      </c>
      <c r="BD20" s="46"/>
      <c r="BE20" s="216">
        <v>0</v>
      </c>
      <c r="BG20" s="45">
        <v>10.092033020003937</v>
      </c>
      <c r="BI20" s="35">
        <v>-0.019012519873975564</v>
      </c>
      <c r="BK20" s="7"/>
      <c r="BL20" s="7"/>
      <c r="BM20" s="7"/>
      <c r="BN20" s="7"/>
    </row>
    <row r="21" spans="1:66" ht="12.75">
      <c r="A21" s="8" t="s">
        <v>606</v>
      </c>
      <c r="B21" s="8" t="s">
        <v>604</v>
      </c>
      <c r="C21" s="8" t="s">
        <v>605</v>
      </c>
      <c r="D21" s="8"/>
      <c r="E21" s="216">
        <v>40.610933</v>
      </c>
      <c r="F21" s="216"/>
      <c r="G21" s="216">
        <v>126.71075471274</v>
      </c>
      <c r="H21" s="216">
        <v>0</v>
      </c>
      <c r="I21" s="216">
        <v>0</v>
      </c>
      <c r="J21" s="216">
        <v>0</v>
      </c>
      <c r="K21" s="216">
        <v>0</v>
      </c>
      <c r="L21" s="216">
        <v>0.04135900000000001</v>
      </c>
      <c r="M21" s="216">
        <v>0.928493</v>
      </c>
      <c r="N21" s="216">
        <v>0</v>
      </c>
      <c r="O21" s="216">
        <v>0.008547</v>
      </c>
      <c r="P21" s="216">
        <v>0.007855</v>
      </c>
      <c r="Q21" s="216">
        <v>2.4649357911111114</v>
      </c>
      <c r="R21" s="216">
        <v>0.4272421016948992</v>
      </c>
      <c r="S21" s="216">
        <v>1.860723</v>
      </c>
      <c r="T21" s="216">
        <v>0.17009206789749545</v>
      </c>
      <c r="U21" s="216">
        <v>0.1</v>
      </c>
      <c r="V21" s="216">
        <v>0</v>
      </c>
      <c r="W21" s="216">
        <v>0</v>
      </c>
      <c r="X21" s="216">
        <v>0.159915</v>
      </c>
      <c r="Y21" s="216">
        <v>12.921124817263602</v>
      </c>
      <c r="Z21" s="216"/>
      <c r="AA21" s="216">
        <v>3.267999</v>
      </c>
      <c r="AB21" s="46"/>
      <c r="AC21" s="217">
        <v>189.67997349070714</v>
      </c>
      <c r="AE21" s="216">
        <v>40.92961850176241</v>
      </c>
      <c r="AF21" s="46"/>
      <c r="AG21" s="216">
        <v>113.696368303343</v>
      </c>
      <c r="AH21" s="216">
        <v>0.5455063498560041</v>
      </c>
      <c r="AI21" s="216">
        <v>0</v>
      </c>
      <c r="AJ21" s="216"/>
      <c r="AK21" s="216">
        <v>0</v>
      </c>
      <c r="AL21" s="216">
        <v>0</v>
      </c>
      <c r="AM21" s="216">
        <v>0.04135900000000001</v>
      </c>
      <c r="AN21" s="216">
        <v>0.914986</v>
      </c>
      <c r="AO21" s="216">
        <v>0</v>
      </c>
      <c r="AP21" s="216">
        <v>0.008547</v>
      </c>
      <c r="AQ21" s="216">
        <v>0.007855</v>
      </c>
      <c r="AR21" s="216">
        <v>0.5445996727825503</v>
      </c>
      <c r="AS21" s="216">
        <v>3.0614764577777778</v>
      </c>
      <c r="AT21" s="216">
        <v>0.17232448577531376</v>
      </c>
      <c r="AU21" s="216">
        <v>1.834698</v>
      </c>
      <c r="AV21" s="216">
        <v>0.15450966934022434</v>
      </c>
      <c r="AW21" s="216">
        <v>0.1</v>
      </c>
      <c r="AX21" s="216">
        <v>0</v>
      </c>
      <c r="AY21" s="216">
        <v>0</v>
      </c>
      <c r="AZ21" s="216">
        <v>0.164906</v>
      </c>
      <c r="BA21" s="216">
        <v>14.213237298989963</v>
      </c>
      <c r="BB21" s="46"/>
      <c r="BC21" s="216">
        <v>4.184865</v>
      </c>
      <c r="BD21" s="46"/>
      <c r="BE21" s="216">
        <v>0</v>
      </c>
      <c r="BG21" s="45">
        <v>180.57485673962722</v>
      </c>
      <c r="BI21" s="35">
        <v>-0.04800252015812307</v>
      </c>
      <c r="BK21" s="7"/>
      <c r="BL21" s="7"/>
      <c r="BM21" s="7"/>
      <c r="BN21" s="7"/>
    </row>
    <row r="22" spans="1:66" ht="12.75">
      <c r="A22" s="8" t="s">
        <v>606</v>
      </c>
      <c r="B22" s="8" t="s">
        <v>607</v>
      </c>
      <c r="C22" s="8" t="s">
        <v>608</v>
      </c>
      <c r="D22" s="8"/>
      <c r="E22" s="216">
        <v>139.477281</v>
      </c>
      <c r="F22" s="216"/>
      <c r="G22" s="216">
        <v>130.030794104102</v>
      </c>
      <c r="H22" s="216">
        <v>0</v>
      </c>
      <c r="I22" s="216">
        <v>0</v>
      </c>
      <c r="J22" s="216">
        <v>0</v>
      </c>
      <c r="K22" s="216">
        <v>0</v>
      </c>
      <c r="L22" s="216">
        <v>0.07822500000000002</v>
      </c>
      <c r="M22" s="216">
        <v>0.968301</v>
      </c>
      <c r="N22" s="216">
        <v>0</v>
      </c>
      <c r="O22" s="216">
        <v>0.008547</v>
      </c>
      <c r="P22" s="216">
        <v>0.007855</v>
      </c>
      <c r="Q22" s="216">
        <v>6.181453026666667</v>
      </c>
      <c r="R22" s="216">
        <v>0.43488387479273666</v>
      </c>
      <c r="S22" s="216">
        <v>2.704648</v>
      </c>
      <c r="T22" s="216">
        <v>0.20393862868355064</v>
      </c>
      <c r="U22" s="216">
        <v>0.1</v>
      </c>
      <c r="V22" s="216">
        <v>0</v>
      </c>
      <c r="W22" s="216">
        <v>0</v>
      </c>
      <c r="X22" s="216">
        <v>0.253515</v>
      </c>
      <c r="Y22" s="216">
        <v>13.798950889473806</v>
      </c>
      <c r="Z22" s="216"/>
      <c r="AA22" s="216">
        <v>5.180804</v>
      </c>
      <c r="AB22" s="46"/>
      <c r="AC22" s="217">
        <v>299.42919652371876</v>
      </c>
      <c r="AE22" s="216">
        <v>141.342541187925</v>
      </c>
      <c r="AF22" s="46"/>
      <c r="AG22" s="216">
        <v>117.552384987811</v>
      </c>
      <c r="AH22" s="216">
        <v>0.5552634307530075</v>
      </c>
      <c r="AI22" s="216">
        <v>0</v>
      </c>
      <c r="AJ22" s="216"/>
      <c r="AK22" s="216">
        <v>0</v>
      </c>
      <c r="AL22" s="216">
        <v>0</v>
      </c>
      <c r="AM22" s="216">
        <v>0.07822500000000002</v>
      </c>
      <c r="AN22" s="216">
        <v>0.954215</v>
      </c>
      <c r="AO22" s="216">
        <v>0</v>
      </c>
      <c r="AP22" s="216">
        <v>0.008547</v>
      </c>
      <c r="AQ22" s="216">
        <v>0.007855</v>
      </c>
      <c r="AR22" s="216">
        <v>1.625125505957454</v>
      </c>
      <c r="AS22" s="216">
        <v>8.236313826666667</v>
      </c>
      <c r="AT22" s="216">
        <v>0.1768396832592785</v>
      </c>
      <c r="AU22" s="216">
        <v>2.704648</v>
      </c>
      <c r="AV22" s="216">
        <v>0.17736045252864185</v>
      </c>
      <c r="AW22" s="216">
        <v>0.1</v>
      </c>
      <c r="AX22" s="216">
        <v>0</v>
      </c>
      <c r="AY22" s="216">
        <v>0</v>
      </c>
      <c r="AZ22" s="216">
        <v>0.261428</v>
      </c>
      <c r="BA22" s="216">
        <v>14.334818523670185</v>
      </c>
      <c r="BB22" s="46"/>
      <c r="BC22" s="216">
        <v>6.634324</v>
      </c>
      <c r="BD22" s="46"/>
      <c r="BE22" s="216">
        <v>0</v>
      </c>
      <c r="BG22" s="45">
        <v>294.7498895985714</v>
      </c>
      <c r="BI22" s="35">
        <v>-0.015627423709754115</v>
      </c>
      <c r="BK22" s="7"/>
      <c r="BL22" s="2"/>
      <c r="BM22" s="2"/>
      <c r="BN22" s="7"/>
    </row>
    <row r="23" spans="1:66" ht="12.75">
      <c r="A23" s="8" t="s">
        <v>611</v>
      </c>
      <c r="B23" s="8" t="s">
        <v>609</v>
      </c>
      <c r="C23" s="8" t="s">
        <v>610</v>
      </c>
      <c r="D23" s="8"/>
      <c r="E23" s="216">
        <v>70.015016</v>
      </c>
      <c r="F23" s="216"/>
      <c r="G23" s="216">
        <v>125.353081168032</v>
      </c>
      <c r="H23" s="216">
        <v>-0.099333</v>
      </c>
      <c r="I23" s="216">
        <v>0</v>
      </c>
      <c r="J23" s="216">
        <v>0</v>
      </c>
      <c r="K23" s="216">
        <v>0</v>
      </c>
      <c r="L23" s="216">
        <v>0.027081999999999995</v>
      </c>
      <c r="M23" s="216">
        <v>1.01063</v>
      </c>
      <c r="N23" s="216">
        <v>0</v>
      </c>
      <c r="O23" s="216">
        <v>0.008547</v>
      </c>
      <c r="P23" s="216">
        <v>0.007855</v>
      </c>
      <c r="Q23" s="216">
        <v>3.4532708388888893</v>
      </c>
      <c r="R23" s="216">
        <v>0.42158345392908336</v>
      </c>
      <c r="S23" s="216">
        <v>1.940261</v>
      </c>
      <c r="T23" s="216">
        <v>0.16691402619683637</v>
      </c>
      <c r="U23" s="216">
        <v>0</v>
      </c>
      <c r="V23" s="216">
        <v>0</v>
      </c>
      <c r="W23" s="216">
        <v>0</v>
      </c>
      <c r="X23" s="216">
        <v>0.216896</v>
      </c>
      <c r="Y23" s="216">
        <v>13.57086193801492</v>
      </c>
      <c r="Z23" s="216"/>
      <c r="AA23" s="216">
        <v>4.432443</v>
      </c>
      <c r="AB23" s="46"/>
      <c r="AC23" s="217">
        <v>220.52510842506177</v>
      </c>
      <c r="AE23" s="216">
        <v>70.70682969318439</v>
      </c>
      <c r="AF23" s="46"/>
      <c r="AG23" s="216">
        <v>112.697015023395</v>
      </c>
      <c r="AH23" s="216">
        <v>0.5382813402519971</v>
      </c>
      <c r="AI23" s="216">
        <v>-0.099333</v>
      </c>
      <c r="AJ23" s="216"/>
      <c r="AK23" s="216">
        <v>0</v>
      </c>
      <c r="AL23" s="216">
        <v>0</v>
      </c>
      <c r="AM23" s="216">
        <v>0.027081999999999995</v>
      </c>
      <c r="AN23" s="216">
        <v>0.995928</v>
      </c>
      <c r="AO23" s="216">
        <v>0</v>
      </c>
      <c r="AP23" s="216">
        <v>0.008547</v>
      </c>
      <c r="AQ23" s="216">
        <v>0.007855</v>
      </c>
      <c r="AR23" s="216">
        <v>0.8621965429399352</v>
      </c>
      <c r="AS23" s="216">
        <v>4.532801505555555</v>
      </c>
      <c r="AT23" s="216">
        <v>0.17047807269086046</v>
      </c>
      <c r="AU23" s="216">
        <v>1.766682</v>
      </c>
      <c r="AV23" s="216">
        <v>0.14897947590734315</v>
      </c>
      <c r="AW23" s="216">
        <v>0</v>
      </c>
      <c r="AX23" s="216">
        <v>0</v>
      </c>
      <c r="AY23" s="216">
        <v>0</v>
      </c>
      <c r="AZ23" s="216">
        <v>0.223666</v>
      </c>
      <c r="BA23" s="216">
        <v>14.242618969196602</v>
      </c>
      <c r="BB23" s="46"/>
      <c r="BC23" s="216">
        <v>5.676004</v>
      </c>
      <c r="BD23" s="46"/>
      <c r="BE23" s="216">
        <v>0</v>
      </c>
      <c r="BG23" s="45">
        <v>212.50563162312167</v>
      </c>
      <c r="BI23" s="35">
        <v>-0.036365368366501706</v>
      </c>
      <c r="BL23" s="7"/>
      <c r="BM23" s="7"/>
      <c r="BN23" s="7"/>
    </row>
    <row r="24" spans="1:66" ht="12.75">
      <c r="A24" s="8" t="s">
        <v>589</v>
      </c>
      <c r="B24" s="8" t="s">
        <v>612</v>
      </c>
      <c r="C24" s="8" t="s">
        <v>613</v>
      </c>
      <c r="D24" s="8"/>
      <c r="E24" s="216">
        <v>3.73288</v>
      </c>
      <c r="F24" s="216"/>
      <c r="G24" s="216">
        <v>6.843241059403001</v>
      </c>
      <c r="H24" s="216">
        <v>-0.017224</v>
      </c>
      <c r="I24" s="216">
        <v>1.1751180355688984</v>
      </c>
      <c r="J24" s="216">
        <v>0</v>
      </c>
      <c r="K24" s="216">
        <v>0</v>
      </c>
      <c r="L24" s="216">
        <v>0</v>
      </c>
      <c r="M24" s="216">
        <v>0</v>
      </c>
      <c r="N24" s="216">
        <v>0</v>
      </c>
      <c r="O24" s="216">
        <v>0.008547</v>
      </c>
      <c r="P24" s="216">
        <v>0.007855</v>
      </c>
      <c r="Q24" s="216">
        <v>0.18980091288888892</v>
      </c>
      <c r="R24" s="216">
        <v>0.023172794823286304</v>
      </c>
      <c r="S24" s="216">
        <v>0.5355</v>
      </c>
      <c r="T24" s="216">
        <v>0.05921320065317469</v>
      </c>
      <c r="U24" s="216">
        <v>0</v>
      </c>
      <c r="V24" s="216">
        <v>0</v>
      </c>
      <c r="W24" s="216">
        <v>0</v>
      </c>
      <c r="X24" s="216">
        <v>0</v>
      </c>
      <c r="Y24" s="216">
        <v>0</v>
      </c>
      <c r="Z24" s="216"/>
      <c r="AA24" s="216">
        <v>0</v>
      </c>
      <c r="AB24" s="46"/>
      <c r="AC24" s="217">
        <v>12.558104003337249</v>
      </c>
      <c r="AE24" s="216">
        <v>3.737650960141738</v>
      </c>
      <c r="AF24" s="46"/>
      <c r="AG24" s="216">
        <v>5.90154328529</v>
      </c>
      <c r="AH24" s="216">
        <v>0.02958722155399993</v>
      </c>
      <c r="AI24" s="216">
        <v>-0.017224</v>
      </c>
      <c r="AJ24" s="216"/>
      <c r="AK24" s="216">
        <v>0</v>
      </c>
      <c r="AL24" s="216">
        <v>0</v>
      </c>
      <c r="AM24" s="216">
        <v>0</v>
      </c>
      <c r="AN24" s="216">
        <v>0</v>
      </c>
      <c r="AO24" s="216">
        <v>0</v>
      </c>
      <c r="AP24" s="216">
        <v>0.008547</v>
      </c>
      <c r="AQ24" s="216">
        <v>0.007855</v>
      </c>
      <c r="AR24" s="216">
        <v>0.04613080284885339</v>
      </c>
      <c r="AS24" s="216">
        <v>0.3728577662222222</v>
      </c>
      <c r="AT24" s="216">
        <v>0.009306692232017523</v>
      </c>
      <c r="AU24" s="216">
        <v>0.471344</v>
      </c>
      <c r="AV24" s="216">
        <v>0.07771289565791296</v>
      </c>
      <c r="AW24" s="216">
        <v>0</v>
      </c>
      <c r="AX24" s="216">
        <v>0</v>
      </c>
      <c r="AY24" s="216">
        <v>0</v>
      </c>
      <c r="AZ24" s="216">
        <v>0</v>
      </c>
      <c r="BA24" s="216">
        <v>0</v>
      </c>
      <c r="BB24" s="46"/>
      <c r="BC24" s="216">
        <v>0</v>
      </c>
      <c r="BD24" s="46"/>
      <c r="BE24" s="216">
        <v>1.1751180355688984</v>
      </c>
      <c r="BG24" s="45">
        <v>11.820429659515641</v>
      </c>
      <c r="BI24" s="35">
        <v>-0.058740900985178555</v>
      </c>
      <c r="BK24" s="7"/>
      <c r="BL24" s="2"/>
      <c r="BM24" s="7"/>
      <c r="BN24" s="7"/>
    </row>
    <row r="25" spans="1:66" ht="12.75">
      <c r="A25" s="8" t="s">
        <v>589</v>
      </c>
      <c r="B25" s="8" t="s">
        <v>614</v>
      </c>
      <c r="C25" s="8" t="s">
        <v>615</v>
      </c>
      <c r="D25" s="8"/>
      <c r="E25" s="216">
        <v>13.749831</v>
      </c>
      <c r="F25" s="216"/>
      <c r="G25" s="216">
        <v>12.629072299886</v>
      </c>
      <c r="H25" s="216">
        <v>-0.0575</v>
      </c>
      <c r="I25" s="216">
        <v>0</v>
      </c>
      <c r="J25" s="216">
        <v>0</v>
      </c>
      <c r="K25" s="216">
        <v>0</v>
      </c>
      <c r="L25" s="216">
        <v>0</v>
      </c>
      <c r="M25" s="216">
        <v>0</v>
      </c>
      <c r="N25" s="216">
        <v>0</v>
      </c>
      <c r="O25" s="216">
        <v>0.008547</v>
      </c>
      <c r="P25" s="216">
        <v>0.007855</v>
      </c>
      <c r="Q25" s="216">
        <v>1.7001780924444445</v>
      </c>
      <c r="R25" s="216">
        <v>0.04221763248334748</v>
      </c>
      <c r="S25" s="216">
        <v>1.346896</v>
      </c>
      <c r="T25" s="216">
        <v>0.11697659891154785</v>
      </c>
      <c r="U25" s="216">
        <v>0.091348</v>
      </c>
      <c r="V25" s="216">
        <v>0</v>
      </c>
      <c r="W25" s="216">
        <v>0</v>
      </c>
      <c r="X25" s="216">
        <v>0</v>
      </c>
      <c r="Y25" s="216">
        <v>0</v>
      </c>
      <c r="Z25" s="216"/>
      <c r="AA25" s="216">
        <v>0</v>
      </c>
      <c r="AB25" s="46"/>
      <c r="AC25" s="217">
        <v>29.63542162372534</v>
      </c>
      <c r="AE25" s="216">
        <v>13.769433933211758</v>
      </c>
      <c r="AF25" s="46"/>
      <c r="AG25" s="216">
        <v>10.945584950658999</v>
      </c>
      <c r="AH25" s="216">
        <v>0.05390383228699863</v>
      </c>
      <c r="AI25" s="216">
        <v>-0.0575</v>
      </c>
      <c r="AJ25" s="216"/>
      <c r="AK25" s="216">
        <v>0</v>
      </c>
      <c r="AL25" s="216">
        <v>0</v>
      </c>
      <c r="AM25" s="216">
        <v>0</v>
      </c>
      <c r="AN25" s="216">
        <v>0</v>
      </c>
      <c r="AO25" s="216">
        <v>0</v>
      </c>
      <c r="AP25" s="216">
        <v>0.008547</v>
      </c>
      <c r="AQ25" s="216">
        <v>0.007855</v>
      </c>
      <c r="AR25" s="216">
        <v>0.1618627533031151</v>
      </c>
      <c r="AS25" s="216">
        <v>2.396052759111111</v>
      </c>
      <c r="AT25" s="216">
        <v>0.017175324974039476</v>
      </c>
      <c r="AU25" s="216">
        <v>1.215695</v>
      </c>
      <c r="AV25" s="216">
        <v>0.11634203089732849</v>
      </c>
      <c r="AW25" s="216">
        <v>0.091348</v>
      </c>
      <c r="AX25" s="216">
        <v>0</v>
      </c>
      <c r="AY25" s="216">
        <v>0</v>
      </c>
      <c r="AZ25" s="216">
        <v>0</v>
      </c>
      <c r="BA25" s="216">
        <v>0</v>
      </c>
      <c r="BB25" s="46"/>
      <c r="BC25" s="216">
        <v>0</v>
      </c>
      <c r="BD25" s="46"/>
      <c r="BE25" s="216">
        <v>0</v>
      </c>
      <c r="BG25" s="45">
        <v>28.726300584443347</v>
      </c>
      <c r="BI25" s="35">
        <v>-0.030676838373514932</v>
      </c>
      <c r="BK25" s="7"/>
      <c r="BL25" s="7"/>
      <c r="BM25" s="7"/>
      <c r="BN25" s="7"/>
    </row>
    <row r="26" spans="1:66" ht="12.75">
      <c r="A26" s="8" t="s">
        <v>589</v>
      </c>
      <c r="B26" s="8" t="s">
        <v>616</v>
      </c>
      <c r="C26" s="8" t="s">
        <v>617</v>
      </c>
      <c r="D26" s="8"/>
      <c r="E26" s="216">
        <v>6.292792</v>
      </c>
      <c r="F26" s="216"/>
      <c r="G26" s="216">
        <v>6.743271334919</v>
      </c>
      <c r="H26" s="216">
        <v>-0.086467</v>
      </c>
      <c r="I26" s="216">
        <v>0</v>
      </c>
      <c r="J26" s="216">
        <v>0</v>
      </c>
      <c r="K26" s="216">
        <v>0</v>
      </c>
      <c r="L26" s="216">
        <v>0</v>
      </c>
      <c r="M26" s="216">
        <v>0</v>
      </c>
      <c r="N26" s="216">
        <v>0</v>
      </c>
      <c r="O26" s="216">
        <v>0.008547</v>
      </c>
      <c r="P26" s="216">
        <v>0.007855</v>
      </c>
      <c r="Q26" s="216">
        <v>3.5386965040000002</v>
      </c>
      <c r="R26" s="216">
        <v>0.02260043467999672</v>
      </c>
      <c r="S26" s="216">
        <v>0.897736</v>
      </c>
      <c r="T26" s="216">
        <v>0.07092828959850947</v>
      </c>
      <c r="U26" s="216">
        <v>0</v>
      </c>
      <c r="V26" s="216">
        <v>0</v>
      </c>
      <c r="W26" s="216">
        <v>0</v>
      </c>
      <c r="X26" s="216">
        <v>0</v>
      </c>
      <c r="Y26" s="216">
        <v>0</v>
      </c>
      <c r="Z26" s="216"/>
      <c r="AA26" s="216">
        <v>0</v>
      </c>
      <c r="AB26" s="46"/>
      <c r="AC26" s="217">
        <v>17.495959563197502</v>
      </c>
      <c r="AE26" s="216">
        <v>6.377972961422829</v>
      </c>
      <c r="AF26" s="46"/>
      <c r="AG26" s="216">
        <v>5.834692867966</v>
      </c>
      <c r="AH26" s="216">
        <v>0.02885642725399975</v>
      </c>
      <c r="AI26" s="216">
        <v>-0.086467</v>
      </c>
      <c r="AJ26" s="216"/>
      <c r="AK26" s="216">
        <v>0</v>
      </c>
      <c r="AL26" s="216">
        <v>0</v>
      </c>
      <c r="AM26" s="216">
        <v>0</v>
      </c>
      <c r="AN26" s="216">
        <v>0</v>
      </c>
      <c r="AO26" s="216">
        <v>0</v>
      </c>
      <c r="AP26" s="216">
        <v>0.008547</v>
      </c>
      <c r="AQ26" s="216">
        <v>0.007855</v>
      </c>
      <c r="AR26" s="216">
        <v>0.06999029053603813</v>
      </c>
      <c r="AS26" s="216">
        <v>4.068726904</v>
      </c>
      <c r="AT26" s="216">
        <v>0.009170735095594018</v>
      </c>
      <c r="AU26" s="216">
        <v>0.84172</v>
      </c>
      <c r="AV26" s="216">
        <v>0.08582273935187848</v>
      </c>
      <c r="AW26" s="216">
        <v>0</v>
      </c>
      <c r="AX26" s="216">
        <v>0</v>
      </c>
      <c r="AY26" s="216">
        <v>0</v>
      </c>
      <c r="AZ26" s="216">
        <v>0</v>
      </c>
      <c r="BA26" s="216">
        <v>0</v>
      </c>
      <c r="BB26" s="46"/>
      <c r="BC26" s="216">
        <v>0</v>
      </c>
      <c r="BD26" s="46"/>
      <c r="BE26" s="216">
        <v>0</v>
      </c>
      <c r="BG26" s="45">
        <v>17.24688792562634</v>
      </c>
      <c r="BI26" s="35">
        <v>-0.01423595183056329</v>
      </c>
      <c r="BK26" s="7"/>
      <c r="BL26" s="7"/>
      <c r="BM26" s="7"/>
      <c r="BN26" s="7"/>
    </row>
    <row r="27" spans="1:66" ht="12.75">
      <c r="A27" s="8" t="s">
        <v>589</v>
      </c>
      <c r="B27" s="8" t="s">
        <v>618</v>
      </c>
      <c r="C27" s="8" t="s">
        <v>619</v>
      </c>
      <c r="D27" s="8"/>
      <c r="E27" s="216">
        <v>4.800007</v>
      </c>
      <c r="F27" s="216"/>
      <c r="G27" s="216">
        <v>8.926058288045</v>
      </c>
      <c r="H27" s="216">
        <v>-0.116161</v>
      </c>
      <c r="I27" s="216">
        <v>0</v>
      </c>
      <c r="J27" s="216">
        <v>0</v>
      </c>
      <c r="K27" s="216">
        <v>0</v>
      </c>
      <c r="L27" s="216">
        <v>0</v>
      </c>
      <c r="M27" s="216">
        <v>0</v>
      </c>
      <c r="N27" s="216">
        <v>0</v>
      </c>
      <c r="O27" s="216">
        <v>0.008547</v>
      </c>
      <c r="P27" s="216">
        <v>0.007855</v>
      </c>
      <c r="Q27" s="216">
        <v>0.8909241457777778</v>
      </c>
      <c r="R27" s="216">
        <v>0.030035141656167406</v>
      </c>
      <c r="S27" s="216">
        <v>0.778652</v>
      </c>
      <c r="T27" s="216">
        <v>0.07266875360674067</v>
      </c>
      <c r="U27" s="216">
        <v>0</v>
      </c>
      <c r="V27" s="216">
        <v>0</v>
      </c>
      <c r="W27" s="216">
        <v>0</v>
      </c>
      <c r="X27" s="216">
        <v>0</v>
      </c>
      <c r="Y27" s="216">
        <v>0</v>
      </c>
      <c r="Z27" s="216"/>
      <c r="AA27" s="216">
        <v>0</v>
      </c>
      <c r="AB27" s="46"/>
      <c r="AC27" s="217">
        <v>15.398586329085683</v>
      </c>
      <c r="AE27" s="216">
        <v>4.820513511593178</v>
      </c>
      <c r="AF27" s="46"/>
      <c r="AG27" s="216">
        <v>7.706882554662999</v>
      </c>
      <c r="AH27" s="216">
        <v>0.0383491243660003</v>
      </c>
      <c r="AI27" s="216">
        <v>-0.116161</v>
      </c>
      <c r="AJ27" s="216"/>
      <c r="AK27" s="216">
        <v>0</v>
      </c>
      <c r="AL27" s="216">
        <v>0</v>
      </c>
      <c r="AM27" s="216">
        <v>0</v>
      </c>
      <c r="AN27" s="216">
        <v>0</v>
      </c>
      <c r="AO27" s="216">
        <v>0</v>
      </c>
      <c r="AP27" s="216">
        <v>0.008547</v>
      </c>
      <c r="AQ27" s="216">
        <v>0.007855</v>
      </c>
      <c r="AR27" s="216">
        <v>0.05586138321266612</v>
      </c>
      <c r="AS27" s="216">
        <v>1.2460864924444444</v>
      </c>
      <c r="AT27" s="216">
        <v>0.012139288476143671</v>
      </c>
      <c r="AU27" s="216">
        <v>0.685214</v>
      </c>
      <c r="AV27" s="216">
        <v>0.08604304321933942</v>
      </c>
      <c r="AW27" s="216">
        <v>0</v>
      </c>
      <c r="AX27" s="216">
        <v>0</v>
      </c>
      <c r="AY27" s="216">
        <v>0</v>
      </c>
      <c r="AZ27" s="216">
        <v>0</v>
      </c>
      <c r="BA27" s="216">
        <v>0</v>
      </c>
      <c r="BB27" s="46"/>
      <c r="BC27" s="216">
        <v>0</v>
      </c>
      <c r="BD27" s="46"/>
      <c r="BE27" s="216">
        <v>0</v>
      </c>
      <c r="BG27" s="45">
        <v>14.55133039797477</v>
      </c>
      <c r="BI27" s="35">
        <v>-0.05502166971721102</v>
      </c>
      <c r="BK27" s="7"/>
      <c r="BL27" s="7"/>
      <c r="BM27" s="7"/>
      <c r="BN27" s="7"/>
    </row>
    <row r="28" spans="1:66" ht="12.75">
      <c r="A28" s="8" t="s">
        <v>622</v>
      </c>
      <c r="B28" s="8" t="s">
        <v>620</v>
      </c>
      <c r="C28" s="8" t="s">
        <v>621</v>
      </c>
      <c r="D28" s="8"/>
      <c r="E28" s="216">
        <v>71.34202</v>
      </c>
      <c r="F28" s="216"/>
      <c r="G28" s="216">
        <v>52.590398882573</v>
      </c>
      <c r="H28" s="216">
        <v>-0.215939</v>
      </c>
      <c r="I28" s="216">
        <v>0</v>
      </c>
      <c r="J28" s="216">
        <v>0</v>
      </c>
      <c r="K28" s="216">
        <v>0</v>
      </c>
      <c r="L28" s="216">
        <v>0.056110999999999994</v>
      </c>
      <c r="M28" s="216">
        <v>0.30193</v>
      </c>
      <c r="N28" s="216">
        <v>0</v>
      </c>
      <c r="O28" s="216">
        <v>0.008547</v>
      </c>
      <c r="P28" s="216">
        <v>0.007855</v>
      </c>
      <c r="Q28" s="216">
        <v>1.9772348788888887</v>
      </c>
      <c r="R28" s="216">
        <v>0.1754073734665289</v>
      </c>
      <c r="S28" s="216">
        <v>1.035961</v>
      </c>
      <c r="T28" s="216">
        <v>0.08234265085823628</v>
      </c>
      <c r="U28" s="216">
        <v>0</v>
      </c>
      <c r="V28" s="216">
        <v>0</v>
      </c>
      <c r="W28" s="216">
        <v>0</v>
      </c>
      <c r="X28" s="216">
        <v>0.127809</v>
      </c>
      <c r="Y28" s="216">
        <v>7.183475122179323</v>
      </c>
      <c r="Z28" s="216"/>
      <c r="AA28" s="216">
        <v>2.611907</v>
      </c>
      <c r="AB28" s="46"/>
      <c r="AC28" s="217">
        <v>137.28505990796597</v>
      </c>
      <c r="AE28" s="216">
        <v>71.86899282765988</v>
      </c>
      <c r="AF28" s="46"/>
      <c r="AG28" s="216">
        <v>47.565711496852</v>
      </c>
      <c r="AH28" s="216">
        <v>0.22396162657699734</v>
      </c>
      <c r="AI28" s="216">
        <v>-0.215939</v>
      </c>
      <c r="AJ28" s="216"/>
      <c r="AK28" s="216">
        <v>0</v>
      </c>
      <c r="AL28" s="216">
        <v>0</v>
      </c>
      <c r="AM28" s="216">
        <v>0.056110999999999994</v>
      </c>
      <c r="AN28" s="216">
        <v>0.297538</v>
      </c>
      <c r="AO28" s="216">
        <v>0</v>
      </c>
      <c r="AP28" s="216">
        <v>0.008547</v>
      </c>
      <c r="AQ28" s="216">
        <v>0.007855</v>
      </c>
      <c r="AR28" s="216">
        <v>0.796056069275576</v>
      </c>
      <c r="AS28" s="216">
        <v>2.665379678888889</v>
      </c>
      <c r="AT28" s="216">
        <v>0.07152205402535444</v>
      </c>
      <c r="AU28" s="216">
        <v>0.933346</v>
      </c>
      <c r="AV28" s="216">
        <v>0.09271102109352498</v>
      </c>
      <c r="AW28" s="216">
        <v>0</v>
      </c>
      <c r="AX28" s="216">
        <v>0</v>
      </c>
      <c r="AY28" s="216">
        <v>0</v>
      </c>
      <c r="AZ28" s="216">
        <v>0.131798</v>
      </c>
      <c r="BA28" s="216">
        <v>7.384124</v>
      </c>
      <c r="BB28" s="46"/>
      <c r="BC28" s="216">
        <v>3.3447</v>
      </c>
      <c r="BD28" s="46"/>
      <c r="BE28" s="216">
        <v>0</v>
      </c>
      <c r="BG28" s="45">
        <v>135.23241477437222</v>
      </c>
      <c r="BI28" s="35">
        <v>-0.014951700752942977</v>
      </c>
      <c r="BK28" s="7"/>
      <c r="BL28" s="7"/>
      <c r="BM28" s="7"/>
      <c r="BN28" s="7"/>
    </row>
    <row r="29" spans="1:66" ht="12.75">
      <c r="A29" s="8" t="s">
        <v>622</v>
      </c>
      <c r="B29" s="8" t="s">
        <v>623</v>
      </c>
      <c r="C29" s="8" t="s">
        <v>624</v>
      </c>
      <c r="D29" s="8"/>
      <c r="E29" s="216">
        <v>66.09628</v>
      </c>
      <c r="F29" s="216"/>
      <c r="G29" s="216">
        <v>71.02836013419301</v>
      </c>
      <c r="H29" s="216">
        <v>-0.16563</v>
      </c>
      <c r="I29" s="216">
        <v>0</v>
      </c>
      <c r="J29" s="216">
        <v>0</v>
      </c>
      <c r="K29" s="216">
        <v>0</v>
      </c>
      <c r="L29" s="216">
        <v>0.054093999999999975</v>
      </c>
      <c r="M29" s="216">
        <v>0.484316</v>
      </c>
      <c r="N29" s="216">
        <v>0</v>
      </c>
      <c r="O29" s="216">
        <v>0.008547</v>
      </c>
      <c r="P29" s="216">
        <v>0.007855</v>
      </c>
      <c r="Q29" s="216">
        <v>3.7270516444444444</v>
      </c>
      <c r="R29" s="216">
        <v>0.23798159062735477</v>
      </c>
      <c r="S29" s="216">
        <v>1.150455</v>
      </c>
      <c r="T29" s="216">
        <v>0.09180620701898984</v>
      </c>
      <c r="U29" s="216">
        <v>0</v>
      </c>
      <c r="V29" s="216">
        <v>0</v>
      </c>
      <c r="W29" s="216">
        <v>0</v>
      </c>
      <c r="X29" s="216">
        <v>0.108729</v>
      </c>
      <c r="Y29" s="216">
        <v>6.675748897844492</v>
      </c>
      <c r="Z29" s="216"/>
      <c r="AA29" s="216">
        <v>2.22199</v>
      </c>
      <c r="AB29" s="46"/>
      <c r="AC29" s="217">
        <v>151.7275844741283</v>
      </c>
      <c r="AE29" s="216">
        <v>66.85831239461382</v>
      </c>
      <c r="AF29" s="46"/>
      <c r="AG29" s="216">
        <v>64.792145557078</v>
      </c>
      <c r="AH29" s="216">
        <v>0.30385691934699566</v>
      </c>
      <c r="AI29" s="216">
        <v>-0.16563</v>
      </c>
      <c r="AJ29" s="216"/>
      <c r="AK29" s="216">
        <v>0</v>
      </c>
      <c r="AL29" s="216">
        <v>0</v>
      </c>
      <c r="AM29" s="216">
        <v>0.054093999999999975</v>
      </c>
      <c r="AN29" s="216">
        <v>0.47727</v>
      </c>
      <c r="AO29" s="216">
        <v>0</v>
      </c>
      <c r="AP29" s="216">
        <v>0.008547</v>
      </c>
      <c r="AQ29" s="216">
        <v>0.007855</v>
      </c>
      <c r="AR29" s="216">
        <v>0.7578013637113425</v>
      </c>
      <c r="AS29" s="216">
        <v>5.25159151111111</v>
      </c>
      <c r="AT29" s="216">
        <v>0.09659736983918345</v>
      </c>
      <c r="AU29" s="216">
        <v>1.062608</v>
      </c>
      <c r="AV29" s="216">
        <v>0.09998482857821765</v>
      </c>
      <c r="AW29" s="216">
        <v>0</v>
      </c>
      <c r="AX29" s="216">
        <v>0</v>
      </c>
      <c r="AY29" s="216">
        <v>0</v>
      </c>
      <c r="AZ29" s="216">
        <v>0.112123</v>
      </c>
      <c r="BA29" s="216">
        <v>7.3433237876289414</v>
      </c>
      <c r="BB29" s="46"/>
      <c r="BC29" s="216">
        <v>2.845389</v>
      </c>
      <c r="BD29" s="46"/>
      <c r="BE29" s="216">
        <v>0</v>
      </c>
      <c r="BG29" s="45">
        <v>149.90586973190761</v>
      </c>
      <c r="BI29" s="35">
        <v>-0.012006483518040229</v>
      </c>
      <c r="BK29" s="7"/>
      <c r="BL29" s="7"/>
      <c r="BM29" s="7"/>
      <c r="BN29" s="7"/>
    </row>
    <row r="30" spans="1:66" ht="12.75">
      <c r="A30" s="8" t="s">
        <v>1544</v>
      </c>
      <c r="B30" s="8" t="s">
        <v>469</v>
      </c>
      <c r="C30" s="8" t="s">
        <v>470</v>
      </c>
      <c r="D30" s="8"/>
      <c r="E30" s="216">
        <v>15.937931</v>
      </c>
      <c r="F30" s="216"/>
      <c r="G30" s="216">
        <v>12.993331105087002</v>
      </c>
      <c r="H30" s="216">
        <v>0</v>
      </c>
      <c r="I30" s="216">
        <v>0</v>
      </c>
      <c r="J30" s="216">
        <v>0</v>
      </c>
      <c r="K30" s="216">
        <v>0</v>
      </c>
      <c r="L30" s="216">
        <v>0</v>
      </c>
      <c r="M30" s="216">
        <v>0</v>
      </c>
      <c r="N30" s="216">
        <v>0.20052386177364834</v>
      </c>
      <c r="O30" s="216">
        <v>0</v>
      </c>
      <c r="P30" s="216">
        <v>0</v>
      </c>
      <c r="Q30" s="216">
        <v>0</v>
      </c>
      <c r="R30" s="216">
        <v>0</v>
      </c>
      <c r="S30" s="216">
        <v>0</v>
      </c>
      <c r="T30" s="216">
        <v>0</v>
      </c>
      <c r="U30" s="216">
        <v>0</v>
      </c>
      <c r="V30" s="216">
        <v>0</v>
      </c>
      <c r="W30" s="216">
        <v>0</v>
      </c>
      <c r="X30" s="216">
        <v>0</v>
      </c>
      <c r="Y30" s="216">
        <v>0</v>
      </c>
      <c r="Z30" s="216"/>
      <c r="AA30" s="216">
        <v>0</v>
      </c>
      <c r="AB30" s="46"/>
      <c r="AC30" s="217">
        <v>29.131785966860647</v>
      </c>
      <c r="AE30" s="216">
        <v>16.121932543743046</v>
      </c>
      <c r="AF30" s="46"/>
      <c r="AG30" s="216">
        <v>12.024744245576</v>
      </c>
      <c r="AH30" s="216">
        <v>0.05617755721199885</v>
      </c>
      <c r="AI30" s="216">
        <v>0</v>
      </c>
      <c r="AJ30" s="216"/>
      <c r="AK30" s="216">
        <v>0</v>
      </c>
      <c r="AL30" s="216">
        <v>0</v>
      </c>
      <c r="AM30" s="216">
        <v>0</v>
      </c>
      <c r="AN30" s="216">
        <v>0</v>
      </c>
      <c r="AO30" s="216">
        <v>0.2213155243280558</v>
      </c>
      <c r="AP30" s="216">
        <v>0</v>
      </c>
      <c r="AQ30" s="216">
        <v>0</v>
      </c>
      <c r="AR30" s="216">
        <v>0.18539863925237884</v>
      </c>
      <c r="AS30" s="216">
        <v>0</v>
      </c>
      <c r="AT30" s="216">
        <v>0</v>
      </c>
      <c r="AU30" s="216">
        <v>0</v>
      </c>
      <c r="AV30" s="216">
        <v>0</v>
      </c>
      <c r="AW30" s="216">
        <v>0</v>
      </c>
      <c r="AX30" s="216">
        <v>0</v>
      </c>
      <c r="AY30" s="216">
        <v>0</v>
      </c>
      <c r="AZ30" s="216">
        <v>0</v>
      </c>
      <c r="BA30" s="216">
        <v>0</v>
      </c>
      <c r="BB30" s="46"/>
      <c r="BC30" s="216">
        <v>0</v>
      </c>
      <c r="BD30" s="46"/>
      <c r="BE30" s="216">
        <v>0</v>
      </c>
      <c r="BG30" s="45">
        <v>28.60956851011148</v>
      </c>
      <c r="BI30" s="35">
        <v>-0.017926036438110075</v>
      </c>
      <c r="BL30" s="7"/>
      <c r="BM30" s="7"/>
      <c r="BN30" s="7"/>
    </row>
    <row r="31" spans="1:66" ht="12.75">
      <c r="A31" s="8" t="s">
        <v>1544</v>
      </c>
      <c r="B31" s="8" t="s">
        <v>489</v>
      </c>
      <c r="C31" s="8" t="s">
        <v>490</v>
      </c>
      <c r="D31" s="8"/>
      <c r="E31" s="216">
        <v>18.80022</v>
      </c>
      <c r="F31" s="216"/>
      <c r="G31" s="216">
        <v>15.58505748625</v>
      </c>
      <c r="H31" s="216">
        <v>0</v>
      </c>
      <c r="I31" s="216">
        <v>0</v>
      </c>
      <c r="J31" s="216">
        <v>0</v>
      </c>
      <c r="K31" s="216">
        <v>0</v>
      </c>
      <c r="L31" s="216">
        <v>0</v>
      </c>
      <c r="M31" s="216">
        <v>0</v>
      </c>
      <c r="N31" s="216">
        <v>0.30381090473149125</v>
      </c>
      <c r="O31" s="216">
        <v>0</v>
      </c>
      <c r="P31" s="216">
        <v>0</v>
      </c>
      <c r="Q31" s="216">
        <v>0</v>
      </c>
      <c r="R31" s="216">
        <v>0</v>
      </c>
      <c r="S31" s="216">
        <v>0</v>
      </c>
      <c r="T31" s="216">
        <v>0</v>
      </c>
      <c r="U31" s="216">
        <v>0</v>
      </c>
      <c r="V31" s="216">
        <v>0</v>
      </c>
      <c r="W31" s="216">
        <v>0</v>
      </c>
      <c r="X31" s="216">
        <v>0</v>
      </c>
      <c r="Y31" s="216">
        <v>0</v>
      </c>
      <c r="Z31" s="216"/>
      <c r="AA31" s="216">
        <v>0</v>
      </c>
      <c r="AB31" s="46"/>
      <c r="AC31" s="217">
        <v>34.68908839098149</v>
      </c>
      <c r="AE31" s="216">
        <v>18.917363622538044</v>
      </c>
      <c r="AF31" s="46"/>
      <c r="AG31" s="216">
        <v>14.419737839495</v>
      </c>
      <c r="AH31" s="216">
        <v>0.06738306378199906</v>
      </c>
      <c r="AI31" s="216">
        <v>0</v>
      </c>
      <c r="AJ31" s="216"/>
      <c r="AK31" s="216">
        <v>0</v>
      </c>
      <c r="AL31" s="216">
        <v>0</v>
      </c>
      <c r="AM31" s="216">
        <v>0</v>
      </c>
      <c r="AN31" s="216">
        <v>0</v>
      </c>
      <c r="AO31" s="216">
        <v>0.3362157632788789</v>
      </c>
      <c r="AP31" s="216">
        <v>0</v>
      </c>
      <c r="AQ31" s="216">
        <v>0</v>
      </c>
      <c r="AR31" s="216">
        <v>0.20573063799151847</v>
      </c>
      <c r="AS31" s="216">
        <v>0</v>
      </c>
      <c r="AT31" s="216">
        <v>0</v>
      </c>
      <c r="AU31" s="216">
        <v>0</v>
      </c>
      <c r="AV31" s="216">
        <v>0</v>
      </c>
      <c r="AW31" s="216">
        <v>0</v>
      </c>
      <c r="AX31" s="216">
        <v>0</v>
      </c>
      <c r="AY31" s="216">
        <v>0</v>
      </c>
      <c r="AZ31" s="216">
        <v>0</v>
      </c>
      <c r="BA31" s="216">
        <v>0</v>
      </c>
      <c r="BB31" s="46"/>
      <c r="BC31" s="216">
        <v>0</v>
      </c>
      <c r="BD31" s="46"/>
      <c r="BE31" s="216">
        <v>0</v>
      </c>
      <c r="BG31" s="45">
        <v>33.946430927085444</v>
      </c>
      <c r="BI31" s="35">
        <v>-0.021408964557544312</v>
      </c>
      <c r="BK31" s="7"/>
      <c r="BL31" s="7"/>
      <c r="BM31" s="7"/>
      <c r="BN31" s="7"/>
    </row>
    <row r="32" spans="1:66" ht="12.75">
      <c r="A32" s="8" t="s">
        <v>606</v>
      </c>
      <c r="B32" s="8" t="s">
        <v>625</v>
      </c>
      <c r="C32" s="8" t="s">
        <v>626</v>
      </c>
      <c r="D32" s="8"/>
      <c r="E32" s="216">
        <v>82.721132</v>
      </c>
      <c r="F32" s="216"/>
      <c r="G32" s="216">
        <v>81.105498136373</v>
      </c>
      <c r="H32" s="216">
        <v>0</v>
      </c>
      <c r="I32" s="216">
        <v>0</v>
      </c>
      <c r="J32" s="216">
        <v>0</v>
      </c>
      <c r="K32" s="216">
        <v>0</v>
      </c>
      <c r="L32" s="216">
        <v>0.07281700000000002</v>
      </c>
      <c r="M32" s="216">
        <v>0.605808</v>
      </c>
      <c r="N32" s="216">
        <v>0</v>
      </c>
      <c r="O32" s="216">
        <v>0.008547</v>
      </c>
      <c r="P32" s="216">
        <v>0.007855</v>
      </c>
      <c r="Q32" s="216">
        <v>1.9864730411111111</v>
      </c>
      <c r="R32" s="216">
        <v>0.2713955159654748</v>
      </c>
      <c r="S32" s="216">
        <v>1.47897</v>
      </c>
      <c r="T32" s="216">
        <v>0.12086888363080635</v>
      </c>
      <c r="U32" s="216">
        <v>0</v>
      </c>
      <c r="V32" s="216">
        <v>0</v>
      </c>
      <c r="W32" s="216">
        <v>0</v>
      </c>
      <c r="X32" s="216">
        <v>0.162597</v>
      </c>
      <c r="Y32" s="216">
        <v>6.8855716315583715</v>
      </c>
      <c r="Z32" s="216"/>
      <c r="AA32" s="216">
        <v>3.322808</v>
      </c>
      <c r="AB32" s="46"/>
      <c r="AC32" s="217">
        <v>178.7503412086388</v>
      </c>
      <c r="AE32" s="216">
        <v>83.16001305859241</v>
      </c>
      <c r="AF32" s="46"/>
      <c r="AG32" s="216">
        <v>73.235049491143</v>
      </c>
      <c r="AH32" s="216">
        <v>0.34652010345999895</v>
      </c>
      <c r="AI32" s="216">
        <v>0</v>
      </c>
      <c r="AJ32" s="216"/>
      <c r="AK32" s="216">
        <v>0</v>
      </c>
      <c r="AL32" s="216">
        <v>0</v>
      </c>
      <c r="AM32" s="216">
        <v>0.07281700000000002</v>
      </c>
      <c r="AN32" s="216">
        <v>0.596995</v>
      </c>
      <c r="AO32" s="216">
        <v>0</v>
      </c>
      <c r="AP32" s="216">
        <v>0.008547</v>
      </c>
      <c r="AQ32" s="216">
        <v>0.007855</v>
      </c>
      <c r="AR32" s="216">
        <v>0.9638025638810018</v>
      </c>
      <c r="AS32" s="216">
        <v>2.0703682411111113</v>
      </c>
      <c r="AT32" s="216">
        <v>0.11030210728036878</v>
      </c>
      <c r="AU32" s="216">
        <v>1.374477</v>
      </c>
      <c r="AV32" s="216">
        <v>0.11950884422145451</v>
      </c>
      <c r="AW32" s="216">
        <v>0</v>
      </c>
      <c r="AX32" s="216">
        <v>0</v>
      </c>
      <c r="AY32" s="216">
        <v>0</v>
      </c>
      <c r="AZ32" s="216">
        <v>0.167672</v>
      </c>
      <c r="BA32" s="216">
        <v>7.574128794714209</v>
      </c>
      <c r="BB32" s="46"/>
      <c r="BC32" s="216">
        <v>4.25505</v>
      </c>
      <c r="BD32" s="46"/>
      <c r="BE32" s="216">
        <v>0</v>
      </c>
      <c r="BG32" s="45">
        <v>174.06310620440357</v>
      </c>
      <c r="BI32" s="35">
        <v>-0.026222243675407826</v>
      </c>
      <c r="BL32" s="7"/>
      <c r="BM32" s="7"/>
      <c r="BN32" s="7"/>
    </row>
    <row r="33" spans="1:66" ht="12.75">
      <c r="A33" s="8" t="s">
        <v>611</v>
      </c>
      <c r="B33" s="8" t="s">
        <v>627</v>
      </c>
      <c r="C33" s="8" t="s">
        <v>628</v>
      </c>
      <c r="D33" s="8"/>
      <c r="E33" s="216">
        <v>255.057702</v>
      </c>
      <c r="F33" s="216"/>
      <c r="G33" s="216">
        <v>786.651411874696</v>
      </c>
      <c r="H33" s="216">
        <v>-0.01998</v>
      </c>
      <c r="I33" s="216">
        <v>0</v>
      </c>
      <c r="J33" s="216">
        <v>0</v>
      </c>
      <c r="K33" s="216">
        <v>0</v>
      </c>
      <c r="L33" s="216">
        <v>0.16474999999999998</v>
      </c>
      <c r="M33" s="216">
        <v>7.474545</v>
      </c>
      <c r="N33" s="216">
        <v>0</v>
      </c>
      <c r="O33" s="216">
        <v>0.008547</v>
      </c>
      <c r="P33" s="216">
        <v>0.007855</v>
      </c>
      <c r="Q33" s="216">
        <v>10.26989942888889</v>
      </c>
      <c r="R33" s="216">
        <v>2.652452453528872</v>
      </c>
      <c r="S33" s="216">
        <v>10.903955</v>
      </c>
      <c r="T33" s="216">
        <v>0.8382153265956679</v>
      </c>
      <c r="U33" s="216">
        <v>0.1255</v>
      </c>
      <c r="V33" s="216">
        <v>0</v>
      </c>
      <c r="W33" s="216">
        <v>0</v>
      </c>
      <c r="X33" s="216">
        <v>0.980843</v>
      </c>
      <c r="Y33" s="216">
        <v>78.63607516590943</v>
      </c>
      <c r="Z33" s="216"/>
      <c r="AA33" s="216">
        <v>20.04439</v>
      </c>
      <c r="AB33" s="46"/>
      <c r="AC33" s="217">
        <v>1173.796161249619</v>
      </c>
      <c r="AE33" s="216">
        <v>255.9402120266534</v>
      </c>
      <c r="AF33" s="46"/>
      <c r="AG33" s="216">
        <v>707.077633123656</v>
      </c>
      <c r="AH33" s="216">
        <v>3.386673856231928</v>
      </c>
      <c r="AI33" s="216">
        <v>-0.01998</v>
      </c>
      <c r="AJ33" s="216"/>
      <c r="AK33" s="216">
        <v>0</v>
      </c>
      <c r="AL33" s="216">
        <v>0</v>
      </c>
      <c r="AM33" s="216">
        <v>0.16474999999999998</v>
      </c>
      <c r="AN33" s="216">
        <v>7.36581</v>
      </c>
      <c r="AO33" s="216">
        <v>0</v>
      </c>
      <c r="AP33" s="216">
        <v>0.008547</v>
      </c>
      <c r="AQ33" s="216">
        <v>0.007855</v>
      </c>
      <c r="AR33" s="216">
        <v>3.357752470952045</v>
      </c>
      <c r="AS33" s="216">
        <v>15.08249782888889</v>
      </c>
      <c r="AT33" s="216">
        <v>1.0698326305691388</v>
      </c>
      <c r="AU33" s="216">
        <v>9.732921</v>
      </c>
      <c r="AV33" s="216">
        <v>0.6035462970952932</v>
      </c>
      <c r="AW33" s="216">
        <v>0.0735</v>
      </c>
      <c r="AX33" s="216">
        <v>0</v>
      </c>
      <c r="AY33" s="216">
        <v>0</v>
      </c>
      <c r="AZ33" s="216">
        <v>1.011458</v>
      </c>
      <c r="BA33" s="216">
        <v>80.8378852705549</v>
      </c>
      <c r="BB33" s="46"/>
      <c r="BC33" s="216">
        <v>25.66802</v>
      </c>
      <c r="BD33" s="46"/>
      <c r="BE33" s="216">
        <v>0</v>
      </c>
      <c r="BG33" s="45">
        <v>1111.3689145046017</v>
      </c>
      <c r="BI33" s="35">
        <v>-0.05318406108821954</v>
      </c>
      <c r="BK33" s="7"/>
      <c r="BN33" s="7"/>
    </row>
    <row r="34" spans="1:66" ht="12.75">
      <c r="A34" s="8" t="s">
        <v>589</v>
      </c>
      <c r="B34" s="8" t="s">
        <v>629</v>
      </c>
      <c r="C34" s="8" t="s">
        <v>630</v>
      </c>
      <c r="D34" s="8"/>
      <c r="E34" s="216">
        <v>4.045382</v>
      </c>
      <c r="F34" s="216"/>
      <c r="G34" s="216">
        <v>4.921226480063</v>
      </c>
      <c r="H34" s="216">
        <v>-0.201553</v>
      </c>
      <c r="I34" s="216">
        <v>0</v>
      </c>
      <c r="J34" s="216">
        <v>0</v>
      </c>
      <c r="K34" s="216">
        <v>0</v>
      </c>
      <c r="L34" s="216">
        <v>0</v>
      </c>
      <c r="M34" s="216">
        <v>0</v>
      </c>
      <c r="N34" s="216">
        <v>0</v>
      </c>
      <c r="O34" s="216">
        <v>0.008547</v>
      </c>
      <c r="P34" s="216">
        <v>0.007855</v>
      </c>
      <c r="Q34" s="216">
        <v>0.7805232915555557</v>
      </c>
      <c r="R34" s="216">
        <v>0.016514230182747593</v>
      </c>
      <c r="S34" s="216">
        <v>0.395058</v>
      </c>
      <c r="T34" s="216">
        <v>0.04196974183896913</v>
      </c>
      <c r="U34" s="216">
        <v>0</v>
      </c>
      <c r="V34" s="216">
        <v>0</v>
      </c>
      <c r="W34" s="216">
        <v>0</v>
      </c>
      <c r="X34" s="216">
        <v>0</v>
      </c>
      <c r="Y34" s="216">
        <v>0</v>
      </c>
      <c r="Z34" s="216"/>
      <c r="AA34" s="216">
        <v>0</v>
      </c>
      <c r="AB34" s="46"/>
      <c r="AC34" s="217">
        <v>10.015522743640272</v>
      </c>
      <c r="AE34" s="216">
        <v>4.076344836060799</v>
      </c>
      <c r="AF34" s="46"/>
      <c r="AG34" s="216">
        <v>4.25309685539</v>
      </c>
      <c r="AH34" s="216">
        <v>0.021085509578000754</v>
      </c>
      <c r="AI34" s="216">
        <v>-0.201553</v>
      </c>
      <c r="AJ34" s="216"/>
      <c r="AK34" s="216">
        <v>0</v>
      </c>
      <c r="AL34" s="216">
        <v>0</v>
      </c>
      <c r="AM34" s="216">
        <v>0</v>
      </c>
      <c r="AN34" s="216">
        <v>0</v>
      </c>
      <c r="AO34" s="216">
        <v>0</v>
      </c>
      <c r="AP34" s="216">
        <v>0.008547</v>
      </c>
      <c r="AQ34" s="216">
        <v>0.007855</v>
      </c>
      <c r="AR34" s="216">
        <v>0.04468975389377062</v>
      </c>
      <c r="AS34" s="216">
        <v>1.0936571582222223</v>
      </c>
      <c r="AT34" s="216">
        <v>0.006692784874364319</v>
      </c>
      <c r="AU34" s="216">
        <v>0.347651</v>
      </c>
      <c r="AV34" s="216">
        <v>0.06565085500221655</v>
      </c>
      <c r="AW34" s="216">
        <v>0</v>
      </c>
      <c r="AX34" s="216">
        <v>0</v>
      </c>
      <c r="AY34" s="216">
        <v>0</v>
      </c>
      <c r="AZ34" s="216">
        <v>0</v>
      </c>
      <c r="BA34" s="216">
        <v>0</v>
      </c>
      <c r="BB34" s="46"/>
      <c r="BC34" s="216">
        <v>0</v>
      </c>
      <c r="BD34" s="46"/>
      <c r="BE34" s="216">
        <v>0</v>
      </c>
      <c r="BG34" s="45">
        <v>9.723717753021372</v>
      </c>
      <c r="BI34" s="35">
        <v>-0.029135273124330147</v>
      </c>
      <c r="BL34" s="7"/>
      <c r="BM34" s="7"/>
      <c r="BN34" s="7"/>
    </row>
    <row r="35" spans="1:66" ht="12.75">
      <c r="A35" s="8" t="s">
        <v>622</v>
      </c>
      <c r="B35" s="8" t="s">
        <v>631</v>
      </c>
      <c r="C35" s="8" t="s">
        <v>632</v>
      </c>
      <c r="D35" s="8"/>
      <c r="E35" s="216">
        <v>38.715049</v>
      </c>
      <c r="F35" s="216"/>
      <c r="G35" s="216">
        <v>97.94472962044101</v>
      </c>
      <c r="H35" s="216">
        <v>-0.039484</v>
      </c>
      <c r="I35" s="216">
        <v>0</v>
      </c>
      <c r="J35" s="216">
        <v>0.000613</v>
      </c>
      <c r="K35" s="216">
        <v>0</v>
      </c>
      <c r="L35" s="216">
        <v>0.031502</v>
      </c>
      <c r="M35" s="216">
        <v>0.781461</v>
      </c>
      <c r="N35" s="216">
        <v>0</v>
      </c>
      <c r="O35" s="216">
        <v>0.008547</v>
      </c>
      <c r="P35" s="216">
        <v>0.007855</v>
      </c>
      <c r="Q35" s="216">
        <v>0.38180422222222227</v>
      </c>
      <c r="R35" s="216">
        <v>0.3299988193708016</v>
      </c>
      <c r="S35" s="216">
        <v>1.268467</v>
      </c>
      <c r="T35" s="216">
        <v>0.11857369925457256</v>
      </c>
      <c r="U35" s="216">
        <v>0</v>
      </c>
      <c r="V35" s="216">
        <v>0</v>
      </c>
      <c r="W35" s="216">
        <v>0</v>
      </c>
      <c r="X35" s="216">
        <v>0.133882</v>
      </c>
      <c r="Y35" s="216">
        <v>12.775814291864657</v>
      </c>
      <c r="Z35" s="216"/>
      <c r="AA35" s="216">
        <v>2.735974</v>
      </c>
      <c r="AB35" s="46"/>
      <c r="AC35" s="217">
        <v>155.19478665315327</v>
      </c>
      <c r="AE35" s="216">
        <v>38.62947975615572</v>
      </c>
      <c r="AF35" s="46"/>
      <c r="AG35" s="216">
        <v>88.03306030854499</v>
      </c>
      <c r="AH35" s="216">
        <v>0.42134529976698754</v>
      </c>
      <c r="AI35" s="216">
        <v>-0.039484</v>
      </c>
      <c r="AJ35" s="216"/>
      <c r="AK35" s="216">
        <v>0.000613</v>
      </c>
      <c r="AL35" s="216">
        <v>0</v>
      </c>
      <c r="AM35" s="216">
        <v>0.031502</v>
      </c>
      <c r="AN35" s="216">
        <v>0.770092</v>
      </c>
      <c r="AO35" s="216">
        <v>0</v>
      </c>
      <c r="AP35" s="216">
        <v>0.008547</v>
      </c>
      <c r="AQ35" s="216">
        <v>0.007855</v>
      </c>
      <c r="AR35" s="216">
        <v>0.4930507797318321</v>
      </c>
      <c r="AS35" s="216">
        <v>0.8970599555555554</v>
      </c>
      <c r="AT35" s="216">
        <v>0.13320317761904726</v>
      </c>
      <c r="AU35" s="216">
        <v>1.116251</v>
      </c>
      <c r="AV35" s="216">
        <v>0.1182696440045024</v>
      </c>
      <c r="AW35" s="216">
        <v>0</v>
      </c>
      <c r="AX35" s="216">
        <v>0</v>
      </c>
      <c r="AY35" s="216">
        <v>0</v>
      </c>
      <c r="AZ35" s="216">
        <v>0.138061</v>
      </c>
      <c r="BA35" s="216">
        <v>13.133537092036867</v>
      </c>
      <c r="BB35" s="46"/>
      <c r="BC35" s="216">
        <v>3.503576</v>
      </c>
      <c r="BD35" s="46"/>
      <c r="BE35" s="216">
        <v>0</v>
      </c>
      <c r="BG35" s="45">
        <v>147.39601901341553</v>
      </c>
      <c r="BI35" s="35">
        <v>-0.05025147949825987</v>
      </c>
      <c r="BL35" s="2"/>
      <c r="BM35" s="2"/>
      <c r="BN35" s="7"/>
    </row>
    <row r="36" spans="1:66" ht="12.75">
      <c r="A36" s="8" t="s">
        <v>622</v>
      </c>
      <c r="B36" s="8" t="s">
        <v>633</v>
      </c>
      <c r="C36" s="8" t="s">
        <v>634</v>
      </c>
      <c r="D36" s="8"/>
      <c r="E36" s="216">
        <v>44.984</v>
      </c>
      <c r="F36" s="216"/>
      <c r="G36" s="216">
        <v>106.23005996247</v>
      </c>
      <c r="H36" s="216">
        <v>0</v>
      </c>
      <c r="I36" s="216">
        <v>0</v>
      </c>
      <c r="J36" s="216">
        <v>0</v>
      </c>
      <c r="K36" s="216">
        <v>0</v>
      </c>
      <c r="L36" s="216">
        <v>0.023346999999999993</v>
      </c>
      <c r="M36" s="216">
        <v>1.140815</v>
      </c>
      <c r="N36" s="216">
        <v>0</v>
      </c>
      <c r="O36" s="216">
        <v>0.008547</v>
      </c>
      <c r="P36" s="216">
        <v>0.007855</v>
      </c>
      <c r="Q36" s="216">
        <v>1.3955202555555557</v>
      </c>
      <c r="R36" s="216">
        <v>0.3576960226910217</v>
      </c>
      <c r="S36" s="216">
        <v>1.818819</v>
      </c>
      <c r="T36" s="216">
        <v>0.15962644993546887</v>
      </c>
      <c r="U36" s="216">
        <v>0</v>
      </c>
      <c r="V36" s="216">
        <v>0</v>
      </c>
      <c r="W36" s="216">
        <v>0</v>
      </c>
      <c r="X36" s="216">
        <v>0.158272</v>
      </c>
      <c r="Y36" s="216">
        <v>17.456911698147533</v>
      </c>
      <c r="Z36" s="216"/>
      <c r="AA36" s="216">
        <v>3.234438</v>
      </c>
      <c r="AB36" s="46"/>
      <c r="AC36" s="217">
        <v>176.9759073887996</v>
      </c>
      <c r="AE36" s="216">
        <v>45.05449603214601</v>
      </c>
      <c r="AF36" s="46"/>
      <c r="AG36" s="216">
        <v>95.560950992317</v>
      </c>
      <c r="AH36" s="216">
        <v>0.4567093245780021</v>
      </c>
      <c r="AI36" s="216">
        <v>0</v>
      </c>
      <c r="AJ36" s="216"/>
      <c r="AK36" s="216">
        <v>0</v>
      </c>
      <c r="AL36" s="216">
        <v>0</v>
      </c>
      <c r="AM36" s="216">
        <v>0.023346999999999993</v>
      </c>
      <c r="AN36" s="216">
        <v>1.12422</v>
      </c>
      <c r="AO36" s="216">
        <v>0</v>
      </c>
      <c r="AP36" s="216">
        <v>0.008547</v>
      </c>
      <c r="AQ36" s="216">
        <v>0.007855</v>
      </c>
      <c r="AR36" s="216">
        <v>0.5984611792069299</v>
      </c>
      <c r="AS36" s="216">
        <v>1.4207202555555556</v>
      </c>
      <c r="AT36" s="216">
        <v>0.1444710869129787</v>
      </c>
      <c r="AU36" s="216">
        <v>1.703918</v>
      </c>
      <c r="AV36" s="216">
        <v>0.14562645662177937</v>
      </c>
      <c r="AW36" s="216">
        <v>0</v>
      </c>
      <c r="AX36" s="216">
        <v>0</v>
      </c>
      <c r="AY36" s="216">
        <v>0</v>
      </c>
      <c r="AZ36" s="216">
        <v>0.163212</v>
      </c>
      <c r="BA36" s="216">
        <v>17.94570522569566</v>
      </c>
      <c r="BB36" s="46"/>
      <c r="BC36" s="216">
        <v>4.141888</v>
      </c>
      <c r="BD36" s="46"/>
      <c r="BE36" s="216">
        <v>0</v>
      </c>
      <c r="BG36" s="45">
        <v>168.5001275530339</v>
      </c>
      <c r="BI36" s="35">
        <v>-0.04789228071109818</v>
      </c>
      <c r="BL36" s="7"/>
      <c r="BM36" s="7"/>
      <c r="BN36" s="7"/>
    </row>
    <row r="37" spans="1:66" ht="12.75">
      <c r="A37" s="8" t="s">
        <v>589</v>
      </c>
      <c r="B37" s="8" t="s">
        <v>635</v>
      </c>
      <c r="C37" s="8" t="s">
        <v>636</v>
      </c>
      <c r="D37" s="8"/>
      <c r="E37" s="216">
        <v>3.064877</v>
      </c>
      <c r="F37" s="216"/>
      <c r="G37" s="216">
        <v>6.435248884518001</v>
      </c>
      <c r="H37" s="216">
        <v>-0.423703</v>
      </c>
      <c r="I37" s="216">
        <v>1.0637338517548791</v>
      </c>
      <c r="J37" s="216">
        <v>0</v>
      </c>
      <c r="K37" s="216">
        <v>0</v>
      </c>
      <c r="L37" s="216">
        <v>0</v>
      </c>
      <c r="M37" s="216">
        <v>0</v>
      </c>
      <c r="N37" s="216">
        <v>0</v>
      </c>
      <c r="O37" s="216">
        <v>0.008547</v>
      </c>
      <c r="P37" s="216">
        <v>0.007855</v>
      </c>
      <c r="Q37" s="216">
        <v>0.48029741866666664</v>
      </c>
      <c r="R37" s="216">
        <v>0.021669158685414632</v>
      </c>
      <c r="S37" s="216">
        <v>0.550816</v>
      </c>
      <c r="T37" s="216">
        <v>0.060211512359306246</v>
      </c>
      <c r="U37" s="216">
        <v>0</v>
      </c>
      <c r="V37" s="216">
        <v>0</v>
      </c>
      <c r="W37" s="216">
        <v>0</v>
      </c>
      <c r="X37" s="216">
        <v>0</v>
      </c>
      <c r="Y37" s="216">
        <v>0</v>
      </c>
      <c r="Z37" s="216"/>
      <c r="AA37" s="216">
        <v>0</v>
      </c>
      <c r="AB37" s="46"/>
      <c r="AC37" s="217">
        <v>11.269552825984265</v>
      </c>
      <c r="AE37" s="216">
        <v>3.0737982006892715</v>
      </c>
      <c r="AF37" s="46"/>
      <c r="AG37" s="216">
        <v>5.548177941664</v>
      </c>
      <c r="AH37" s="216">
        <v>0.02766736614200007</v>
      </c>
      <c r="AI37" s="216">
        <v>-0.423703</v>
      </c>
      <c r="AJ37" s="216"/>
      <c r="AK37" s="216">
        <v>0</v>
      </c>
      <c r="AL37" s="216">
        <v>0</v>
      </c>
      <c r="AM37" s="216">
        <v>0</v>
      </c>
      <c r="AN37" s="216">
        <v>0</v>
      </c>
      <c r="AO37" s="216">
        <v>0</v>
      </c>
      <c r="AP37" s="216">
        <v>0.008547</v>
      </c>
      <c r="AQ37" s="216">
        <v>0.007855</v>
      </c>
      <c r="AR37" s="216">
        <v>0.03615648730974066</v>
      </c>
      <c r="AS37" s="216">
        <v>0.7723554453333333</v>
      </c>
      <c r="AT37" s="216">
        <v>0.008751829766737452</v>
      </c>
      <c r="AU37" s="216">
        <v>0.484718</v>
      </c>
      <c r="AV37" s="216">
        <v>0.07808046684744785</v>
      </c>
      <c r="AW37" s="216">
        <v>0</v>
      </c>
      <c r="AX37" s="216">
        <v>0</v>
      </c>
      <c r="AY37" s="216">
        <v>0</v>
      </c>
      <c r="AZ37" s="216">
        <v>0</v>
      </c>
      <c r="BA37" s="216">
        <v>0</v>
      </c>
      <c r="BB37" s="46"/>
      <c r="BC37" s="216">
        <v>0</v>
      </c>
      <c r="BD37" s="46"/>
      <c r="BE37" s="216">
        <v>1.0637338517548791</v>
      </c>
      <c r="BG37" s="45">
        <v>10.68613858950741</v>
      </c>
      <c r="BI37" s="35">
        <v>-0.05176906710368083</v>
      </c>
      <c r="BK37" s="7"/>
      <c r="BL37" s="7"/>
      <c r="BM37" s="7"/>
      <c r="BN37" s="7"/>
    </row>
    <row r="38" spans="1:66" ht="12.75">
      <c r="A38" s="8" t="s">
        <v>611</v>
      </c>
      <c r="B38" s="8" t="s">
        <v>637</v>
      </c>
      <c r="C38" s="8" t="s">
        <v>638</v>
      </c>
      <c r="D38" s="8"/>
      <c r="E38" s="216">
        <v>86.473</v>
      </c>
      <c r="F38" s="216"/>
      <c r="G38" s="216">
        <v>149.0422316681</v>
      </c>
      <c r="H38" s="216">
        <v>-0.066488</v>
      </c>
      <c r="I38" s="216">
        <v>0</v>
      </c>
      <c r="J38" s="216">
        <v>0</v>
      </c>
      <c r="K38" s="216">
        <v>0</v>
      </c>
      <c r="L38" s="216">
        <v>0.034677</v>
      </c>
      <c r="M38" s="216">
        <v>1.231954</v>
      </c>
      <c r="N38" s="216">
        <v>0</v>
      </c>
      <c r="O38" s="216">
        <v>0.008547</v>
      </c>
      <c r="P38" s="216">
        <v>0.007855</v>
      </c>
      <c r="Q38" s="216">
        <v>2.404779091111111</v>
      </c>
      <c r="R38" s="216">
        <v>0.5046914209903467</v>
      </c>
      <c r="S38" s="216">
        <v>2.488206</v>
      </c>
      <c r="T38" s="216">
        <v>0.2003582305084351</v>
      </c>
      <c r="U38" s="216">
        <v>0.08</v>
      </c>
      <c r="V38" s="216">
        <v>0</v>
      </c>
      <c r="W38" s="216">
        <v>0</v>
      </c>
      <c r="X38" s="216">
        <v>0.243464</v>
      </c>
      <c r="Y38" s="216">
        <v>18.115047195231963</v>
      </c>
      <c r="Z38" s="216"/>
      <c r="AA38" s="216">
        <v>4.975408</v>
      </c>
      <c r="AB38" s="46"/>
      <c r="AC38" s="217">
        <v>265.7437306059419</v>
      </c>
      <c r="AE38" s="216">
        <v>86.97257497602092</v>
      </c>
      <c r="AF38" s="46"/>
      <c r="AG38" s="216">
        <v>134.121583926127</v>
      </c>
      <c r="AH38" s="216">
        <v>0.6443942995699942</v>
      </c>
      <c r="AI38" s="216">
        <v>-0.066488</v>
      </c>
      <c r="AJ38" s="216"/>
      <c r="AK38" s="216">
        <v>0</v>
      </c>
      <c r="AL38" s="216">
        <v>0</v>
      </c>
      <c r="AM38" s="216">
        <v>0.034677</v>
      </c>
      <c r="AN38" s="216">
        <v>1.214032</v>
      </c>
      <c r="AO38" s="216">
        <v>0</v>
      </c>
      <c r="AP38" s="216">
        <v>0.008547</v>
      </c>
      <c r="AQ38" s="216">
        <v>0.007855</v>
      </c>
      <c r="AR38" s="216">
        <v>1.0595232810055861</v>
      </c>
      <c r="AS38" s="216">
        <v>3.3707452244444442</v>
      </c>
      <c r="AT38" s="216">
        <v>0.20269491716971189</v>
      </c>
      <c r="AU38" s="216">
        <v>2.269425</v>
      </c>
      <c r="AV38" s="216">
        <v>0.1720844552126783</v>
      </c>
      <c r="AW38" s="216">
        <v>0.08</v>
      </c>
      <c r="AX38" s="216">
        <v>0</v>
      </c>
      <c r="AY38" s="216">
        <v>0</v>
      </c>
      <c r="AZ38" s="216">
        <v>0.251064</v>
      </c>
      <c r="BA38" s="216">
        <v>18.905952617038704</v>
      </c>
      <c r="BB38" s="46"/>
      <c r="BC38" s="216">
        <v>6.371303</v>
      </c>
      <c r="BD38" s="46"/>
      <c r="BE38" s="216">
        <v>0</v>
      </c>
      <c r="BG38" s="45">
        <v>255.6199686965891</v>
      </c>
      <c r="BI38" s="35">
        <v>-0.03809595765916606</v>
      </c>
      <c r="BK38" s="7"/>
      <c r="BN38" s="7"/>
    </row>
    <row r="39" spans="1:66" ht="12.75">
      <c r="A39" s="8" t="s">
        <v>589</v>
      </c>
      <c r="B39" s="8" t="s">
        <v>639</v>
      </c>
      <c r="C39" s="8" t="s">
        <v>640</v>
      </c>
      <c r="D39" s="8"/>
      <c r="E39" s="216">
        <v>2.91539769</v>
      </c>
      <c r="F39" s="216"/>
      <c r="G39" s="216">
        <v>5.954398071127001</v>
      </c>
      <c r="H39" s="216">
        <v>-0.04374</v>
      </c>
      <c r="I39" s="216">
        <v>0</v>
      </c>
      <c r="J39" s="216">
        <v>0</v>
      </c>
      <c r="K39" s="216">
        <v>0</v>
      </c>
      <c r="L39" s="216">
        <v>0</v>
      </c>
      <c r="M39" s="216">
        <v>0</v>
      </c>
      <c r="N39" s="216">
        <v>0</v>
      </c>
      <c r="O39" s="216">
        <v>0.008547</v>
      </c>
      <c r="P39" s="216">
        <v>0.007855</v>
      </c>
      <c r="Q39" s="216">
        <v>0.631750704</v>
      </c>
      <c r="R39" s="216">
        <v>0.020014717975313154</v>
      </c>
      <c r="S39" s="216">
        <v>0.493333</v>
      </c>
      <c r="T39" s="216">
        <v>0.04811414269094193</v>
      </c>
      <c r="U39" s="216">
        <v>0</v>
      </c>
      <c r="V39" s="216">
        <v>0</v>
      </c>
      <c r="W39" s="216">
        <v>0</v>
      </c>
      <c r="X39" s="216">
        <v>0</v>
      </c>
      <c r="Y39" s="216">
        <v>0</v>
      </c>
      <c r="Z39" s="216"/>
      <c r="AA39" s="216">
        <v>0</v>
      </c>
      <c r="AB39" s="46"/>
      <c r="AC39" s="217">
        <v>10.035670325793255</v>
      </c>
      <c r="AE39" s="216">
        <v>2.938865961666255</v>
      </c>
      <c r="AF39" s="46"/>
      <c r="AG39" s="216">
        <v>5.138925409277</v>
      </c>
      <c r="AH39" s="216">
        <v>0.025554962168999946</v>
      </c>
      <c r="AI39" s="216">
        <v>-0.04374</v>
      </c>
      <c r="AJ39" s="216"/>
      <c r="AK39" s="216">
        <v>0</v>
      </c>
      <c r="AL39" s="216">
        <v>0</v>
      </c>
      <c r="AM39" s="216">
        <v>0</v>
      </c>
      <c r="AN39" s="216">
        <v>0</v>
      </c>
      <c r="AO39" s="216">
        <v>0</v>
      </c>
      <c r="AP39" s="216">
        <v>0.008547</v>
      </c>
      <c r="AQ39" s="216">
        <v>0.007855</v>
      </c>
      <c r="AR39" s="216">
        <v>0.033686407004015935</v>
      </c>
      <c r="AS39" s="216">
        <v>0.8542219573333333</v>
      </c>
      <c r="AT39" s="216">
        <v>0.008097880783953008</v>
      </c>
      <c r="AU39" s="216">
        <v>0.464605</v>
      </c>
      <c r="AV39" s="216">
        <v>0.06984687872027147</v>
      </c>
      <c r="AW39" s="216">
        <v>0</v>
      </c>
      <c r="AX39" s="216">
        <v>0</v>
      </c>
      <c r="AY39" s="216">
        <v>0</v>
      </c>
      <c r="AZ39" s="216">
        <v>0</v>
      </c>
      <c r="BA39" s="216">
        <v>0</v>
      </c>
      <c r="BB39" s="46"/>
      <c r="BC39" s="216">
        <v>0</v>
      </c>
      <c r="BD39" s="46"/>
      <c r="BE39" s="216">
        <v>0</v>
      </c>
      <c r="BG39" s="45">
        <v>9.50646645695383</v>
      </c>
      <c r="BI39" s="35">
        <v>-0.05273228909077323</v>
      </c>
      <c r="BL39" s="2"/>
      <c r="BM39" s="2"/>
      <c r="BN39" s="7"/>
    </row>
    <row r="40" spans="1:66" ht="12.75">
      <c r="A40" s="8" t="s">
        <v>622</v>
      </c>
      <c r="B40" s="8" t="s">
        <v>641</v>
      </c>
      <c r="C40" s="8" t="s">
        <v>642</v>
      </c>
      <c r="D40" s="8"/>
      <c r="E40" s="216">
        <v>71.195316</v>
      </c>
      <c r="F40" s="216"/>
      <c r="G40" s="216">
        <v>69.915047569572</v>
      </c>
      <c r="H40" s="216">
        <v>0</v>
      </c>
      <c r="I40" s="216">
        <v>0</v>
      </c>
      <c r="J40" s="216">
        <v>0</v>
      </c>
      <c r="K40" s="216">
        <v>0</v>
      </c>
      <c r="L40" s="216">
        <v>0.022479000000000013</v>
      </c>
      <c r="M40" s="216">
        <v>0.600633</v>
      </c>
      <c r="N40" s="216">
        <v>0</v>
      </c>
      <c r="O40" s="216">
        <v>0.008547</v>
      </c>
      <c r="P40" s="216">
        <v>0.007855</v>
      </c>
      <c r="Q40" s="216">
        <v>2.6471543811111116</v>
      </c>
      <c r="R40" s="216">
        <v>0.23404013438225124</v>
      </c>
      <c r="S40" s="216">
        <v>1.674748</v>
      </c>
      <c r="T40" s="216">
        <v>0.123801008096045</v>
      </c>
      <c r="U40" s="216">
        <v>0</v>
      </c>
      <c r="V40" s="216">
        <v>0</v>
      </c>
      <c r="W40" s="216">
        <v>0</v>
      </c>
      <c r="X40" s="216">
        <v>0.154809</v>
      </c>
      <c r="Y40" s="216">
        <v>7.5420231049773125</v>
      </c>
      <c r="Z40" s="216"/>
      <c r="AA40" s="216">
        <v>3.163676</v>
      </c>
      <c r="AB40" s="46"/>
      <c r="AC40" s="217">
        <v>157.29012919813871</v>
      </c>
      <c r="AE40" s="216">
        <v>71.2454653174388</v>
      </c>
      <c r="AF40" s="46"/>
      <c r="AG40" s="216">
        <v>62.599663399768005</v>
      </c>
      <c r="AH40" s="216">
        <v>0.29882443448399754</v>
      </c>
      <c r="AI40" s="216">
        <v>0</v>
      </c>
      <c r="AJ40" s="216"/>
      <c r="AK40" s="216">
        <v>0</v>
      </c>
      <c r="AL40" s="216">
        <v>0</v>
      </c>
      <c r="AM40" s="216">
        <v>0.022479000000000013</v>
      </c>
      <c r="AN40" s="216">
        <v>0.591895</v>
      </c>
      <c r="AO40" s="216">
        <v>0</v>
      </c>
      <c r="AP40" s="216">
        <v>0.008547</v>
      </c>
      <c r="AQ40" s="216">
        <v>0.007855</v>
      </c>
      <c r="AR40" s="216">
        <v>0.7949987871407094</v>
      </c>
      <c r="AS40" s="216">
        <v>3.562366647777778</v>
      </c>
      <c r="AT40" s="216">
        <v>0.0950832835594478</v>
      </c>
      <c r="AU40" s="216">
        <v>1.509005</v>
      </c>
      <c r="AV40" s="216">
        <v>0.12088989376553937</v>
      </c>
      <c r="AW40" s="216">
        <v>0</v>
      </c>
      <c r="AX40" s="216">
        <v>0</v>
      </c>
      <c r="AY40" s="216">
        <v>0</v>
      </c>
      <c r="AZ40" s="216">
        <v>0.159641</v>
      </c>
      <c r="BA40" s="216">
        <v>8.296225415475044</v>
      </c>
      <c r="BB40" s="46"/>
      <c r="BC40" s="216">
        <v>4.051273</v>
      </c>
      <c r="BD40" s="46"/>
      <c r="BE40" s="216">
        <v>0</v>
      </c>
      <c r="BG40" s="45">
        <v>153.36421217940935</v>
      </c>
      <c r="BI40" s="35">
        <v>-0.02495971640905628</v>
      </c>
      <c r="BK40" s="7"/>
      <c r="BL40" s="7"/>
      <c r="BM40" s="7"/>
      <c r="BN40" s="7"/>
    </row>
    <row r="41" spans="1:66" ht="12.75">
      <c r="A41" s="8" t="s">
        <v>622</v>
      </c>
      <c r="B41" s="8" t="s">
        <v>643</v>
      </c>
      <c r="C41" s="8" t="s">
        <v>644</v>
      </c>
      <c r="D41" s="8"/>
      <c r="E41" s="216">
        <v>44.98322435</v>
      </c>
      <c r="F41" s="216"/>
      <c r="G41" s="216">
        <v>37.30417654397</v>
      </c>
      <c r="H41" s="216">
        <v>-0.244804</v>
      </c>
      <c r="I41" s="216">
        <v>0</v>
      </c>
      <c r="J41" s="216">
        <v>0</v>
      </c>
      <c r="K41" s="216">
        <v>0</v>
      </c>
      <c r="L41" s="216">
        <v>0.033471</v>
      </c>
      <c r="M41" s="216">
        <v>0.211096</v>
      </c>
      <c r="N41" s="216">
        <v>0</v>
      </c>
      <c r="O41" s="216">
        <v>0.008547</v>
      </c>
      <c r="P41" s="216">
        <v>0.007855</v>
      </c>
      <c r="Q41" s="216">
        <v>1.9591238777777777</v>
      </c>
      <c r="R41" s="216">
        <v>0.12463502427831175</v>
      </c>
      <c r="S41" s="216">
        <v>0.651398</v>
      </c>
      <c r="T41" s="216">
        <v>0.05296308757542152</v>
      </c>
      <c r="U41" s="216">
        <v>0</v>
      </c>
      <c r="V41" s="216">
        <v>0</v>
      </c>
      <c r="W41" s="216">
        <v>0</v>
      </c>
      <c r="X41" s="216">
        <v>0.063373</v>
      </c>
      <c r="Y41" s="216">
        <v>2.7715970734344744</v>
      </c>
      <c r="Z41" s="216"/>
      <c r="AA41" s="216">
        <v>1.295071</v>
      </c>
      <c r="AB41" s="46"/>
      <c r="AC41" s="217">
        <v>89.221726957036</v>
      </c>
      <c r="AE41" s="216">
        <v>45.53120490482162</v>
      </c>
      <c r="AF41" s="46"/>
      <c r="AG41" s="216">
        <v>34.287329134481</v>
      </c>
      <c r="AH41" s="216">
        <v>0.1591350592290014</v>
      </c>
      <c r="AI41" s="216">
        <v>-0.244804</v>
      </c>
      <c r="AJ41" s="216"/>
      <c r="AK41" s="216">
        <v>0</v>
      </c>
      <c r="AL41" s="216">
        <v>0</v>
      </c>
      <c r="AM41" s="216">
        <v>0.033471</v>
      </c>
      <c r="AN41" s="216">
        <v>0.208025</v>
      </c>
      <c r="AO41" s="216">
        <v>0</v>
      </c>
      <c r="AP41" s="216">
        <v>0.008547</v>
      </c>
      <c r="AQ41" s="216">
        <v>0.007855</v>
      </c>
      <c r="AR41" s="216">
        <v>0.5038246142849544</v>
      </c>
      <c r="AS41" s="216">
        <v>2.6076289444444445</v>
      </c>
      <c r="AT41" s="216">
        <v>0.0507330498881861</v>
      </c>
      <c r="AU41" s="216">
        <v>0.588864</v>
      </c>
      <c r="AV41" s="216">
        <v>0.07364041071650242</v>
      </c>
      <c r="AW41" s="216">
        <v>0</v>
      </c>
      <c r="AX41" s="216">
        <v>0</v>
      </c>
      <c r="AY41" s="216">
        <v>0</v>
      </c>
      <c r="AZ41" s="216">
        <v>0.065351</v>
      </c>
      <c r="BA41" s="216">
        <v>3.048756780777922</v>
      </c>
      <c r="BB41" s="46"/>
      <c r="BC41" s="216">
        <v>1.658414</v>
      </c>
      <c r="BD41" s="46"/>
      <c r="BE41" s="216">
        <v>0</v>
      </c>
      <c r="BG41" s="45">
        <v>88.58797589864363</v>
      </c>
      <c r="BI41" s="35">
        <v>-0.007103102349694944</v>
      </c>
      <c r="BK41" s="7"/>
      <c r="BN41" s="7"/>
    </row>
    <row r="42" spans="1:66" ht="12.75">
      <c r="A42" s="8" t="s">
        <v>611</v>
      </c>
      <c r="B42" s="8" t="s">
        <v>645</v>
      </c>
      <c r="C42" s="8" t="s">
        <v>646</v>
      </c>
      <c r="D42" s="8"/>
      <c r="E42" s="216">
        <v>138.159901</v>
      </c>
      <c r="F42" s="216"/>
      <c r="G42" s="216">
        <v>304.51542999043</v>
      </c>
      <c r="H42" s="216">
        <v>-0.161329</v>
      </c>
      <c r="I42" s="216">
        <v>0</v>
      </c>
      <c r="J42" s="216">
        <v>0</v>
      </c>
      <c r="K42" s="216">
        <v>0</v>
      </c>
      <c r="L42" s="216">
        <v>0.07705299999999998</v>
      </c>
      <c r="M42" s="216">
        <v>2.370461</v>
      </c>
      <c r="N42" s="216">
        <v>0</v>
      </c>
      <c r="O42" s="216">
        <v>0.008547</v>
      </c>
      <c r="P42" s="216">
        <v>0.007855</v>
      </c>
      <c r="Q42" s="216">
        <v>5.6665425322222225</v>
      </c>
      <c r="R42" s="216">
        <v>1.031159580444276</v>
      </c>
      <c r="S42" s="216">
        <v>4.594847</v>
      </c>
      <c r="T42" s="216">
        <v>0.34237895083962816</v>
      </c>
      <c r="U42" s="216">
        <v>0</v>
      </c>
      <c r="V42" s="216">
        <v>0</v>
      </c>
      <c r="W42" s="216">
        <v>0</v>
      </c>
      <c r="X42" s="216">
        <v>0.402336</v>
      </c>
      <c r="Y42" s="216">
        <v>31.544618523282306</v>
      </c>
      <c r="Z42" s="216"/>
      <c r="AA42" s="216">
        <v>8.222095</v>
      </c>
      <c r="AB42" s="46"/>
      <c r="AC42" s="217">
        <v>496.7818955772184</v>
      </c>
      <c r="AE42" s="216">
        <v>139.29712863898874</v>
      </c>
      <c r="AF42" s="46"/>
      <c r="AG42" s="216">
        <v>273.396824030663</v>
      </c>
      <c r="AH42" s="216">
        <v>1.316593324056983</v>
      </c>
      <c r="AI42" s="216">
        <v>-0.161329</v>
      </c>
      <c r="AJ42" s="216"/>
      <c r="AK42" s="216">
        <v>0</v>
      </c>
      <c r="AL42" s="216">
        <v>0</v>
      </c>
      <c r="AM42" s="216">
        <v>0.07705299999999998</v>
      </c>
      <c r="AN42" s="216">
        <v>2.335977</v>
      </c>
      <c r="AO42" s="216">
        <v>0</v>
      </c>
      <c r="AP42" s="216">
        <v>0.008547</v>
      </c>
      <c r="AQ42" s="216">
        <v>0.007855</v>
      </c>
      <c r="AR42" s="216">
        <v>1.6815356538976949</v>
      </c>
      <c r="AS42" s="216">
        <v>7.529633198888889</v>
      </c>
      <c r="AT42" s="216">
        <v>0.4141358403453129</v>
      </c>
      <c r="AU42" s="216">
        <v>4.043465</v>
      </c>
      <c r="AV42" s="216">
        <v>0.2683737251433128</v>
      </c>
      <c r="AW42" s="216">
        <v>0</v>
      </c>
      <c r="AX42" s="216">
        <v>0</v>
      </c>
      <c r="AY42" s="216">
        <v>0</v>
      </c>
      <c r="AZ42" s="216">
        <v>0.414894</v>
      </c>
      <c r="BA42" s="216">
        <v>34.699080375610535</v>
      </c>
      <c r="BB42" s="46"/>
      <c r="BC42" s="216">
        <v>10.528876</v>
      </c>
      <c r="BD42" s="46"/>
      <c r="BE42" s="216">
        <v>0</v>
      </c>
      <c r="BG42" s="45">
        <v>475.8586427875946</v>
      </c>
      <c r="BI42" s="35">
        <v>-0.042117583140409656</v>
      </c>
      <c r="BK42" s="7"/>
      <c r="BN42" s="7"/>
    </row>
    <row r="43" spans="1:66" ht="12.75">
      <c r="A43" s="8" t="s">
        <v>589</v>
      </c>
      <c r="B43" s="8" t="s">
        <v>647</v>
      </c>
      <c r="C43" s="8" t="s">
        <v>648</v>
      </c>
      <c r="D43" s="8"/>
      <c r="E43" s="216">
        <v>7.833028</v>
      </c>
      <c r="F43" s="216"/>
      <c r="G43" s="216">
        <v>7.71793375959</v>
      </c>
      <c r="H43" s="216">
        <v>-0.190524</v>
      </c>
      <c r="I43" s="216">
        <v>0</v>
      </c>
      <c r="J43" s="216">
        <v>0</v>
      </c>
      <c r="K43" s="216">
        <v>0</v>
      </c>
      <c r="L43" s="216">
        <v>0</v>
      </c>
      <c r="M43" s="216">
        <v>0</v>
      </c>
      <c r="N43" s="216">
        <v>0</v>
      </c>
      <c r="O43" s="216">
        <v>0.008547</v>
      </c>
      <c r="P43" s="216">
        <v>0.007855</v>
      </c>
      <c r="Q43" s="216">
        <v>1.5875931182222223</v>
      </c>
      <c r="R43" s="216">
        <v>0.025819634474746302</v>
      </c>
      <c r="S43" s="216">
        <v>0.927352</v>
      </c>
      <c r="T43" s="216">
        <v>0.07409341430479233</v>
      </c>
      <c r="U43" s="216">
        <v>0</v>
      </c>
      <c r="V43" s="216">
        <v>0</v>
      </c>
      <c r="W43" s="216">
        <v>0</v>
      </c>
      <c r="X43" s="216">
        <v>0</v>
      </c>
      <c r="Y43" s="216">
        <v>0</v>
      </c>
      <c r="Z43" s="216"/>
      <c r="AA43" s="216">
        <v>0</v>
      </c>
      <c r="AB43" s="46"/>
      <c r="AC43" s="217">
        <v>17.99169792659176</v>
      </c>
      <c r="AE43" s="216">
        <v>7.881429196509851</v>
      </c>
      <c r="AF43" s="46"/>
      <c r="AG43" s="216">
        <v>6.675516375797</v>
      </c>
      <c r="AH43" s="216">
        <v>0.032966728937000034</v>
      </c>
      <c r="AI43" s="216">
        <v>-0.190524</v>
      </c>
      <c r="AJ43" s="216"/>
      <c r="AK43" s="216">
        <v>0</v>
      </c>
      <c r="AL43" s="216">
        <v>0</v>
      </c>
      <c r="AM43" s="216">
        <v>0</v>
      </c>
      <c r="AN43" s="216">
        <v>0</v>
      </c>
      <c r="AO43" s="216">
        <v>0</v>
      </c>
      <c r="AP43" s="216">
        <v>0.008547</v>
      </c>
      <c r="AQ43" s="216">
        <v>0.007855</v>
      </c>
      <c r="AR43" s="216">
        <v>0.08791843484121667</v>
      </c>
      <c r="AS43" s="216">
        <v>1.8544621315555556</v>
      </c>
      <c r="AT43" s="216">
        <v>0.010496259527334014</v>
      </c>
      <c r="AU43" s="216">
        <v>0.81607</v>
      </c>
      <c r="AV43" s="216">
        <v>0.08707550441023303</v>
      </c>
      <c r="AW43" s="216">
        <v>0</v>
      </c>
      <c r="AX43" s="216">
        <v>0</v>
      </c>
      <c r="AY43" s="216">
        <v>0</v>
      </c>
      <c r="AZ43" s="216">
        <v>0</v>
      </c>
      <c r="BA43" s="216">
        <v>0</v>
      </c>
      <c r="BB43" s="46"/>
      <c r="BC43" s="216">
        <v>0</v>
      </c>
      <c r="BD43" s="46"/>
      <c r="BE43" s="216">
        <v>0</v>
      </c>
      <c r="BG43" s="45">
        <v>17.27181263157819</v>
      </c>
      <c r="BI43" s="35">
        <v>-0.04001208212536612</v>
      </c>
      <c r="BL43" s="7"/>
      <c r="BM43" s="7"/>
      <c r="BN43" s="7"/>
    </row>
    <row r="44" spans="1:66" ht="12.75">
      <c r="A44" s="8" t="s">
        <v>589</v>
      </c>
      <c r="B44" s="8" t="s">
        <v>649</v>
      </c>
      <c r="C44" s="8" t="s">
        <v>650</v>
      </c>
      <c r="D44" s="8"/>
      <c r="E44" s="216">
        <v>2.6468279999999997</v>
      </c>
      <c r="F44" s="216"/>
      <c r="G44" s="216">
        <v>8.707276034165</v>
      </c>
      <c r="H44" s="216">
        <v>-0.306714</v>
      </c>
      <c r="I44" s="216">
        <v>0</v>
      </c>
      <c r="J44" s="216">
        <v>0</v>
      </c>
      <c r="K44" s="216">
        <v>0</v>
      </c>
      <c r="L44" s="216">
        <v>0</v>
      </c>
      <c r="M44" s="216">
        <v>0</v>
      </c>
      <c r="N44" s="216">
        <v>0</v>
      </c>
      <c r="O44" s="216">
        <v>0.008547</v>
      </c>
      <c r="P44" s="216">
        <v>0.007855</v>
      </c>
      <c r="Q44" s="216">
        <v>1.1077041457777779</v>
      </c>
      <c r="R44" s="216">
        <v>0.029318235064955678</v>
      </c>
      <c r="S44" s="216">
        <v>0.833179</v>
      </c>
      <c r="T44" s="216">
        <v>0.07073260745510113</v>
      </c>
      <c r="U44" s="216">
        <v>0</v>
      </c>
      <c r="V44" s="216">
        <v>0</v>
      </c>
      <c r="W44" s="216">
        <v>0</v>
      </c>
      <c r="X44" s="216">
        <v>0</v>
      </c>
      <c r="Y44" s="216">
        <v>0</v>
      </c>
      <c r="Z44" s="216"/>
      <c r="AA44" s="216">
        <v>0</v>
      </c>
      <c r="AB44" s="46"/>
      <c r="AC44" s="217">
        <v>13.104726022462833</v>
      </c>
      <c r="AE44" s="216">
        <v>2.6554383171049336</v>
      </c>
      <c r="AF44" s="46"/>
      <c r="AG44" s="216">
        <v>7.515875956702001</v>
      </c>
      <c r="AH44" s="216">
        <v>0.037433771932000294</v>
      </c>
      <c r="AI44" s="216">
        <v>-0.306714</v>
      </c>
      <c r="AJ44" s="216"/>
      <c r="AK44" s="216">
        <v>0</v>
      </c>
      <c r="AL44" s="216">
        <v>0</v>
      </c>
      <c r="AM44" s="216">
        <v>0</v>
      </c>
      <c r="AN44" s="216">
        <v>0</v>
      </c>
      <c r="AO44" s="216">
        <v>0</v>
      </c>
      <c r="AP44" s="216">
        <v>0.008547</v>
      </c>
      <c r="AQ44" s="216">
        <v>0.007855</v>
      </c>
      <c r="AR44" s="216">
        <v>0.030113993732508657</v>
      </c>
      <c r="AS44" s="216">
        <v>1.6623250524444444</v>
      </c>
      <c r="AT44" s="216">
        <v>0.011841748306944089</v>
      </c>
      <c r="AU44" s="216">
        <v>0.737207</v>
      </c>
      <c r="AV44" s="216">
        <v>0.08425686812616531</v>
      </c>
      <c r="AW44" s="216">
        <v>0</v>
      </c>
      <c r="AX44" s="216">
        <v>0</v>
      </c>
      <c r="AY44" s="216">
        <v>0</v>
      </c>
      <c r="AZ44" s="216">
        <v>0</v>
      </c>
      <c r="BA44" s="216">
        <v>0</v>
      </c>
      <c r="BB44" s="46"/>
      <c r="BC44" s="216">
        <v>0</v>
      </c>
      <c r="BD44" s="46"/>
      <c r="BE44" s="216">
        <v>0</v>
      </c>
      <c r="BG44" s="45">
        <v>12.444180708348997</v>
      </c>
      <c r="BI44" s="35">
        <v>-0.05040512201335567</v>
      </c>
      <c r="BL44" s="7"/>
      <c r="BM44" s="7"/>
      <c r="BN44" s="7"/>
    </row>
    <row r="45" spans="1:66" ht="12.75">
      <c r="A45" s="8" t="s">
        <v>606</v>
      </c>
      <c r="B45" s="8" t="s">
        <v>651</v>
      </c>
      <c r="C45" s="8" t="s">
        <v>652</v>
      </c>
      <c r="D45" s="8"/>
      <c r="E45" s="216">
        <v>81.740638</v>
      </c>
      <c r="F45" s="216"/>
      <c r="G45" s="216">
        <v>194.167631538488</v>
      </c>
      <c r="H45" s="216">
        <v>0</v>
      </c>
      <c r="I45" s="216">
        <v>0</v>
      </c>
      <c r="J45" s="216">
        <v>0</v>
      </c>
      <c r="K45" s="216">
        <v>0</v>
      </c>
      <c r="L45" s="216">
        <v>0.08264099999999999</v>
      </c>
      <c r="M45" s="216">
        <v>1.036284</v>
      </c>
      <c r="N45" s="216">
        <v>0</v>
      </c>
      <c r="O45" s="216">
        <v>0.008547</v>
      </c>
      <c r="P45" s="216">
        <v>0.007855</v>
      </c>
      <c r="Q45" s="216">
        <v>5.288881563333335</v>
      </c>
      <c r="R45" s="216">
        <v>0.6539895178606059</v>
      </c>
      <c r="S45" s="216">
        <v>3.354893</v>
      </c>
      <c r="T45" s="216">
        <v>0.24320868046717212</v>
      </c>
      <c r="U45" s="216">
        <v>0.1</v>
      </c>
      <c r="V45" s="216">
        <v>0</v>
      </c>
      <c r="W45" s="216">
        <v>0</v>
      </c>
      <c r="X45" s="216">
        <v>0.235221</v>
      </c>
      <c r="Y45" s="216">
        <v>18.334830881241878</v>
      </c>
      <c r="Z45" s="216"/>
      <c r="AA45" s="216">
        <v>4.806952</v>
      </c>
      <c r="AB45" s="46"/>
      <c r="AC45" s="217">
        <v>310.06157318139117</v>
      </c>
      <c r="AE45" s="216">
        <v>82.27607129072283</v>
      </c>
      <c r="AF45" s="46"/>
      <c r="AG45" s="216">
        <v>174.02694782820998</v>
      </c>
      <c r="AH45" s="216">
        <v>0.8350193796849846</v>
      </c>
      <c r="AI45" s="216">
        <v>0</v>
      </c>
      <c r="AJ45" s="216"/>
      <c r="AK45" s="216">
        <v>0</v>
      </c>
      <c r="AL45" s="216">
        <v>0</v>
      </c>
      <c r="AM45" s="216">
        <v>0.08264099999999999</v>
      </c>
      <c r="AN45" s="216">
        <v>1.021209</v>
      </c>
      <c r="AO45" s="216">
        <v>0</v>
      </c>
      <c r="AP45" s="216">
        <v>0.008547</v>
      </c>
      <c r="AQ45" s="216">
        <v>0.007855</v>
      </c>
      <c r="AR45" s="216">
        <v>1.0424282138400598</v>
      </c>
      <c r="AS45" s="216">
        <v>6.198111696666667</v>
      </c>
      <c r="AT45" s="216">
        <v>0.2640646986511584</v>
      </c>
      <c r="AU45" s="216">
        <v>3.354893</v>
      </c>
      <c r="AV45" s="216">
        <v>0.2045629345763718</v>
      </c>
      <c r="AW45" s="216">
        <v>0.1</v>
      </c>
      <c r="AX45" s="216">
        <v>0</v>
      </c>
      <c r="AY45" s="216">
        <v>0</v>
      </c>
      <c r="AZ45" s="216">
        <v>0.242563</v>
      </c>
      <c r="BA45" s="216">
        <v>18.848206145916652</v>
      </c>
      <c r="BB45" s="46"/>
      <c r="BC45" s="216">
        <v>6.155585</v>
      </c>
      <c r="BD45" s="46"/>
      <c r="BE45" s="216">
        <v>0</v>
      </c>
      <c r="BG45" s="45">
        <v>294.6687051882688</v>
      </c>
      <c r="BI45" s="35">
        <v>-0.04964455232289389</v>
      </c>
      <c r="BK45" s="7"/>
      <c r="BL45" s="7"/>
      <c r="BM45" s="7"/>
      <c r="BN45" s="7"/>
    </row>
    <row r="46" spans="1:66" ht="12.75">
      <c r="A46" s="8" t="s">
        <v>589</v>
      </c>
      <c r="B46" s="8" t="s">
        <v>653</v>
      </c>
      <c r="C46" s="8" t="s">
        <v>654</v>
      </c>
      <c r="D46" s="8"/>
      <c r="E46" s="216">
        <v>5.26558</v>
      </c>
      <c r="F46" s="216"/>
      <c r="G46" s="216">
        <v>3.684978595138</v>
      </c>
      <c r="H46" s="216">
        <v>-0.019668</v>
      </c>
      <c r="I46" s="216">
        <v>0</v>
      </c>
      <c r="J46" s="216">
        <v>0</v>
      </c>
      <c r="K46" s="216">
        <v>0</v>
      </c>
      <c r="L46" s="216">
        <v>0</v>
      </c>
      <c r="M46" s="216">
        <v>0</v>
      </c>
      <c r="N46" s="216">
        <v>0</v>
      </c>
      <c r="O46" s="216">
        <v>0.008547</v>
      </c>
      <c r="P46" s="216">
        <v>0.007855</v>
      </c>
      <c r="Q46" s="216">
        <v>0.7986847848888889</v>
      </c>
      <c r="R46" s="216">
        <v>0.012286162263562087</v>
      </c>
      <c r="S46" s="216">
        <v>0.339318</v>
      </c>
      <c r="T46" s="216">
        <v>0.03827188923140515</v>
      </c>
      <c r="U46" s="216">
        <v>0</v>
      </c>
      <c r="V46" s="216">
        <v>0</v>
      </c>
      <c r="W46" s="216">
        <v>0</v>
      </c>
      <c r="X46" s="216">
        <v>0</v>
      </c>
      <c r="Y46" s="216">
        <v>0</v>
      </c>
      <c r="Z46" s="216"/>
      <c r="AA46" s="216">
        <v>0</v>
      </c>
      <c r="AB46" s="46"/>
      <c r="AC46" s="217">
        <v>10.135853431521857</v>
      </c>
      <c r="AE46" s="216">
        <v>5.3246215447021035</v>
      </c>
      <c r="AF46" s="46"/>
      <c r="AG46" s="216">
        <v>3.197218881079</v>
      </c>
      <c r="AH46" s="216">
        <v>0.015687076493000145</v>
      </c>
      <c r="AI46" s="216">
        <v>-0.019668</v>
      </c>
      <c r="AJ46" s="216"/>
      <c r="AK46" s="216">
        <v>0</v>
      </c>
      <c r="AL46" s="216">
        <v>0</v>
      </c>
      <c r="AM46" s="216">
        <v>0</v>
      </c>
      <c r="AN46" s="216">
        <v>0</v>
      </c>
      <c r="AO46" s="216">
        <v>0</v>
      </c>
      <c r="AP46" s="216">
        <v>0.008547</v>
      </c>
      <c r="AQ46" s="216">
        <v>0.007855</v>
      </c>
      <c r="AR46" s="216">
        <v>0.05734345933069273</v>
      </c>
      <c r="AS46" s="216">
        <v>1.2142484115555556</v>
      </c>
      <c r="AT46" s="216">
        <v>0.00501150863586757</v>
      </c>
      <c r="AU46" s="216">
        <v>0.2986</v>
      </c>
      <c r="AV46" s="216">
        <v>0.0636359682223979</v>
      </c>
      <c r="AW46" s="216">
        <v>0</v>
      </c>
      <c r="AX46" s="216">
        <v>0</v>
      </c>
      <c r="AY46" s="216">
        <v>0</v>
      </c>
      <c r="AZ46" s="216">
        <v>0</v>
      </c>
      <c r="BA46" s="216">
        <v>0</v>
      </c>
      <c r="BB46" s="46"/>
      <c r="BC46" s="216">
        <v>0</v>
      </c>
      <c r="BD46" s="46"/>
      <c r="BE46" s="216">
        <v>0</v>
      </c>
      <c r="BG46" s="45">
        <v>10.173100850018617</v>
      </c>
      <c r="BI46" s="35">
        <v>0.003674818183629474</v>
      </c>
      <c r="BN46" s="7"/>
    </row>
    <row r="47" spans="1:66" ht="12.75">
      <c r="A47" s="8" t="s">
        <v>622</v>
      </c>
      <c r="B47" s="8" t="s">
        <v>655</v>
      </c>
      <c r="C47" s="8" t="s">
        <v>656</v>
      </c>
      <c r="D47" s="8"/>
      <c r="E47" s="216">
        <v>102.702</v>
      </c>
      <c r="F47" s="216"/>
      <c r="G47" s="216">
        <v>129.311318937857</v>
      </c>
      <c r="H47" s="216">
        <v>-0.005665</v>
      </c>
      <c r="I47" s="216">
        <v>0</v>
      </c>
      <c r="J47" s="216">
        <v>0</v>
      </c>
      <c r="K47" s="216">
        <v>0</v>
      </c>
      <c r="L47" s="216">
        <v>0.107993</v>
      </c>
      <c r="M47" s="216">
        <v>0.762502</v>
      </c>
      <c r="N47" s="216">
        <v>0</v>
      </c>
      <c r="O47" s="216">
        <v>0.008547</v>
      </c>
      <c r="P47" s="216">
        <v>0.007855</v>
      </c>
      <c r="Q47" s="216">
        <v>1.9908349744444442</v>
      </c>
      <c r="R47" s="216">
        <v>0.4378779932000394</v>
      </c>
      <c r="S47" s="216">
        <v>2.669454</v>
      </c>
      <c r="T47" s="216">
        <v>0.18898927088476025</v>
      </c>
      <c r="U47" s="216">
        <v>0</v>
      </c>
      <c r="V47" s="216">
        <v>0</v>
      </c>
      <c r="W47" s="216">
        <v>0</v>
      </c>
      <c r="X47" s="216">
        <v>0.21519</v>
      </c>
      <c r="Y47" s="216">
        <v>18.18537558560737</v>
      </c>
      <c r="Z47" s="216"/>
      <c r="AA47" s="216">
        <v>4.397579</v>
      </c>
      <c r="AB47" s="46"/>
      <c r="AC47" s="217">
        <v>260.97985176199364</v>
      </c>
      <c r="AE47" s="216">
        <v>103.40924332527791</v>
      </c>
      <c r="AF47" s="46"/>
      <c r="AG47" s="216">
        <v>116.10773132260901</v>
      </c>
      <c r="AH47" s="216">
        <v>0.5590863466060012</v>
      </c>
      <c r="AI47" s="216">
        <v>-0.005665</v>
      </c>
      <c r="AJ47" s="216"/>
      <c r="AK47" s="216">
        <v>0</v>
      </c>
      <c r="AL47" s="216">
        <v>0</v>
      </c>
      <c r="AM47" s="216">
        <v>0.107993</v>
      </c>
      <c r="AN47" s="216">
        <v>0.75141</v>
      </c>
      <c r="AO47" s="216">
        <v>0</v>
      </c>
      <c r="AP47" s="216">
        <v>0.008547</v>
      </c>
      <c r="AQ47" s="216">
        <v>0.007855</v>
      </c>
      <c r="AR47" s="216">
        <v>1.232456246165567</v>
      </c>
      <c r="AS47" s="216">
        <v>2.6706645744444444</v>
      </c>
      <c r="AT47" s="216">
        <v>0.17586120918789958</v>
      </c>
      <c r="AU47" s="216">
        <v>2.366267</v>
      </c>
      <c r="AV47" s="216">
        <v>0.1661788600326792</v>
      </c>
      <c r="AW47" s="216">
        <v>0</v>
      </c>
      <c r="AX47" s="216">
        <v>0</v>
      </c>
      <c r="AY47" s="216">
        <v>0</v>
      </c>
      <c r="AZ47" s="216">
        <v>0.221906</v>
      </c>
      <c r="BA47" s="216">
        <v>18.694566102004377</v>
      </c>
      <c r="BB47" s="46"/>
      <c r="BC47" s="216">
        <v>5.631359</v>
      </c>
      <c r="BD47" s="46"/>
      <c r="BE47" s="216">
        <v>0</v>
      </c>
      <c r="BG47" s="45">
        <v>252.10545998632784</v>
      </c>
      <c r="BI47" s="35">
        <v>-0.034004126049389426</v>
      </c>
      <c r="BK47" s="7"/>
      <c r="BL47" s="7"/>
      <c r="BM47" s="7"/>
      <c r="BN47" s="7"/>
    </row>
    <row r="48" spans="1:66" ht="12.75">
      <c r="A48" s="8" t="s">
        <v>622</v>
      </c>
      <c r="B48" s="8" t="s">
        <v>657</v>
      </c>
      <c r="C48" s="8" t="s">
        <v>658</v>
      </c>
      <c r="D48" s="8"/>
      <c r="E48" s="216">
        <v>154.40841</v>
      </c>
      <c r="F48" s="216"/>
      <c r="G48" s="216">
        <v>223.041027967197</v>
      </c>
      <c r="H48" s="216">
        <v>0</v>
      </c>
      <c r="I48" s="216">
        <v>0</v>
      </c>
      <c r="J48" s="216">
        <v>0</v>
      </c>
      <c r="K48" s="216">
        <v>0.050851</v>
      </c>
      <c r="L48" s="216">
        <v>0.092833</v>
      </c>
      <c r="M48" s="216">
        <v>1.895375</v>
      </c>
      <c r="N48" s="216">
        <v>0</v>
      </c>
      <c r="O48" s="216">
        <v>0.008547</v>
      </c>
      <c r="P48" s="216">
        <v>0.007855</v>
      </c>
      <c r="Q48" s="216">
        <v>7.289601118888888</v>
      </c>
      <c r="R48" s="216">
        <v>0.7552684368990523</v>
      </c>
      <c r="S48" s="216">
        <v>3.792357</v>
      </c>
      <c r="T48" s="216">
        <v>0.29507908715709186</v>
      </c>
      <c r="U48" s="216">
        <v>0.099943</v>
      </c>
      <c r="V48" s="216">
        <v>0</v>
      </c>
      <c r="W48" s="216">
        <v>0</v>
      </c>
      <c r="X48" s="216">
        <v>0.355252</v>
      </c>
      <c r="Y48" s="216">
        <v>27.312500613013487</v>
      </c>
      <c r="Z48" s="216"/>
      <c r="AA48" s="216">
        <v>7.259859</v>
      </c>
      <c r="AB48" s="46"/>
      <c r="AC48" s="217">
        <v>426.6647592231555</v>
      </c>
      <c r="AE48" s="216">
        <v>155.20657406623778</v>
      </c>
      <c r="AF48" s="46"/>
      <c r="AG48" s="216">
        <v>201.312282743521</v>
      </c>
      <c r="AH48" s="216">
        <v>0.9643331650600135</v>
      </c>
      <c r="AI48" s="216">
        <v>0</v>
      </c>
      <c r="AJ48" s="216"/>
      <c r="AK48" s="216">
        <v>0</v>
      </c>
      <c r="AL48" s="216">
        <v>0.050851</v>
      </c>
      <c r="AM48" s="216">
        <v>0.092833</v>
      </c>
      <c r="AN48" s="216">
        <v>1.867803</v>
      </c>
      <c r="AO48" s="216">
        <v>0</v>
      </c>
      <c r="AP48" s="216">
        <v>0.008547</v>
      </c>
      <c r="AQ48" s="216">
        <v>0.007855</v>
      </c>
      <c r="AR48" s="216">
        <v>1.860651041183082</v>
      </c>
      <c r="AS48" s="216">
        <v>9.479113652222221</v>
      </c>
      <c r="AT48" s="216">
        <v>0.3033320300110259</v>
      </c>
      <c r="AU48" s="216">
        <v>3.496165</v>
      </c>
      <c r="AV48" s="216">
        <v>0.23793789481999922</v>
      </c>
      <c r="AW48" s="216">
        <v>0.096443</v>
      </c>
      <c r="AX48" s="216">
        <v>0</v>
      </c>
      <c r="AY48" s="216">
        <v>0</v>
      </c>
      <c r="AZ48" s="216">
        <v>0.36634</v>
      </c>
      <c r="BA48" s="216">
        <v>29.12229018304783</v>
      </c>
      <c r="BB48" s="46"/>
      <c r="BC48" s="216">
        <v>9.296677</v>
      </c>
      <c r="BD48" s="46"/>
      <c r="BE48" s="216">
        <v>0</v>
      </c>
      <c r="BG48" s="45">
        <v>413.7700287761029</v>
      </c>
      <c r="BI48" s="35">
        <v>-0.030222159595581617</v>
      </c>
      <c r="BN48" s="7"/>
    </row>
    <row r="49" spans="1:66" ht="12.75">
      <c r="A49" s="8" t="s">
        <v>589</v>
      </c>
      <c r="B49" s="8" t="s">
        <v>659</v>
      </c>
      <c r="C49" s="8" t="s">
        <v>660</v>
      </c>
      <c r="D49" s="8"/>
      <c r="E49" s="216">
        <v>4.806247</v>
      </c>
      <c r="F49" s="216"/>
      <c r="G49" s="216">
        <v>6.341345154251</v>
      </c>
      <c r="H49" s="216">
        <v>-0.222732</v>
      </c>
      <c r="I49" s="216">
        <v>0</v>
      </c>
      <c r="J49" s="216">
        <v>0</v>
      </c>
      <c r="K49" s="216">
        <v>0</v>
      </c>
      <c r="L49" s="216">
        <v>0</v>
      </c>
      <c r="M49" s="216">
        <v>0</v>
      </c>
      <c r="N49" s="216">
        <v>0</v>
      </c>
      <c r="O49" s="216">
        <v>0.008547</v>
      </c>
      <c r="P49" s="216">
        <v>0.007855</v>
      </c>
      <c r="Q49" s="216">
        <v>0.7584038960000001</v>
      </c>
      <c r="R49" s="216">
        <v>0.021292553148795003</v>
      </c>
      <c r="S49" s="216">
        <v>0.537363</v>
      </c>
      <c r="T49" s="216">
        <v>0.05057868330058802</v>
      </c>
      <c r="U49" s="216">
        <v>0</v>
      </c>
      <c r="V49" s="216">
        <v>0</v>
      </c>
      <c r="W49" s="216">
        <v>0</v>
      </c>
      <c r="X49" s="216">
        <v>0</v>
      </c>
      <c r="Y49" s="216">
        <v>0</v>
      </c>
      <c r="Z49" s="216"/>
      <c r="AA49" s="216">
        <v>0</v>
      </c>
      <c r="AB49" s="46"/>
      <c r="AC49" s="217">
        <v>12.308900286700384</v>
      </c>
      <c r="AE49" s="216">
        <v>4.860563675189464</v>
      </c>
      <c r="AF49" s="46"/>
      <c r="AG49" s="216">
        <v>5.483395732043</v>
      </c>
      <c r="AH49" s="216">
        <v>0.027186512990000657</v>
      </c>
      <c r="AI49" s="216">
        <v>-0.222732</v>
      </c>
      <c r="AJ49" s="216"/>
      <c r="AK49" s="216">
        <v>0</v>
      </c>
      <c r="AL49" s="216">
        <v>0</v>
      </c>
      <c r="AM49" s="216">
        <v>0</v>
      </c>
      <c r="AN49" s="216">
        <v>0</v>
      </c>
      <c r="AO49" s="216">
        <v>0</v>
      </c>
      <c r="AP49" s="216">
        <v>0.008547</v>
      </c>
      <c r="AQ49" s="216">
        <v>0.007855</v>
      </c>
      <c r="AR49" s="216">
        <v>0.053944192981699376</v>
      </c>
      <c r="AS49" s="216">
        <v>1.118783096</v>
      </c>
      <c r="AT49" s="216">
        <v>0.008624122279970997</v>
      </c>
      <c r="AU49" s="216">
        <v>0.472879</v>
      </c>
      <c r="AV49" s="216">
        <v>0.07096016730603624</v>
      </c>
      <c r="AW49" s="216">
        <v>0</v>
      </c>
      <c r="AX49" s="216">
        <v>0</v>
      </c>
      <c r="AY49" s="216">
        <v>0</v>
      </c>
      <c r="AZ49" s="216">
        <v>0</v>
      </c>
      <c r="BA49" s="216">
        <v>0</v>
      </c>
      <c r="BB49" s="46"/>
      <c r="BC49" s="216">
        <v>0</v>
      </c>
      <c r="BD49" s="46"/>
      <c r="BE49" s="216">
        <v>0</v>
      </c>
      <c r="BG49" s="45">
        <v>11.890006498790171</v>
      </c>
      <c r="BI49" s="35">
        <v>-0.03403178010653169</v>
      </c>
      <c r="BL49" s="7"/>
      <c r="BM49" s="7"/>
      <c r="BN49" s="7"/>
    </row>
    <row r="50" spans="1:66" ht="12.75">
      <c r="A50" s="8" t="s">
        <v>606</v>
      </c>
      <c r="B50" s="8" t="s">
        <v>661</v>
      </c>
      <c r="C50" s="8" t="s">
        <v>662</v>
      </c>
      <c r="D50" s="8"/>
      <c r="E50" s="216">
        <v>123.37</v>
      </c>
      <c r="F50" s="216"/>
      <c r="G50" s="216">
        <v>84.129991411327</v>
      </c>
      <c r="H50" s="216">
        <v>0</v>
      </c>
      <c r="I50" s="216">
        <v>0</v>
      </c>
      <c r="J50" s="216">
        <v>0</v>
      </c>
      <c r="K50" s="216">
        <v>0</v>
      </c>
      <c r="L50" s="216">
        <v>0.111097</v>
      </c>
      <c r="M50" s="216">
        <v>0.992709</v>
      </c>
      <c r="N50" s="216">
        <v>0</v>
      </c>
      <c r="O50" s="216">
        <v>0.008547</v>
      </c>
      <c r="P50" s="216">
        <v>0.007855</v>
      </c>
      <c r="Q50" s="216">
        <v>3.5726227988888892</v>
      </c>
      <c r="R50" s="216">
        <v>0.2848835825797426</v>
      </c>
      <c r="S50" s="216">
        <v>1.829773</v>
      </c>
      <c r="T50" s="216">
        <v>0.14181086173615662</v>
      </c>
      <c r="U50" s="216">
        <v>0.1</v>
      </c>
      <c r="V50" s="216">
        <v>0</v>
      </c>
      <c r="W50" s="216">
        <v>0</v>
      </c>
      <c r="X50" s="216">
        <v>0.208498</v>
      </c>
      <c r="Y50" s="216">
        <v>12.600784793081877</v>
      </c>
      <c r="Z50" s="216"/>
      <c r="AA50" s="216">
        <v>4.260838</v>
      </c>
      <c r="AB50" s="46"/>
      <c r="AC50" s="217">
        <v>231.61941044761366</v>
      </c>
      <c r="AE50" s="216">
        <v>124.15845839628275</v>
      </c>
      <c r="AF50" s="46"/>
      <c r="AG50" s="216">
        <v>76.295635041889</v>
      </c>
      <c r="AH50" s="216">
        <v>0.36374178165099025</v>
      </c>
      <c r="AI50" s="216">
        <v>0</v>
      </c>
      <c r="AJ50" s="216"/>
      <c r="AK50" s="216">
        <v>0</v>
      </c>
      <c r="AL50" s="216">
        <v>0</v>
      </c>
      <c r="AM50" s="216">
        <v>0.111097</v>
      </c>
      <c r="AN50" s="216">
        <v>0.978267</v>
      </c>
      <c r="AO50" s="216">
        <v>0</v>
      </c>
      <c r="AP50" s="216">
        <v>0.008547</v>
      </c>
      <c r="AQ50" s="216">
        <v>0.007855</v>
      </c>
      <c r="AR50" s="216">
        <v>1.38145112986918</v>
      </c>
      <c r="AS50" s="216">
        <v>4.923352265555556</v>
      </c>
      <c r="AT50" s="216">
        <v>0.11441536703893403</v>
      </c>
      <c r="AU50" s="216">
        <v>1.743342</v>
      </c>
      <c r="AV50" s="216">
        <v>0.13380654215371932</v>
      </c>
      <c r="AW50" s="216">
        <v>0.1</v>
      </c>
      <c r="AX50" s="216">
        <v>0</v>
      </c>
      <c r="AY50" s="216">
        <v>0</v>
      </c>
      <c r="AZ50" s="216">
        <v>0.215005</v>
      </c>
      <c r="BA50" s="216">
        <v>12.95360676728817</v>
      </c>
      <c r="BB50" s="46"/>
      <c r="BC50" s="216">
        <v>5.456253</v>
      </c>
      <c r="BD50" s="46"/>
      <c r="BE50" s="216">
        <v>0</v>
      </c>
      <c r="BG50" s="45">
        <v>228.9448332917283</v>
      </c>
      <c r="BI50" s="35">
        <v>-0.011547292822810694</v>
      </c>
      <c r="BL50" s="7"/>
      <c r="BM50" s="7"/>
      <c r="BN50" s="7"/>
    </row>
    <row r="51" spans="1:66" ht="12.75">
      <c r="A51" s="8" t="s">
        <v>589</v>
      </c>
      <c r="B51" s="8" t="s">
        <v>663</v>
      </c>
      <c r="C51" s="8" t="s">
        <v>664</v>
      </c>
      <c r="D51" s="8"/>
      <c r="E51" s="216">
        <v>6.638994</v>
      </c>
      <c r="F51" s="216"/>
      <c r="G51" s="216">
        <v>3.8183692504980002</v>
      </c>
      <c r="H51" s="216">
        <v>-0.052175</v>
      </c>
      <c r="I51" s="216">
        <v>0</v>
      </c>
      <c r="J51" s="216">
        <v>0</v>
      </c>
      <c r="K51" s="216">
        <v>0</v>
      </c>
      <c r="L51" s="216">
        <v>0</v>
      </c>
      <c r="M51" s="216">
        <v>0</v>
      </c>
      <c r="N51" s="216">
        <v>0</v>
      </c>
      <c r="O51" s="216">
        <v>0.008547</v>
      </c>
      <c r="P51" s="216">
        <v>0.007855</v>
      </c>
      <c r="Q51" s="216">
        <v>0.6875698915555556</v>
      </c>
      <c r="R51" s="216">
        <v>0.012929880218051944</v>
      </c>
      <c r="S51" s="216">
        <v>0.388017</v>
      </c>
      <c r="T51" s="216">
        <v>0.041885022054539194</v>
      </c>
      <c r="U51" s="216">
        <v>0</v>
      </c>
      <c r="V51" s="216">
        <v>0</v>
      </c>
      <c r="W51" s="216">
        <v>0</v>
      </c>
      <c r="X51" s="216">
        <v>0</v>
      </c>
      <c r="Y51" s="216">
        <v>0</v>
      </c>
      <c r="Z51" s="216"/>
      <c r="AA51" s="216">
        <v>0</v>
      </c>
      <c r="AB51" s="46"/>
      <c r="AC51" s="217">
        <v>11.551992044326145</v>
      </c>
      <c r="AE51" s="216">
        <v>6.661918473541135</v>
      </c>
      <c r="AF51" s="46"/>
      <c r="AG51" s="216">
        <v>3.316583330937</v>
      </c>
      <c r="AH51" s="216">
        <v>0.01650898105299985</v>
      </c>
      <c r="AI51" s="216">
        <v>-0.052175</v>
      </c>
      <c r="AJ51" s="216"/>
      <c r="AK51" s="216">
        <v>0</v>
      </c>
      <c r="AL51" s="216">
        <v>0</v>
      </c>
      <c r="AM51" s="216">
        <v>0</v>
      </c>
      <c r="AN51" s="216">
        <v>0</v>
      </c>
      <c r="AO51" s="216">
        <v>0</v>
      </c>
      <c r="AP51" s="216">
        <v>0.008547</v>
      </c>
      <c r="AQ51" s="216">
        <v>0.007855</v>
      </c>
      <c r="AR51" s="216">
        <v>0.07255363981804815</v>
      </c>
      <c r="AS51" s="216">
        <v>0.9504744248888891</v>
      </c>
      <c r="AT51" s="216">
        <v>0.005192917673673836</v>
      </c>
      <c r="AU51" s="216">
        <v>0.341455</v>
      </c>
      <c r="AV51" s="216">
        <v>0.06570001266176337</v>
      </c>
      <c r="AW51" s="216">
        <v>0</v>
      </c>
      <c r="AX51" s="216">
        <v>0</v>
      </c>
      <c r="AY51" s="216">
        <v>0</v>
      </c>
      <c r="AZ51" s="216">
        <v>0</v>
      </c>
      <c r="BA51" s="216">
        <v>0</v>
      </c>
      <c r="BB51" s="46"/>
      <c r="BC51" s="216">
        <v>0</v>
      </c>
      <c r="BD51" s="46"/>
      <c r="BE51" s="216">
        <v>0</v>
      </c>
      <c r="BG51" s="45">
        <v>11.394613780573508</v>
      </c>
      <c r="BI51" s="35">
        <v>-0.013623474042291667</v>
      </c>
      <c r="BN51" s="7"/>
    </row>
    <row r="52" spans="1:66" ht="12.75">
      <c r="A52" s="8" t="s">
        <v>589</v>
      </c>
      <c r="B52" s="8" t="s">
        <v>665</v>
      </c>
      <c r="C52" s="8" t="s">
        <v>666</v>
      </c>
      <c r="D52" s="8"/>
      <c r="E52" s="216">
        <v>3.729095</v>
      </c>
      <c r="F52" s="216"/>
      <c r="G52" s="216">
        <v>5.190230716937</v>
      </c>
      <c r="H52" s="216">
        <v>0</v>
      </c>
      <c r="I52" s="216">
        <v>0</v>
      </c>
      <c r="J52" s="216">
        <v>0</v>
      </c>
      <c r="K52" s="216">
        <v>0</v>
      </c>
      <c r="L52" s="216">
        <v>0</v>
      </c>
      <c r="M52" s="216">
        <v>0</v>
      </c>
      <c r="N52" s="216">
        <v>0</v>
      </c>
      <c r="O52" s="216">
        <v>0.008547</v>
      </c>
      <c r="P52" s="216">
        <v>0.007855</v>
      </c>
      <c r="Q52" s="216">
        <v>0.8780696097777778</v>
      </c>
      <c r="R52" s="216">
        <v>0.01743154741021191</v>
      </c>
      <c r="S52" s="216">
        <v>0.672833</v>
      </c>
      <c r="T52" s="216">
        <v>0.0607448236087205</v>
      </c>
      <c r="U52" s="216">
        <v>0</v>
      </c>
      <c r="V52" s="216">
        <v>0</v>
      </c>
      <c r="W52" s="216">
        <v>0</v>
      </c>
      <c r="X52" s="216">
        <v>0</v>
      </c>
      <c r="Y52" s="216">
        <v>0</v>
      </c>
      <c r="Z52" s="216"/>
      <c r="AA52" s="216">
        <v>0</v>
      </c>
      <c r="AB52" s="46"/>
      <c r="AC52" s="217">
        <v>10.56480669773371</v>
      </c>
      <c r="AE52" s="216">
        <v>3.7461953797335568</v>
      </c>
      <c r="AF52" s="46"/>
      <c r="AG52" s="216">
        <v>4.484148845273</v>
      </c>
      <c r="AH52" s="216">
        <v>0.022256748018000275</v>
      </c>
      <c r="AI52" s="216">
        <v>0</v>
      </c>
      <c r="AJ52" s="216"/>
      <c r="AK52" s="216">
        <v>0</v>
      </c>
      <c r="AL52" s="216">
        <v>0</v>
      </c>
      <c r="AM52" s="216">
        <v>0</v>
      </c>
      <c r="AN52" s="216">
        <v>0</v>
      </c>
      <c r="AO52" s="216">
        <v>0</v>
      </c>
      <c r="AP52" s="216">
        <v>0.008547</v>
      </c>
      <c r="AQ52" s="216">
        <v>0.007855</v>
      </c>
      <c r="AR52" s="216">
        <v>0.04265258844873066</v>
      </c>
      <c r="AS52" s="216">
        <v>1.2202619297777777</v>
      </c>
      <c r="AT52" s="216">
        <v>0.007058626091992485</v>
      </c>
      <c r="AU52" s="216">
        <v>0.597269</v>
      </c>
      <c r="AV52" s="216">
        <v>0.07903576275356798</v>
      </c>
      <c r="AW52" s="216">
        <v>0</v>
      </c>
      <c r="AX52" s="216">
        <v>0</v>
      </c>
      <c r="AY52" s="216">
        <v>0</v>
      </c>
      <c r="AZ52" s="216">
        <v>0</v>
      </c>
      <c r="BA52" s="216">
        <v>0</v>
      </c>
      <c r="BB52" s="46"/>
      <c r="BC52" s="216">
        <v>0</v>
      </c>
      <c r="BD52" s="46"/>
      <c r="BE52" s="216">
        <v>0</v>
      </c>
      <c r="BG52" s="45">
        <v>10.215280880096627</v>
      </c>
      <c r="BI52" s="35">
        <v>-0.03308397660622235</v>
      </c>
      <c r="BK52" s="7"/>
      <c r="BL52" s="7"/>
      <c r="BM52" s="7"/>
      <c r="BN52" s="7"/>
    </row>
    <row r="53" spans="1:66" ht="12.75">
      <c r="A53" s="8" t="s">
        <v>589</v>
      </c>
      <c r="B53" s="8" t="s">
        <v>667</v>
      </c>
      <c r="C53" s="8" t="s">
        <v>668</v>
      </c>
      <c r="D53" s="8"/>
      <c r="E53" s="216">
        <v>5.194323</v>
      </c>
      <c r="F53" s="216"/>
      <c r="G53" s="216">
        <v>6.395233966256</v>
      </c>
      <c r="H53" s="216">
        <v>-0.08941</v>
      </c>
      <c r="I53" s="216">
        <v>0</v>
      </c>
      <c r="J53" s="216">
        <v>0</v>
      </c>
      <c r="K53" s="216">
        <v>0</v>
      </c>
      <c r="L53" s="216">
        <v>0</v>
      </c>
      <c r="M53" s="216">
        <v>0</v>
      </c>
      <c r="N53" s="216">
        <v>0</v>
      </c>
      <c r="O53" s="216">
        <v>0.008547</v>
      </c>
      <c r="P53" s="216">
        <v>0.007855</v>
      </c>
      <c r="Q53" s="216">
        <v>0.6111294408888889</v>
      </c>
      <c r="R53" s="216">
        <v>0.021454918901070447</v>
      </c>
      <c r="S53" s="216">
        <v>0.597554</v>
      </c>
      <c r="T53" s="216">
        <v>0.06125247563171934</v>
      </c>
      <c r="U53" s="216">
        <v>0</v>
      </c>
      <c r="V53" s="216">
        <v>0</v>
      </c>
      <c r="W53" s="216">
        <v>0</v>
      </c>
      <c r="X53" s="216">
        <v>0</v>
      </c>
      <c r="Y53" s="216">
        <v>0</v>
      </c>
      <c r="Z53" s="216"/>
      <c r="AA53" s="216">
        <v>0</v>
      </c>
      <c r="AB53" s="46"/>
      <c r="AC53" s="217">
        <v>12.807939801677676</v>
      </c>
      <c r="AE53" s="216">
        <v>5.240662370084944</v>
      </c>
      <c r="AF53" s="46"/>
      <c r="AG53" s="216">
        <v>5.529517985057</v>
      </c>
      <c r="AH53" s="216">
        <v>0.027393822962999345</v>
      </c>
      <c r="AI53" s="216">
        <v>-0.08941</v>
      </c>
      <c r="AJ53" s="216"/>
      <c r="AK53" s="216">
        <v>0</v>
      </c>
      <c r="AL53" s="216">
        <v>0</v>
      </c>
      <c r="AM53" s="216">
        <v>0</v>
      </c>
      <c r="AN53" s="216">
        <v>0</v>
      </c>
      <c r="AO53" s="216">
        <v>0</v>
      </c>
      <c r="AP53" s="216">
        <v>0.008547</v>
      </c>
      <c r="AQ53" s="216">
        <v>0.007855</v>
      </c>
      <c r="AR53" s="216">
        <v>0.059833642519091484</v>
      </c>
      <c r="AS53" s="216">
        <v>0.6526120008888889</v>
      </c>
      <c r="AT53" s="216">
        <v>0.00869741015390764</v>
      </c>
      <c r="AU53" s="216">
        <v>0.525848</v>
      </c>
      <c r="AV53" s="216">
        <v>0.07852004629953736</v>
      </c>
      <c r="AW53" s="216">
        <v>0</v>
      </c>
      <c r="AX53" s="216">
        <v>0</v>
      </c>
      <c r="AY53" s="216">
        <v>0</v>
      </c>
      <c r="AZ53" s="216">
        <v>0</v>
      </c>
      <c r="BA53" s="216">
        <v>0</v>
      </c>
      <c r="BB53" s="46"/>
      <c r="BC53" s="216">
        <v>0</v>
      </c>
      <c r="BD53" s="46"/>
      <c r="BE53" s="216">
        <v>0</v>
      </c>
      <c r="BG53" s="45">
        <v>12.050077277966366</v>
      </c>
      <c r="BI53" s="35">
        <v>-0.05917130588106292</v>
      </c>
      <c r="BL53" s="7"/>
      <c r="BM53" s="7"/>
      <c r="BN53" s="7"/>
    </row>
    <row r="54" spans="1:66" ht="12.75">
      <c r="A54" s="8" t="s">
        <v>671</v>
      </c>
      <c r="B54" s="8" t="s">
        <v>669</v>
      </c>
      <c r="C54" s="8" t="s">
        <v>670</v>
      </c>
      <c r="D54" s="8"/>
      <c r="E54" s="216">
        <v>214.660578</v>
      </c>
      <c r="F54" s="216"/>
      <c r="G54" s="216">
        <v>99.646186646395</v>
      </c>
      <c r="H54" s="216">
        <v>0</v>
      </c>
      <c r="I54" s="216">
        <v>0</v>
      </c>
      <c r="J54" s="216">
        <v>0</v>
      </c>
      <c r="K54" s="216">
        <v>0</v>
      </c>
      <c r="L54" s="216">
        <v>0.18038399999999996</v>
      </c>
      <c r="M54" s="216">
        <v>0.580834</v>
      </c>
      <c r="N54" s="216">
        <v>0</v>
      </c>
      <c r="O54" s="216">
        <v>0.008547</v>
      </c>
      <c r="P54" s="216">
        <v>0</v>
      </c>
      <c r="Q54" s="216">
        <v>1.6474468195555556</v>
      </c>
      <c r="R54" s="216">
        <v>0.3295622259270234</v>
      </c>
      <c r="S54" s="216">
        <v>0</v>
      </c>
      <c r="T54" s="216">
        <v>0</v>
      </c>
      <c r="U54" s="216">
        <v>0</v>
      </c>
      <c r="V54" s="216">
        <v>0</v>
      </c>
      <c r="W54" s="216">
        <v>0</v>
      </c>
      <c r="X54" s="216">
        <v>0.292717</v>
      </c>
      <c r="Y54" s="216">
        <v>15.681232087516305</v>
      </c>
      <c r="Z54" s="216"/>
      <c r="AA54" s="216">
        <v>5.981927</v>
      </c>
      <c r="AB54" s="46"/>
      <c r="AC54" s="217">
        <v>339.00941477939386</v>
      </c>
      <c r="AE54" s="216">
        <v>215.89901615368538</v>
      </c>
      <c r="AF54" s="46"/>
      <c r="AG54" s="216">
        <v>92.31169786400599</v>
      </c>
      <c r="AH54" s="216">
        <v>0.42078785354399684</v>
      </c>
      <c r="AI54" s="216">
        <v>0</v>
      </c>
      <c r="AJ54" s="216"/>
      <c r="AK54" s="216">
        <v>0</v>
      </c>
      <c r="AL54" s="216">
        <v>0</v>
      </c>
      <c r="AM54" s="216">
        <v>0.18038399999999996</v>
      </c>
      <c r="AN54" s="216">
        <v>0.572384</v>
      </c>
      <c r="AO54" s="216">
        <v>0</v>
      </c>
      <c r="AP54" s="216">
        <v>0.008547</v>
      </c>
      <c r="AQ54" s="216">
        <v>0</v>
      </c>
      <c r="AR54" s="216">
        <v>2.33916914656963</v>
      </c>
      <c r="AS54" s="216">
        <v>2.308480152888889</v>
      </c>
      <c r="AT54" s="216">
        <v>0.13551713043016436</v>
      </c>
      <c r="AU54" s="216">
        <v>0</v>
      </c>
      <c r="AV54" s="216">
        <v>0</v>
      </c>
      <c r="AW54" s="216">
        <v>0</v>
      </c>
      <c r="AX54" s="216">
        <v>0</v>
      </c>
      <c r="AY54" s="216">
        <v>0</v>
      </c>
      <c r="AZ54" s="216">
        <v>0.301853</v>
      </c>
      <c r="BA54" s="216">
        <v>17.249355296267936</v>
      </c>
      <c r="BB54" s="46"/>
      <c r="BC54" s="216">
        <v>7.660209</v>
      </c>
      <c r="BD54" s="46"/>
      <c r="BE54" s="216">
        <v>0</v>
      </c>
      <c r="BG54" s="45">
        <v>339.387400597392</v>
      </c>
      <c r="BI54" s="35">
        <v>0.0011149714477519954</v>
      </c>
      <c r="BK54" s="7"/>
      <c r="BN54" s="7"/>
    </row>
    <row r="55" spans="1:66" ht="12.75">
      <c r="A55" s="8" t="s">
        <v>1544</v>
      </c>
      <c r="B55" s="8" t="s">
        <v>471</v>
      </c>
      <c r="C55" s="8" t="s">
        <v>472</v>
      </c>
      <c r="D55" s="8"/>
      <c r="E55" s="216">
        <v>16.20492</v>
      </c>
      <c r="F55" s="216"/>
      <c r="G55" s="216">
        <v>11.42921126085</v>
      </c>
      <c r="H55" s="216">
        <v>0</v>
      </c>
      <c r="I55" s="216">
        <v>0</v>
      </c>
      <c r="J55" s="216">
        <v>0</v>
      </c>
      <c r="K55" s="216">
        <v>0</v>
      </c>
      <c r="L55" s="216">
        <v>0</v>
      </c>
      <c r="M55" s="216">
        <v>0</v>
      </c>
      <c r="N55" s="216">
        <v>1.150250945723938</v>
      </c>
      <c r="O55" s="216">
        <v>0</v>
      </c>
      <c r="P55" s="216">
        <v>0</v>
      </c>
      <c r="Q55" s="216">
        <v>0</v>
      </c>
      <c r="R55" s="216">
        <v>0</v>
      </c>
      <c r="S55" s="216">
        <v>0</v>
      </c>
      <c r="T55" s="216">
        <v>0</v>
      </c>
      <c r="U55" s="216">
        <v>0</v>
      </c>
      <c r="V55" s="216">
        <v>0</v>
      </c>
      <c r="W55" s="216">
        <v>0</v>
      </c>
      <c r="X55" s="216">
        <v>0</v>
      </c>
      <c r="Y55" s="216">
        <v>0</v>
      </c>
      <c r="Z55" s="216"/>
      <c r="AA55" s="216">
        <v>0</v>
      </c>
      <c r="AB55" s="46"/>
      <c r="AC55" s="217">
        <v>28.784382206573937</v>
      </c>
      <c r="AE55" s="216">
        <v>16.322380361349133</v>
      </c>
      <c r="AF55" s="46"/>
      <c r="AG55" s="216">
        <v>10.595477316881999</v>
      </c>
      <c r="AH55" s="216">
        <v>0.04864840921000019</v>
      </c>
      <c r="AI55" s="216">
        <v>0</v>
      </c>
      <c r="AJ55" s="216"/>
      <c r="AK55" s="216">
        <v>0</v>
      </c>
      <c r="AL55" s="216">
        <v>0</v>
      </c>
      <c r="AM55" s="216">
        <v>0</v>
      </c>
      <c r="AN55" s="216">
        <v>0</v>
      </c>
      <c r="AO55" s="216">
        <v>1.1784823582767985</v>
      </c>
      <c r="AP55" s="216">
        <v>0</v>
      </c>
      <c r="AQ55" s="216">
        <v>0</v>
      </c>
      <c r="AR55" s="216">
        <v>0.17879335917648737</v>
      </c>
      <c r="AS55" s="216">
        <v>0</v>
      </c>
      <c r="AT55" s="216">
        <v>0</v>
      </c>
      <c r="AU55" s="216">
        <v>0</v>
      </c>
      <c r="AV55" s="216">
        <v>0</v>
      </c>
      <c r="AW55" s="216">
        <v>0</v>
      </c>
      <c r="AX55" s="216">
        <v>0</v>
      </c>
      <c r="AY55" s="216">
        <v>0</v>
      </c>
      <c r="AZ55" s="216">
        <v>0</v>
      </c>
      <c r="BA55" s="216">
        <v>0</v>
      </c>
      <c r="BB55" s="46"/>
      <c r="BC55" s="216">
        <v>0</v>
      </c>
      <c r="BD55" s="46"/>
      <c r="BE55" s="216">
        <v>0</v>
      </c>
      <c r="BG55" s="45">
        <v>28.323781804894416</v>
      </c>
      <c r="BI55" s="35">
        <v>-0.01600174700203663</v>
      </c>
      <c r="BL55" s="7"/>
      <c r="BM55" s="7"/>
      <c r="BN55" s="7"/>
    </row>
    <row r="56" spans="1:66" ht="12.75">
      <c r="A56" s="8" t="s">
        <v>589</v>
      </c>
      <c r="B56" s="8" t="s">
        <v>672</v>
      </c>
      <c r="C56" s="8" t="s">
        <v>673</v>
      </c>
      <c r="D56" s="8"/>
      <c r="E56" s="216">
        <v>5.482808</v>
      </c>
      <c r="F56" s="216"/>
      <c r="G56" s="216">
        <v>9.325197471345</v>
      </c>
      <c r="H56" s="216">
        <v>-0.012031</v>
      </c>
      <c r="I56" s="216">
        <v>1.8593945473309752</v>
      </c>
      <c r="J56" s="216">
        <v>0</v>
      </c>
      <c r="K56" s="216">
        <v>0</v>
      </c>
      <c r="L56" s="216">
        <v>0</v>
      </c>
      <c r="M56" s="216">
        <v>0</v>
      </c>
      <c r="N56" s="216">
        <v>0</v>
      </c>
      <c r="O56" s="216">
        <v>0.008547</v>
      </c>
      <c r="P56" s="216">
        <v>0.007855</v>
      </c>
      <c r="Q56" s="216">
        <v>0.3380270666666667</v>
      </c>
      <c r="R56" s="216">
        <v>0.031577272496222365</v>
      </c>
      <c r="S56" s="216">
        <v>0.941304</v>
      </c>
      <c r="T56" s="216">
        <v>0.0857899275367568</v>
      </c>
      <c r="U56" s="216">
        <v>0</v>
      </c>
      <c r="V56" s="216">
        <v>0</v>
      </c>
      <c r="W56" s="216">
        <v>0</v>
      </c>
      <c r="X56" s="216">
        <v>0</v>
      </c>
      <c r="Y56" s="216">
        <v>0</v>
      </c>
      <c r="Z56" s="216"/>
      <c r="AA56" s="216">
        <v>0</v>
      </c>
      <c r="AB56" s="46"/>
      <c r="AC56" s="217">
        <v>18.068469285375617</v>
      </c>
      <c r="AE56" s="216">
        <v>5.513510132486535</v>
      </c>
      <c r="AF56" s="46"/>
      <c r="AG56" s="216">
        <v>8.041709445049</v>
      </c>
      <c r="AH56" s="216">
        <v>0.04031813014099933</v>
      </c>
      <c r="AI56" s="216">
        <v>-0.012031</v>
      </c>
      <c r="AJ56" s="216"/>
      <c r="AK56" s="216">
        <v>0</v>
      </c>
      <c r="AL56" s="216">
        <v>0</v>
      </c>
      <c r="AM56" s="216">
        <v>0</v>
      </c>
      <c r="AN56" s="216">
        <v>0</v>
      </c>
      <c r="AO56" s="216">
        <v>0</v>
      </c>
      <c r="AP56" s="216">
        <v>0.008547</v>
      </c>
      <c r="AQ56" s="216">
        <v>0.007855</v>
      </c>
      <c r="AR56" s="216">
        <v>0.06940358843130454</v>
      </c>
      <c r="AS56" s="216">
        <v>0.6035254133333333</v>
      </c>
      <c r="AT56" s="216">
        <v>0.01268211102242936</v>
      </c>
      <c r="AU56" s="216">
        <v>0.828348</v>
      </c>
      <c r="AV56" s="216">
        <v>0.09606002227201402</v>
      </c>
      <c r="AW56" s="216">
        <v>0</v>
      </c>
      <c r="AX56" s="216">
        <v>0</v>
      </c>
      <c r="AY56" s="216">
        <v>0</v>
      </c>
      <c r="AZ56" s="216">
        <v>0</v>
      </c>
      <c r="BA56" s="216">
        <v>0</v>
      </c>
      <c r="BB56" s="46"/>
      <c r="BC56" s="216">
        <v>0</v>
      </c>
      <c r="BD56" s="46"/>
      <c r="BE56" s="216">
        <v>1.8593945473309752</v>
      </c>
      <c r="BG56" s="45">
        <v>17.06932239006659</v>
      </c>
      <c r="BI56" s="35">
        <v>-0.055297816296908164</v>
      </c>
      <c r="BN56" s="7"/>
    </row>
    <row r="57" spans="1:66" ht="12.75">
      <c r="A57" s="8" t="s">
        <v>611</v>
      </c>
      <c r="B57" s="8" t="s">
        <v>674</v>
      </c>
      <c r="C57" s="8" t="s">
        <v>675</v>
      </c>
      <c r="D57" s="8"/>
      <c r="E57" s="216">
        <v>66.793088</v>
      </c>
      <c r="F57" s="216"/>
      <c r="G57" s="216">
        <v>78.740970643228</v>
      </c>
      <c r="H57" s="216">
        <v>0</v>
      </c>
      <c r="I57" s="216">
        <v>0</v>
      </c>
      <c r="J57" s="216">
        <v>0</v>
      </c>
      <c r="K57" s="216">
        <v>0</v>
      </c>
      <c r="L57" s="216">
        <v>0.040581000000000006</v>
      </c>
      <c r="M57" s="216">
        <v>0.6915</v>
      </c>
      <c r="N57" s="216">
        <v>0</v>
      </c>
      <c r="O57" s="216">
        <v>0.008547</v>
      </c>
      <c r="P57" s="216">
        <v>0.007855</v>
      </c>
      <c r="Q57" s="216">
        <v>0.9895594211111111</v>
      </c>
      <c r="R57" s="216">
        <v>0.26663511354678393</v>
      </c>
      <c r="S57" s="216">
        <v>1.364757</v>
      </c>
      <c r="T57" s="216">
        <v>0.11929427576718866</v>
      </c>
      <c r="U57" s="216">
        <v>0</v>
      </c>
      <c r="V57" s="216">
        <v>0</v>
      </c>
      <c r="W57" s="216">
        <v>0</v>
      </c>
      <c r="X57" s="216">
        <v>0.143039</v>
      </c>
      <c r="Y57" s="216">
        <v>9.146580506479564</v>
      </c>
      <c r="Z57" s="216"/>
      <c r="AA57" s="216">
        <v>2.923145</v>
      </c>
      <c r="AB57" s="46"/>
      <c r="AC57" s="217">
        <v>161.23555196013263</v>
      </c>
      <c r="AE57" s="216">
        <v>66.65846072226978</v>
      </c>
      <c r="AF57" s="46"/>
      <c r="AG57" s="216">
        <v>70.959244698625</v>
      </c>
      <c r="AH57" s="216">
        <v>0.34044198115700486</v>
      </c>
      <c r="AI57" s="216">
        <v>0</v>
      </c>
      <c r="AJ57" s="216"/>
      <c r="AK57" s="216">
        <v>0</v>
      </c>
      <c r="AL57" s="216">
        <v>0</v>
      </c>
      <c r="AM57" s="216">
        <v>0.040581000000000006</v>
      </c>
      <c r="AN57" s="216">
        <v>0.681441</v>
      </c>
      <c r="AO57" s="216">
        <v>0</v>
      </c>
      <c r="AP57" s="216">
        <v>0.008547</v>
      </c>
      <c r="AQ57" s="216">
        <v>0.007855</v>
      </c>
      <c r="AR57" s="216">
        <v>0.772179984065405</v>
      </c>
      <c r="AS57" s="216">
        <v>1.4757031544444446</v>
      </c>
      <c r="AT57" s="216">
        <v>0.10708638983569291</v>
      </c>
      <c r="AU57" s="216">
        <v>1.216567</v>
      </c>
      <c r="AV57" s="216">
        <v>0.11800358361486997</v>
      </c>
      <c r="AW57" s="216">
        <v>0</v>
      </c>
      <c r="AX57" s="216">
        <v>0</v>
      </c>
      <c r="AY57" s="216">
        <v>0</v>
      </c>
      <c r="AZ57" s="216">
        <v>0.147504</v>
      </c>
      <c r="BA57" s="216">
        <v>9.619149453523802</v>
      </c>
      <c r="BB57" s="46"/>
      <c r="BC57" s="216">
        <v>3.743258</v>
      </c>
      <c r="BD57" s="46"/>
      <c r="BE57" s="216">
        <v>0</v>
      </c>
      <c r="BG57" s="45">
        <v>155.89602296753597</v>
      </c>
      <c r="BI57" s="35">
        <v>-0.033116325324559416</v>
      </c>
      <c r="BK57" s="7"/>
      <c r="BL57" s="7"/>
      <c r="BM57" s="7"/>
      <c r="BN57" s="7"/>
    </row>
    <row r="58" spans="1:66" ht="12.75">
      <c r="A58" s="8" t="s">
        <v>611</v>
      </c>
      <c r="B58" s="8" t="s">
        <v>676</v>
      </c>
      <c r="C58" s="8" t="s">
        <v>677</v>
      </c>
      <c r="D58" s="8"/>
      <c r="E58" s="216">
        <v>71.013897</v>
      </c>
      <c r="F58" s="216"/>
      <c r="G58" s="216">
        <v>92.341371196045</v>
      </c>
      <c r="H58" s="216">
        <v>-0.078008</v>
      </c>
      <c r="I58" s="216">
        <v>0</v>
      </c>
      <c r="J58" s="216">
        <v>0</v>
      </c>
      <c r="K58" s="216">
        <v>0</v>
      </c>
      <c r="L58" s="216">
        <v>0.09378900000000001</v>
      </c>
      <c r="M58" s="216">
        <v>0.66646</v>
      </c>
      <c r="N58" s="216">
        <v>0</v>
      </c>
      <c r="O58" s="216">
        <v>0.008547</v>
      </c>
      <c r="P58" s="216">
        <v>0.007855</v>
      </c>
      <c r="Q58" s="216">
        <v>2.408693743333333</v>
      </c>
      <c r="R58" s="216">
        <v>0.31268921112849796</v>
      </c>
      <c r="S58" s="216">
        <v>1.686243</v>
      </c>
      <c r="T58" s="216">
        <v>0.13368657980544404</v>
      </c>
      <c r="U58" s="216">
        <v>0</v>
      </c>
      <c r="V58" s="216">
        <v>0</v>
      </c>
      <c r="W58" s="216">
        <v>0</v>
      </c>
      <c r="X58" s="216">
        <v>0.161237</v>
      </c>
      <c r="Y58" s="216">
        <v>9.828944926107305</v>
      </c>
      <c r="Z58" s="216"/>
      <c r="AA58" s="216">
        <v>3.295041</v>
      </c>
      <c r="AB58" s="46"/>
      <c r="AC58" s="217">
        <v>181.88044665641956</v>
      </c>
      <c r="AE58" s="216">
        <v>71.85553106564859</v>
      </c>
      <c r="AF58" s="46"/>
      <c r="AG58" s="216">
        <v>82.752847522127</v>
      </c>
      <c r="AH58" s="216">
        <v>0.39924424471600356</v>
      </c>
      <c r="AI58" s="216">
        <v>-0.078008</v>
      </c>
      <c r="AJ58" s="216"/>
      <c r="AK58" s="216">
        <v>0</v>
      </c>
      <c r="AL58" s="216">
        <v>0</v>
      </c>
      <c r="AM58" s="216">
        <v>0.09378900000000001</v>
      </c>
      <c r="AN58" s="216">
        <v>0.656765</v>
      </c>
      <c r="AO58" s="216">
        <v>0</v>
      </c>
      <c r="AP58" s="216">
        <v>0.008547</v>
      </c>
      <c r="AQ58" s="216">
        <v>0.007855</v>
      </c>
      <c r="AR58" s="216">
        <v>0.861172814286871</v>
      </c>
      <c r="AS58" s="216">
        <v>2.938619076666666</v>
      </c>
      <c r="AT58" s="216">
        <v>0.12558270482423303</v>
      </c>
      <c r="AU58" s="216">
        <v>1.50905</v>
      </c>
      <c r="AV58" s="216">
        <v>0.1273935830227173</v>
      </c>
      <c r="AW58" s="216">
        <v>0</v>
      </c>
      <c r="AX58" s="216">
        <v>0</v>
      </c>
      <c r="AY58" s="216">
        <v>0</v>
      </c>
      <c r="AZ58" s="216">
        <v>0.16627</v>
      </c>
      <c r="BA58" s="216">
        <v>10.678751451751902</v>
      </c>
      <c r="BB58" s="46"/>
      <c r="BC58" s="216">
        <v>4.219494</v>
      </c>
      <c r="BD58" s="46"/>
      <c r="BE58" s="216">
        <v>0</v>
      </c>
      <c r="BG58" s="45">
        <v>176.32290446304398</v>
      </c>
      <c r="BI58" s="35">
        <v>-0.03055601795323294</v>
      </c>
      <c r="BK58" s="7"/>
      <c r="BN58" s="7"/>
    </row>
    <row r="59" spans="1:66" ht="12.75">
      <c r="A59" s="8" t="s">
        <v>589</v>
      </c>
      <c r="B59" s="8" t="s">
        <v>678</v>
      </c>
      <c r="C59" s="8" t="s">
        <v>679</v>
      </c>
      <c r="D59" s="8"/>
      <c r="E59" s="216">
        <v>6.39356</v>
      </c>
      <c r="F59" s="216"/>
      <c r="G59" s="216">
        <v>9.341127923483999</v>
      </c>
      <c r="H59" s="216">
        <v>0</v>
      </c>
      <c r="I59" s="216">
        <v>0</v>
      </c>
      <c r="J59" s="216">
        <v>0</v>
      </c>
      <c r="K59" s="216">
        <v>0</v>
      </c>
      <c r="L59" s="216">
        <v>0</v>
      </c>
      <c r="M59" s="216">
        <v>0</v>
      </c>
      <c r="N59" s="216">
        <v>0</v>
      </c>
      <c r="O59" s="216">
        <v>0.008547</v>
      </c>
      <c r="P59" s="216">
        <v>0.007855</v>
      </c>
      <c r="Q59" s="216">
        <v>2.0852830124444446</v>
      </c>
      <c r="R59" s="216">
        <v>0.03163121668665125</v>
      </c>
      <c r="S59" s="216">
        <v>0.652938</v>
      </c>
      <c r="T59" s="216">
        <v>0.05774730509145055</v>
      </c>
      <c r="U59" s="216">
        <v>0</v>
      </c>
      <c r="V59" s="216">
        <v>0</v>
      </c>
      <c r="W59" s="216">
        <v>0</v>
      </c>
      <c r="X59" s="216">
        <v>0</v>
      </c>
      <c r="Y59" s="216">
        <v>0</v>
      </c>
      <c r="Z59" s="216"/>
      <c r="AA59" s="216">
        <v>0</v>
      </c>
      <c r="AB59" s="46"/>
      <c r="AC59" s="217">
        <v>18.578689457706545</v>
      </c>
      <c r="AE59" s="216">
        <v>6.441788599493094</v>
      </c>
      <c r="AF59" s="46"/>
      <c r="AG59" s="216">
        <v>8.115278101138001</v>
      </c>
      <c r="AH59" s="216">
        <v>0.04038700654300023</v>
      </c>
      <c r="AI59" s="216">
        <v>0</v>
      </c>
      <c r="AJ59" s="216"/>
      <c r="AK59" s="216">
        <v>0</v>
      </c>
      <c r="AL59" s="216">
        <v>0</v>
      </c>
      <c r="AM59" s="216">
        <v>0</v>
      </c>
      <c r="AN59" s="216">
        <v>0</v>
      </c>
      <c r="AO59" s="216">
        <v>0</v>
      </c>
      <c r="AP59" s="216">
        <v>0.008547</v>
      </c>
      <c r="AQ59" s="216">
        <v>0.007855</v>
      </c>
      <c r="AR59" s="216">
        <v>0.06993929187281588</v>
      </c>
      <c r="AS59" s="216">
        <v>3.375975599111111</v>
      </c>
      <c r="AT59" s="216">
        <v>0.012703776168211538</v>
      </c>
      <c r="AU59" s="216">
        <v>0.632109</v>
      </c>
      <c r="AV59" s="216">
        <v>0.07707756351005797</v>
      </c>
      <c r="AW59" s="216">
        <v>0</v>
      </c>
      <c r="AX59" s="216">
        <v>0</v>
      </c>
      <c r="AY59" s="216">
        <v>0</v>
      </c>
      <c r="AZ59" s="216">
        <v>0</v>
      </c>
      <c r="BA59" s="216">
        <v>0</v>
      </c>
      <c r="BB59" s="46"/>
      <c r="BC59" s="216">
        <v>0</v>
      </c>
      <c r="BD59" s="46"/>
      <c r="BE59" s="216">
        <v>0</v>
      </c>
      <c r="BG59" s="45">
        <v>18.781660937836293</v>
      </c>
      <c r="BI59" s="35">
        <v>0.010924962204239524</v>
      </c>
      <c r="BK59" s="7"/>
      <c r="BN59" s="7"/>
    </row>
    <row r="60" spans="1:66" ht="12.75">
      <c r="A60" s="8" t="s">
        <v>671</v>
      </c>
      <c r="B60" s="8" t="s">
        <v>680</v>
      </c>
      <c r="C60" s="8" t="s">
        <v>681</v>
      </c>
      <c r="D60" s="8"/>
      <c r="E60" s="216">
        <v>226.400292</v>
      </c>
      <c r="F60" s="216"/>
      <c r="G60" s="216">
        <v>143.026043276091</v>
      </c>
      <c r="H60" s="216">
        <v>0</v>
      </c>
      <c r="I60" s="216">
        <v>0</v>
      </c>
      <c r="J60" s="216">
        <v>0</v>
      </c>
      <c r="K60" s="216">
        <v>0</v>
      </c>
      <c r="L60" s="216">
        <v>0.184464</v>
      </c>
      <c r="M60" s="216">
        <v>1.042541</v>
      </c>
      <c r="N60" s="216">
        <v>0</v>
      </c>
      <c r="O60" s="216">
        <v>0.008547</v>
      </c>
      <c r="P60" s="216">
        <v>0</v>
      </c>
      <c r="Q60" s="216">
        <v>2.4027857973333338</v>
      </c>
      <c r="R60" s="216">
        <v>0.48421243950351744</v>
      </c>
      <c r="S60" s="216">
        <v>0</v>
      </c>
      <c r="T60" s="216">
        <v>0</v>
      </c>
      <c r="U60" s="216">
        <v>0</v>
      </c>
      <c r="V60" s="216">
        <v>0</v>
      </c>
      <c r="W60" s="216">
        <v>0</v>
      </c>
      <c r="X60" s="216">
        <v>0.407039</v>
      </c>
      <c r="Y60" s="216">
        <v>21.23046644253246</v>
      </c>
      <c r="Z60" s="216"/>
      <c r="AA60" s="216">
        <v>8.318185</v>
      </c>
      <c r="AB60" s="46"/>
      <c r="AC60" s="217">
        <v>403.50457595546027</v>
      </c>
      <c r="AE60" s="216">
        <v>228.63672522432861</v>
      </c>
      <c r="AF60" s="46"/>
      <c r="AG60" s="216">
        <v>130.255759667647</v>
      </c>
      <c r="AH60" s="216">
        <v>0.6182465617989897</v>
      </c>
      <c r="AI60" s="216">
        <v>0</v>
      </c>
      <c r="AJ60" s="216"/>
      <c r="AK60" s="216">
        <v>0</v>
      </c>
      <c r="AL60" s="216">
        <v>0</v>
      </c>
      <c r="AM60" s="216">
        <v>0.184464</v>
      </c>
      <c r="AN60" s="216">
        <v>1.027375</v>
      </c>
      <c r="AO60" s="216">
        <v>0</v>
      </c>
      <c r="AP60" s="216">
        <v>0.008547</v>
      </c>
      <c r="AQ60" s="216">
        <v>0</v>
      </c>
      <c r="AR60" s="216">
        <v>2.4860135074906196</v>
      </c>
      <c r="AS60" s="216">
        <v>3.139920010666667</v>
      </c>
      <c r="AT60" s="216">
        <v>0.1945130025932365</v>
      </c>
      <c r="AU60" s="216">
        <v>0</v>
      </c>
      <c r="AV60" s="216">
        <v>0</v>
      </c>
      <c r="AW60" s="216">
        <v>0</v>
      </c>
      <c r="AX60" s="216">
        <v>0</v>
      </c>
      <c r="AY60" s="216">
        <v>0</v>
      </c>
      <c r="AZ60" s="216">
        <v>0.419744</v>
      </c>
      <c r="BA60" s="216">
        <v>22.298665070790243</v>
      </c>
      <c r="BB60" s="46"/>
      <c r="BC60" s="216">
        <v>10.651926</v>
      </c>
      <c r="BD60" s="46"/>
      <c r="BE60" s="216">
        <v>0</v>
      </c>
      <c r="BG60" s="45">
        <v>399.9218990453154</v>
      </c>
      <c r="BI60" s="35">
        <v>-0.008878900323897028</v>
      </c>
      <c r="BN60" s="7"/>
    </row>
    <row r="61" spans="1:66" ht="12.75">
      <c r="A61" s="8" t="s">
        <v>1544</v>
      </c>
      <c r="B61" s="8" t="s">
        <v>491</v>
      </c>
      <c r="C61" s="8" t="s">
        <v>567</v>
      </c>
      <c r="D61" s="8"/>
      <c r="E61" s="216">
        <v>16.448208</v>
      </c>
      <c r="F61" s="216"/>
      <c r="G61" s="216">
        <v>13.37286082982</v>
      </c>
      <c r="H61" s="216">
        <v>0</v>
      </c>
      <c r="I61" s="216">
        <v>0</v>
      </c>
      <c r="J61" s="216">
        <v>0</v>
      </c>
      <c r="K61" s="216">
        <v>0</v>
      </c>
      <c r="L61" s="216">
        <v>0</v>
      </c>
      <c r="M61" s="216">
        <v>0</v>
      </c>
      <c r="N61" s="216">
        <v>0.20398651257102052</v>
      </c>
      <c r="O61" s="216">
        <v>0</v>
      </c>
      <c r="P61" s="216">
        <v>0</v>
      </c>
      <c r="Q61" s="216">
        <v>0</v>
      </c>
      <c r="R61" s="216">
        <v>0</v>
      </c>
      <c r="S61" s="216">
        <v>0</v>
      </c>
      <c r="T61" s="216">
        <v>0</v>
      </c>
      <c r="U61" s="216">
        <v>0</v>
      </c>
      <c r="V61" s="216">
        <v>0</v>
      </c>
      <c r="W61" s="216">
        <v>0</v>
      </c>
      <c r="X61" s="216">
        <v>0</v>
      </c>
      <c r="Y61" s="216">
        <v>0</v>
      </c>
      <c r="Z61" s="216"/>
      <c r="AA61" s="216">
        <v>0</v>
      </c>
      <c r="AB61" s="46"/>
      <c r="AC61" s="217">
        <v>30.02505534239102</v>
      </c>
      <c r="AE61" s="216">
        <v>16.618429000251062</v>
      </c>
      <c r="AF61" s="46"/>
      <c r="AG61" s="216">
        <v>12.373038166159</v>
      </c>
      <c r="AH61" s="216">
        <v>0.05781847997900098</v>
      </c>
      <c r="AI61" s="216">
        <v>0</v>
      </c>
      <c r="AJ61" s="216"/>
      <c r="AK61" s="216">
        <v>0</v>
      </c>
      <c r="AL61" s="216">
        <v>0</v>
      </c>
      <c r="AM61" s="216">
        <v>0</v>
      </c>
      <c r="AN61" s="216">
        <v>0</v>
      </c>
      <c r="AO61" s="216">
        <v>0.2303672817839501</v>
      </c>
      <c r="AP61" s="216">
        <v>0</v>
      </c>
      <c r="AQ61" s="216">
        <v>0</v>
      </c>
      <c r="AR61" s="216">
        <v>0.18265630447030035</v>
      </c>
      <c r="AS61" s="216">
        <v>0</v>
      </c>
      <c r="AT61" s="216">
        <v>0</v>
      </c>
      <c r="AU61" s="216">
        <v>0</v>
      </c>
      <c r="AV61" s="216">
        <v>0</v>
      </c>
      <c r="AW61" s="216">
        <v>0</v>
      </c>
      <c r="AX61" s="216">
        <v>0</v>
      </c>
      <c r="AY61" s="216">
        <v>0</v>
      </c>
      <c r="AZ61" s="216">
        <v>0</v>
      </c>
      <c r="BA61" s="216">
        <v>0</v>
      </c>
      <c r="BB61" s="46"/>
      <c r="BC61" s="216">
        <v>0</v>
      </c>
      <c r="BD61" s="46"/>
      <c r="BE61" s="216">
        <v>0</v>
      </c>
      <c r="BG61" s="45">
        <v>29.46230923264331</v>
      </c>
      <c r="BI61" s="35">
        <v>-0.018742550291096196</v>
      </c>
      <c r="BN61" s="7"/>
    </row>
    <row r="62" spans="1:66" ht="12.75">
      <c r="A62" s="8" t="s">
        <v>684</v>
      </c>
      <c r="B62" s="8" t="s">
        <v>682</v>
      </c>
      <c r="C62" s="8" t="s">
        <v>683</v>
      </c>
      <c r="D62" s="8"/>
      <c r="E62" s="216">
        <v>83.90453</v>
      </c>
      <c r="F62" s="216"/>
      <c r="G62" s="216">
        <v>201.075743599169</v>
      </c>
      <c r="H62" s="216">
        <v>0</v>
      </c>
      <c r="I62" s="216">
        <v>0</v>
      </c>
      <c r="J62" s="216">
        <v>0</v>
      </c>
      <c r="K62" s="216">
        <v>0</v>
      </c>
      <c r="L62" s="216">
        <v>0.08582699999999999</v>
      </c>
      <c r="M62" s="216">
        <v>1.037443</v>
      </c>
      <c r="N62" s="216">
        <v>0</v>
      </c>
      <c r="O62" s="216">
        <v>0.008547</v>
      </c>
      <c r="P62" s="216">
        <v>0.007855</v>
      </c>
      <c r="Q62" s="216">
        <v>4.215778137777777</v>
      </c>
      <c r="R62" s="216">
        <v>0.6774299908603147</v>
      </c>
      <c r="S62" s="216">
        <v>2.560543</v>
      </c>
      <c r="T62" s="216">
        <v>0.17672396168559265</v>
      </c>
      <c r="U62" s="216">
        <v>0.1</v>
      </c>
      <c r="V62" s="216">
        <v>0</v>
      </c>
      <c r="W62" s="216">
        <v>0</v>
      </c>
      <c r="X62" s="216">
        <v>0.225189</v>
      </c>
      <c r="Y62" s="216">
        <v>25.64937887901166</v>
      </c>
      <c r="Z62" s="216"/>
      <c r="AA62" s="216">
        <v>4.601957</v>
      </c>
      <c r="AB62" s="46"/>
      <c r="AC62" s="217">
        <v>324.32694556850436</v>
      </c>
      <c r="AE62" s="216">
        <v>85.18354971004615</v>
      </c>
      <c r="AF62" s="46"/>
      <c r="AG62" s="216">
        <v>179.02581226586898</v>
      </c>
      <c r="AH62" s="216">
        <v>0.8649483750110268</v>
      </c>
      <c r="AI62" s="216">
        <v>0</v>
      </c>
      <c r="AJ62" s="216"/>
      <c r="AK62" s="216">
        <v>0</v>
      </c>
      <c r="AL62" s="216">
        <v>0</v>
      </c>
      <c r="AM62" s="216">
        <v>0.08582699999999999</v>
      </c>
      <c r="AN62" s="216">
        <v>1.02235</v>
      </c>
      <c r="AO62" s="216">
        <v>0</v>
      </c>
      <c r="AP62" s="216">
        <v>0.008547</v>
      </c>
      <c r="AQ62" s="216">
        <v>0.007855</v>
      </c>
      <c r="AR62" s="216">
        <v>1.037037340894004</v>
      </c>
      <c r="AS62" s="216">
        <v>5.273772671111111</v>
      </c>
      <c r="AT62" s="216">
        <v>0.2734596143489922</v>
      </c>
      <c r="AU62" s="216">
        <v>2.560543</v>
      </c>
      <c r="AV62" s="216">
        <v>0.1585403208422834</v>
      </c>
      <c r="AW62" s="216">
        <v>0.1</v>
      </c>
      <c r="AX62" s="216">
        <v>0</v>
      </c>
      <c r="AY62" s="216">
        <v>0</v>
      </c>
      <c r="AZ62" s="216">
        <v>0.232218</v>
      </c>
      <c r="BA62" s="216">
        <v>26.367561487623984</v>
      </c>
      <c r="BB62" s="46"/>
      <c r="BC62" s="216">
        <v>5.893076</v>
      </c>
      <c r="BD62" s="46"/>
      <c r="BE62" s="216">
        <v>0</v>
      </c>
      <c r="BG62" s="45">
        <v>308.0950977857466</v>
      </c>
      <c r="BI62" s="35">
        <v>-0.05004779283542223</v>
      </c>
      <c r="BL62" s="7"/>
      <c r="BM62" s="7"/>
      <c r="BN62" s="7"/>
    </row>
    <row r="63" spans="1:66" ht="12.75">
      <c r="A63" s="8" t="s">
        <v>589</v>
      </c>
      <c r="B63" s="8" t="s">
        <v>685</v>
      </c>
      <c r="C63" s="8" t="s">
        <v>686</v>
      </c>
      <c r="D63" s="8"/>
      <c r="E63" s="216">
        <v>5.265635</v>
      </c>
      <c r="F63" s="216"/>
      <c r="G63" s="216">
        <v>6.659761063439</v>
      </c>
      <c r="H63" s="216">
        <v>-0.091116</v>
      </c>
      <c r="I63" s="216">
        <v>0</v>
      </c>
      <c r="J63" s="216">
        <v>0</v>
      </c>
      <c r="K63" s="216">
        <v>0</v>
      </c>
      <c r="L63" s="216">
        <v>0</v>
      </c>
      <c r="M63" s="216">
        <v>0</v>
      </c>
      <c r="N63" s="216">
        <v>0</v>
      </c>
      <c r="O63" s="216">
        <v>0.008547</v>
      </c>
      <c r="P63" s="216">
        <v>0.007855</v>
      </c>
      <c r="Q63" s="216">
        <v>0.7047001022222222</v>
      </c>
      <c r="R63" s="216">
        <v>0.022551489178235407</v>
      </c>
      <c r="S63" s="216">
        <v>0.702391</v>
      </c>
      <c r="T63" s="216">
        <v>0.06784363456882953</v>
      </c>
      <c r="U63" s="216">
        <v>0</v>
      </c>
      <c r="V63" s="216">
        <v>0</v>
      </c>
      <c r="W63" s="216">
        <v>0</v>
      </c>
      <c r="X63" s="216">
        <v>0</v>
      </c>
      <c r="Y63" s="216">
        <v>0</v>
      </c>
      <c r="Z63" s="216"/>
      <c r="AA63" s="216">
        <v>0</v>
      </c>
      <c r="AB63" s="46"/>
      <c r="AC63" s="217">
        <v>13.348168289408287</v>
      </c>
      <c r="AE63" s="216">
        <v>5.29954486759847</v>
      </c>
      <c r="AF63" s="46"/>
      <c r="AG63" s="216">
        <v>5.747084656449</v>
      </c>
      <c r="AH63" s="216">
        <v>0.028793933221000247</v>
      </c>
      <c r="AI63" s="216">
        <v>-0.091116</v>
      </c>
      <c r="AJ63" s="216"/>
      <c r="AK63" s="216">
        <v>0</v>
      </c>
      <c r="AL63" s="216">
        <v>0</v>
      </c>
      <c r="AM63" s="216">
        <v>0</v>
      </c>
      <c r="AN63" s="216">
        <v>0</v>
      </c>
      <c r="AO63" s="216">
        <v>0</v>
      </c>
      <c r="AP63" s="216">
        <v>0.008547</v>
      </c>
      <c r="AQ63" s="216">
        <v>0.007855</v>
      </c>
      <c r="AR63" s="216">
        <v>0.06241729607448048</v>
      </c>
      <c r="AS63" s="216">
        <v>1.006264902222222</v>
      </c>
      <c r="AT63" s="216">
        <v>0.009057162537192227</v>
      </c>
      <c r="AU63" s="216">
        <v>0.618104</v>
      </c>
      <c r="AV63" s="216">
        <v>0.0831134047171974</v>
      </c>
      <c r="AW63" s="216">
        <v>0</v>
      </c>
      <c r="AX63" s="216">
        <v>0</v>
      </c>
      <c r="AY63" s="216">
        <v>0</v>
      </c>
      <c r="AZ63" s="216">
        <v>0</v>
      </c>
      <c r="BA63" s="216">
        <v>0</v>
      </c>
      <c r="BB63" s="46"/>
      <c r="BC63" s="216">
        <v>0</v>
      </c>
      <c r="BD63" s="46"/>
      <c r="BE63" s="216">
        <v>0</v>
      </c>
      <c r="BG63" s="45">
        <v>12.779666222819564</v>
      </c>
      <c r="BI63" s="35">
        <v>-0.04259026813737631</v>
      </c>
      <c r="BN63" s="7"/>
    </row>
    <row r="64" spans="1:66" ht="12.75">
      <c r="A64" s="8" t="s">
        <v>589</v>
      </c>
      <c r="B64" s="8" t="s">
        <v>687</v>
      </c>
      <c r="C64" s="8" t="s">
        <v>826</v>
      </c>
      <c r="D64" s="8"/>
      <c r="E64" s="216">
        <v>8.408893</v>
      </c>
      <c r="F64" s="216"/>
      <c r="G64" s="216">
        <v>10.249854053804999</v>
      </c>
      <c r="H64" s="216">
        <v>-0.073181</v>
      </c>
      <c r="I64" s="216">
        <v>0</v>
      </c>
      <c r="J64" s="216">
        <v>0</v>
      </c>
      <c r="K64" s="216">
        <v>0</v>
      </c>
      <c r="L64" s="216">
        <v>0</v>
      </c>
      <c r="M64" s="216">
        <v>0</v>
      </c>
      <c r="N64" s="216">
        <v>0</v>
      </c>
      <c r="O64" s="216">
        <v>0.008547</v>
      </c>
      <c r="P64" s="216">
        <v>0.007855</v>
      </c>
      <c r="Q64" s="216">
        <v>1.5045778382222224</v>
      </c>
      <c r="R64" s="216">
        <v>0.03470837325408694</v>
      </c>
      <c r="S64" s="216">
        <v>0.843889</v>
      </c>
      <c r="T64" s="216">
        <v>0.0768570992265422</v>
      </c>
      <c r="U64" s="216">
        <v>0</v>
      </c>
      <c r="V64" s="216">
        <v>0</v>
      </c>
      <c r="W64" s="216">
        <v>0</v>
      </c>
      <c r="X64" s="216">
        <v>0</v>
      </c>
      <c r="Y64" s="216">
        <v>0</v>
      </c>
      <c r="Z64" s="216"/>
      <c r="AA64" s="216">
        <v>0</v>
      </c>
      <c r="AB64" s="46"/>
      <c r="AC64" s="217">
        <v>21.062000364507853</v>
      </c>
      <c r="AE64" s="216">
        <v>8.436516360010591</v>
      </c>
      <c r="AF64" s="46"/>
      <c r="AG64" s="216">
        <v>8.872412179089</v>
      </c>
      <c r="AH64" s="216">
        <v>0.044315946224000306</v>
      </c>
      <c r="AI64" s="216">
        <v>-0.073181</v>
      </c>
      <c r="AJ64" s="216"/>
      <c r="AK64" s="216">
        <v>0</v>
      </c>
      <c r="AL64" s="216">
        <v>0</v>
      </c>
      <c r="AM64" s="216">
        <v>0</v>
      </c>
      <c r="AN64" s="216">
        <v>0</v>
      </c>
      <c r="AO64" s="216">
        <v>0</v>
      </c>
      <c r="AP64" s="216">
        <v>0.008547</v>
      </c>
      <c r="AQ64" s="216">
        <v>0.007855</v>
      </c>
      <c r="AR64" s="216">
        <v>0.09539558875088504</v>
      </c>
      <c r="AS64" s="216">
        <v>2.526842584888889</v>
      </c>
      <c r="AT64" s="216">
        <v>0.013939628353554195</v>
      </c>
      <c r="AU64" s="216">
        <v>0.752844</v>
      </c>
      <c r="AV64" s="216">
        <v>0.08888602501853615</v>
      </c>
      <c r="AW64" s="216">
        <v>0</v>
      </c>
      <c r="AX64" s="216">
        <v>0</v>
      </c>
      <c r="AY64" s="216">
        <v>0</v>
      </c>
      <c r="AZ64" s="216">
        <v>0</v>
      </c>
      <c r="BA64" s="216">
        <v>0</v>
      </c>
      <c r="BB64" s="46"/>
      <c r="BC64" s="216">
        <v>0</v>
      </c>
      <c r="BD64" s="46"/>
      <c r="BE64" s="216">
        <v>0</v>
      </c>
      <c r="BG64" s="45">
        <v>20.774373312335452</v>
      </c>
      <c r="BI64" s="35">
        <v>-0.01365620772930421</v>
      </c>
      <c r="BN64" s="7"/>
    </row>
    <row r="65" spans="1:66" ht="12.75">
      <c r="A65" s="8" t="s">
        <v>589</v>
      </c>
      <c r="B65" s="8" t="s">
        <v>827</v>
      </c>
      <c r="C65" s="8" t="s">
        <v>828</v>
      </c>
      <c r="D65" s="8"/>
      <c r="E65" s="216">
        <v>5.959201</v>
      </c>
      <c r="F65" s="216"/>
      <c r="G65" s="216">
        <v>7.381304125934</v>
      </c>
      <c r="H65" s="216">
        <v>-0.053884</v>
      </c>
      <c r="I65" s="216">
        <v>0</v>
      </c>
      <c r="J65" s="216">
        <v>0</v>
      </c>
      <c r="K65" s="216">
        <v>0</v>
      </c>
      <c r="L65" s="216">
        <v>0</v>
      </c>
      <c r="M65" s="216">
        <v>0</v>
      </c>
      <c r="N65" s="216">
        <v>0</v>
      </c>
      <c r="O65" s="216">
        <v>0.008547</v>
      </c>
      <c r="P65" s="216">
        <v>0.007855</v>
      </c>
      <c r="Q65" s="216">
        <v>1.0406574373333335</v>
      </c>
      <c r="R65" s="216">
        <v>0.024695965760722992</v>
      </c>
      <c r="S65" s="216">
        <v>0.680615</v>
      </c>
      <c r="T65" s="216">
        <v>0.06688764108718911</v>
      </c>
      <c r="U65" s="216">
        <v>0</v>
      </c>
      <c r="V65" s="216">
        <v>0</v>
      </c>
      <c r="W65" s="216">
        <v>0</v>
      </c>
      <c r="X65" s="216">
        <v>0</v>
      </c>
      <c r="Y65" s="216">
        <v>0</v>
      </c>
      <c r="Z65" s="216"/>
      <c r="AA65" s="216">
        <v>0</v>
      </c>
      <c r="AB65" s="46"/>
      <c r="AC65" s="217">
        <v>15.115879170115246</v>
      </c>
      <c r="AE65" s="216">
        <v>6.005385256013066</v>
      </c>
      <c r="AF65" s="46"/>
      <c r="AG65" s="216">
        <v>6.382275035729999</v>
      </c>
      <c r="AH65" s="216">
        <v>0.03153201916400064</v>
      </c>
      <c r="AI65" s="216">
        <v>-0.053884</v>
      </c>
      <c r="AJ65" s="216"/>
      <c r="AK65" s="216">
        <v>0</v>
      </c>
      <c r="AL65" s="216">
        <v>0</v>
      </c>
      <c r="AM65" s="216">
        <v>0</v>
      </c>
      <c r="AN65" s="216">
        <v>0</v>
      </c>
      <c r="AO65" s="216">
        <v>0</v>
      </c>
      <c r="AP65" s="216">
        <v>0.008547</v>
      </c>
      <c r="AQ65" s="216">
        <v>0.007855</v>
      </c>
      <c r="AR65" s="216">
        <v>0.06898996946918613</v>
      </c>
      <c r="AS65" s="216">
        <v>1.3096785573333334</v>
      </c>
      <c r="AT65" s="216">
        <v>0.010038448912536453</v>
      </c>
      <c r="AU65" s="216">
        <v>0.651779</v>
      </c>
      <c r="AV65" s="216">
        <v>0.08270745654184222</v>
      </c>
      <c r="AW65" s="216">
        <v>0</v>
      </c>
      <c r="AX65" s="216">
        <v>0</v>
      </c>
      <c r="AY65" s="216">
        <v>0</v>
      </c>
      <c r="AZ65" s="216">
        <v>0</v>
      </c>
      <c r="BA65" s="216">
        <v>0</v>
      </c>
      <c r="BB65" s="46"/>
      <c r="BC65" s="216">
        <v>0</v>
      </c>
      <c r="BD65" s="46"/>
      <c r="BE65" s="216">
        <v>0</v>
      </c>
      <c r="BG65" s="45">
        <v>14.504903743163963</v>
      </c>
      <c r="BI65" s="35">
        <v>-0.0404194436906593</v>
      </c>
      <c r="BK65" s="7"/>
      <c r="BN65" s="7"/>
    </row>
    <row r="66" spans="1:66" ht="12.75">
      <c r="A66" s="8" t="s">
        <v>589</v>
      </c>
      <c r="B66" s="8" t="s">
        <v>829</v>
      </c>
      <c r="C66" s="8" t="s">
        <v>830</v>
      </c>
      <c r="D66" s="8"/>
      <c r="E66" s="216">
        <v>6.570906</v>
      </c>
      <c r="F66" s="216"/>
      <c r="G66" s="216">
        <v>4.949031089448001</v>
      </c>
      <c r="H66" s="216">
        <v>-0.035641</v>
      </c>
      <c r="I66" s="216">
        <v>0</v>
      </c>
      <c r="J66" s="216">
        <v>0</v>
      </c>
      <c r="K66" s="216">
        <v>0</v>
      </c>
      <c r="L66" s="216">
        <v>0</v>
      </c>
      <c r="M66" s="216">
        <v>0</v>
      </c>
      <c r="N66" s="216">
        <v>0</v>
      </c>
      <c r="O66" s="216">
        <v>0.008547</v>
      </c>
      <c r="P66" s="216">
        <v>0.007855</v>
      </c>
      <c r="Q66" s="216">
        <v>0.5328391786666669</v>
      </c>
      <c r="R66" s="216">
        <v>0.016758562355809876</v>
      </c>
      <c r="S66" s="216">
        <v>0.523595</v>
      </c>
      <c r="T66" s="216">
        <v>0.05268401901474467</v>
      </c>
      <c r="U66" s="216">
        <v>0</v>
      </c>
      <c r="V66" s="216">
        <v>0</v>
      </c>
      <c r="W66" s="216">
        <v>0</v>
      </c>
      <c r="X66" s="216">
        <v>0</v>
      </c>
      <c r="Y66" s="216">
        <v>0</v>
      </c>
      <c r="Z66" s="216"/>
      <c r="AA66" s="216">
        <v>0</v>
      </c>
      <c r="AB66" s="46"/>
      <c r="AC66" s="217">
        <v>12.62657484948522</v>
      </c>
      <c r="AE66" s="216">
        <v>6.585810750117891</v>
      </c>
      <c r="AF66" s="46"/>
      <c r="AG66" s="216">
        <v>4.284693030256999</v>
      </c>
      <c r="AH66" s="216">
        <v>0.021397474975999444</v>
      </c>
      <c r="AI66" s="216">
        <v>-0.035641</v>
      </c>
      <c r="AJ66" s="216"/>
      <c r="AK66" s="216">
        <v>0</v>
      </c>
      <c r="AL66" s="216">
        <v>0</v>
      </c>
      <c r="AM66" s="216">
        <v>0</v>
      </c>
      <c r="AN66" s="216">
        <v>0</v>
      </c>
      <c r="AO66" s="216">
        <v>0</v>
      </c>
      <c r="AP66" s="216">
        <v>0.008547</v>
      </c>
      <c r="AQ66" s="216">
        <v>0.007855</v>
      </c>
      <c r="AR66" s="216">
        <v>0.07514667084318613</v>
      </c>
      <c r="AS66" s="216">
        <v>0.6860461120000002</v>
      </c>
      <c r="AT66" s="216">
        <v>0.006730598673400684</v>
      </c>
      <c r="AU66" s="216">
        <v>0.460764</v>
      </c>
      <c r="AV66" s="216">
        <v>0.07256523814383559</v>
      </c>
      <c r="AW66" s="216">
        <v>0</v>
      </c>
      <c r="AX66" s="216">
        <v>0</v>
      </c>
      <c r="AY66" s="216">
        <v>0</v>
      </c>
      <c r="AZ66" s="216">
        <v>0</v>
      </c>
      <c r="BA66" s="216">
        <v>0</v>
      </c>
      <c r="BB66" s="46"/>
      <c r="BC66" s="216">
        <v>0</v>
      </c>
      <c r="BD66" s="46"/>
      <c r="BE66" s="216">
        <v>0</v>
      </c>
      <c r="BG66" s="45">
        <v>12.17391487501131</v>
      </c>
      <c r="BI66" s="35">
        <v>-0.035849783482047384</v>
      </c>
      <c r="BN66" s="7"/>
    </row>
    <row r="67" spans="1:66" ht="12.75">
      <c r="A67" s="8" t="s">
        <v>622</v>
      </c>
      <c r="B67" s="8" t="s">
        <v>831</v>
      </c>
      <c r="C67" s="8" t="s">
        <v>832</v>
      </c>
      <c r="D67" s="8"/>
      <c r="E67" s="216">
        <v>118.362376</v>
      </c>
      <c r="F67" s="216"/>
      <c r="G67" s="216">
        <v>71.66329005057301</v>
      </c>
      <c r="H67" s="216">
        <v>-0.86076</v>
      </c>
      <c r="I67" s="216">
        <v>0</v>
      </c>
      <c r="J67" s="216">
        <v>0</v>
      </c>
      <c r="K67" s="216">
        <v>0</v>
      </c>
      <c r="L67" s="216">
        <v>0.06587400000000002</v>
      </c>
      <c r="M67" s="216">
        <v>0.431108</v>
      </c>
      <c r="N67" s="216">
        <v>0</v>
      </c>
      <c r="O67" s="216">
        <v>0.008547</v>
      </c>
      <c r="P67" s="216">
        <v>0.007855</v>
      </c>
      <c r="Q67" s="216">
        <v>4.9853708077777785</v>
      </c>
      <c r="R67" s="216">
        <v>0.23823175154347567</v>
      </c>
      <c r="S67" s="216">
        <v>1.279534</v>
      </c>
      <c r="T67" s="216">
        <v>0.10868362743100375</v>
      </c>
      <c r="U67" s="216">
        <v>0</v>
      </c>
      <c r="V67" s="216">
        <v>0</v>
      </c>
      <c r="W67" s="216">
        <v>0</v>
      </c>
      <c r="X67" s="216">
        <v>0.151667</v>
      </c>
      <c r="Y67" s="216">
        <v>9.873036316240967</v>
      </c>
      <c r="Z67" s="216"/>
      <c r="AA67" s="216">
        <v>3.099459</v>
      </c>
      <c r="AB67" s="46"/>
      <c r="AC67" s="217">
        <v>209.41427255356624</v>
      </c>
      <c r="AE67" s="216">
        <v>120.04906132024595</v>
      </c>
      <c r="AF67" s="46"/>
      <c r="AG67" s="216">
        <v>65.548110090985</v>
      </c>
      <c r="AH67" s="216">
        <v>0.3041763269320056</v>
      </c>
      <c r="AI67" s="216">
        <v>-0.86076</v>
      </c>
      <c r="AJ67" s="216"/>
      <c r="AK67" s="216">
        <v>0</v>
      </c>
      <c r="AL67" s="216">
        <v>0</v>
      </c>
      <c r="AM67" s="216">
        <v>0.06587400000000002</v>
      </c>
      <c r="AN67" s="216">
        <v>0.424837</v>
      </c>
      <c r="AO67" s="216">
        <v>0</v>
      </c>
      <c r="AP67" s="216">
        <v>0.008547</v>
      </c>
      <c r="AQ67" s="216">
        <v>0.007855</v>
      </c>
      <c r="AR67" s="216">
        <v>1.3205516446266177</v>
      </c>
      <c r="AS67" s="216">
        <v>6.947411874444445</v>
      </c>
      <c r="AT67" s="216">
        <v>0.09746086379904183</v>
      </c>
      <c r="AU67" s="216">
        <v>1.164331</v>
      </c>
      <c r="AV67" s="216">
        <v>0.11027575389426357</v>
      </c>
      <c r="AW67" s="216">
        <v>0</v>
      </c>
      <c r="AX67" s="216">
        <v>0</v>
      </c>
      <c r="AY67" s="216">
        <v>0</v>
      </c>
      <c r="AZ67" s="216">
        <v>0.156402</v>
      </c>
      <c r="BA67" s="216">
        <v>10.149481333095713</v>
      </c>
      <c r="BB67" s="46"/>
      <c r="BC67" s="216">
        <v>3.969039</v>
      </c>
      <c r="BD67" s="46"/>
      <c r="BE67" s="216">
        <v>0</v>
      </c>
      <c r="BG67" s="45">
        <v>209.46265420802305</v>
      </c>
      <c r="BI67" s="35">
        <v>0.00023103322360438897</v>
      </c>
      <c r="BN67" s="7"/>
    </row>
    <row r="68" spans="1:66" ht="12.75">
      <c r="A68" s="8" t="s">
        <v>589</v>
      </c>
      <c r="B68" s="8" t="s">
        <v>833</v>
      </c>
      <c r="C68" s="8" t="s">
        <v>834</v>
      </c>
      <c r="D68" s="8"/>
      <c r="E68" s="216">
        <v>6.224777</v>
      </c>
      <c r="F68" s="216"/>
      <c r="G68" s="216">
        <v>9.457194153919</v>
      </c>
      <c r="H68" s="216">
        <v>-0.278181</v>
      </c>
      <c r="I68" s="216">
        <v>0</v>
      </c>
      <c r="J68" s="216">
        <v>0</v>
      </c>
      <c r="K68" s="216">
        <v>0</v>
      </c>
      <c r="L68" s="216">
        <v>0</v>
      </c>
      <c r="M68" s="216">
        <v>0</v>
      </c>
      <c r="N68" s="216">
        <v>0</v>
      </c>
      <c r="O68" s="216">
        <v>0.008547</v>
      </c>
      <c r="P68" s="216">
        <v>0.007855</v>
      </c>
      <c r="Q68" s="216">
        <v>2.1636580026666667</v>
      </c>
      <c r="R68" s="216">
        <v>0.031786574357715563</v>
      </c>
      <c r="S68" s="216">
        <v>0.835203</v>
      </c>
      <c r="T68" s="216">
        <v>0.07205247261729589</v>
      </c>
      <c r="U68" s="216">
        <v>0</v>
      </c>
      <c r="V68" s="216">
        <v>0</v>
      </c>
      <c r="W68" s="216">
        <v>0</v>
      </c>
      <c r="X68" s="216">
        <v>0</v>
      </c>
      <c r="Y68" s="216">
        <v>0</v>
      </c>
      <c r="Z68" s="216"/>
      <c r="AA68" s="216">
        <v>0</v>
      </c>
      <c r="AB68" s="46"/>
      <c r="AC68" s="217">
        <v>18.52289220356068</v>
      </c>
      <c r="AE68" s="216">
        <v>6.30100742755709</v>
      </c>
      <c r="AF68" s="46"/>
      <c r="AG68" s="216">
        <v>8.165309097487</v>
      </c>
      <c r="AH68" s="216">
        <v>0.04058536853799969</v>
      </c>
      <c r="AI68" s="216">
        <v>-0.278181</v>
      </c>
      <c r="AJ68" s="216"/>
      <c r="AK68" s="216">
        <v>0</v>
      </c>
      <c r="AL68" s="216">
        <v>0</v>
      </c>
      <c r="AM68" s="216">
        <v>0</v>
      </c>
      <c r="AN68" s="216">
        <v>0</v>
      </c>
      <c r="AO68" s="216">
        <v>0</v>
      </c>
      <c r="AP68" s="216">
        <v>0.008547</v>
      </c>
      <c r="AQ68" s="216">
        <v>0.007855</v>
      </c>
      <c r="AR68" s="216">
        <v>0.07034254324694192</v>
      </c>
      <c r="AS68" s="216">
        <v>2.8969325626666667</v>
      </c>
      <c r="AT68" s="216">
        <v>0.012861624280796251</v>
      </c>
      <c r="AU68" s="216">
        <v>0.734979</v>
      </c>
      <c r="AV68" s="216">
        <v>0.08571642752673421</v>
      </c>
      <c r="AW68" s="216">
        <v>0</v>
      </c>
      <c r="AX68" s="216">
        <v>0</v>
      </c>
      <c r="AY68" s="216">
        <v>0</v>
      </c>
      <c r="AZ68" s="216">
        <v>0</v>
      </c>
      <c r="BA68" s="216">
        <v>0</v>
      </c>
      <c r="BB68" s="46"/>
      <c r="BC68" s="216">
        <v>0</v>
      </c>
      <c r="BD68" s="46"/>
      <c r="BE68" s="216">
        <v>0</v>
      </c>
      <c r="BG68" s="45">
        <v>18.045955051303228</v>
      </c>
      <c r="BI68" s="35">
        <v>-0.025748524961224473</v>
      </c>
      <c r="BN68" s="7"/>
    </row>
    <row r="69" spans="1:66" ht="12.75">
      <c r="A69" s="8" t="s">
        <v>589</v>
      </c>
      <c r="B69" s="8" t="s">
        <v>835</v>
      </c>
      <c r="C69" s="8" t="s">
        <v>836</v>
      </c>
      <c r="D69" s="8"/>
      <c r="E69" s="216">
        <v>10.299359</v>
      </c>
      <c r="F69" s="216"/>
      <c r="G69" s="216">
        <v>7.452589812453</v>
      </c>
      <c r="H69" s="216">
        <v>-0.181983</v>
      </c>
      <c r="I69" s="216">
        <v>0</v>
      </c>
      <c r="J69" s="216">
        <v>0</v>
      </c>
      <c r="K69" s="216">
        <v>0</v>
      </c>
      <c r="L69" s="216">
        <v>0</v>
      </c>
      <c r="M69" s="216">
        <v>0</v>
      </c>
      <c r="N69" s="216">
        <v>0</v>
      </c>
      <c r="O69" s="216">
        <v>0.008547</v>
      </c>
      <c r="P69" s="216">
        <v>0.007855</v>
      </c>
      <c r="Q69" s="216">
        <v>0.9994567582222224</v>
      </c>
      <c r="R69" s="216">
        <v>0.025236190443531318</v>
      </c>
      <c r="S69" s="216">
        <v>0.827986</v>
      </c>
      <c r="T69" s="216">
        <v>0.0725002307278043</v>
      </c>
      <c r="U69" s="216">
        <v>0</v>
      </c>
      <c r="V69" s="216">
        <v>0</v>
      </c>
      <c r="W69" s="216">
        <v>0</v>
      </c>
      <c r="X69" s="216">
        <v>0</v>
      </c>
      <c r="Y69" s="216">
        <v>0</v>
      </c>
      <c r="Z69" s="216"/>
      <c r="AA69" s="216">
        <v>0</v>
      </c>
      <c r="AB69" s="46"/>
      <c r="AC69" s="217">
        <v>19.51154699184656</v>
      </c>
      <c r="AE69" s="216">
        <v>10.328444211519159</v>
      </c>
      <c r="AF69" s="46"/>
      <c r="AG69" s="216">
        <v>6.4425644375769995</v>
      </c>
      <c r="AH69" s="216">
        <v>0.032221782634000294</v>
      </c>
      <c r="AI69" s="216">
        <v>-0.181983</v>
      </c>
      <c r="AJ69" s="216"/>
      <c r="AK69" s="216">
        <v>0</v>
      </c>
      <c r="AL69" s="216">
        <v>0</v>
      </c>
      <c r="AM69" s="216">
        <v>0</v>
      </c>
      <c r="AN69" s="216">
        <v>0</v>
      </c>
      <c r="AO69" s="216">
        <v>0</v>
      </c>
      <c r="AP69" s="216">
        <v>0.008547</v>
      </c>
      <c r="AQ69" s="216">
        <v>0.007855</v>
      </c>
      <c r="AR69" s="216">
        <v>0.11228192571895103</v>
      </c>
      <c r="AS69" s="216">
        <v>1.4050717982222223</v>
      </c>
      <c r="AT69" s="216">
        <v>0.010135396241911737</v>
      </c>
      <c r="AU69" s="216">
        <v>0.760903</v>
      </c>
      <c r="AV69" s="216">
        <v>0.08644491797146396</v>
      </c>
      <c r="AW69" s="216">
        <v>0</v>
      </c>
      <c r="AX69" s="216">
        <v>0</v>
      </c>
      <c r="AY69" s="216">
        <v>0</v>
      </c>
      <c r="AZ69" s="216">
        <v>0</v>
      </c>
      <c r="BA69" s="216">
        <v>0</v>
      </c>
      <c r="BB69" s="46"/>
      <c r="BC69" s="216">
        <v>0</v>
      </c>
      <c r="BD69" s="46"/>
      <c r="BE69" s="216">
        <v>0</v>
      </c>
      <c r="BG69" s="45">
        <v>19.012486469884706</v>
      </c>
      <c r="BI69" s="35">
        <v>-0.025577701356555755</v>
      </c>
      <c r="BN69" s="7"/>
    </row>
    <row r="70" spans="1:66" ht="12.75">
      <c r="A70" s="8" t="s">
        <v>589</v>
      </c>
      <c r="B70" s="8" t="s">
        <v>837</v>
      </c>
      <c r="C70" s="8" t="s">
        <v>838</v>
      </c>
      <c r="D70" s="8"/>
      <c r="E70" s="216">
        <v>7.19021703</v>
      </c>
      <c r="F70" s="216"/>
      <c r="G70" s="216">
        <v>6.291982320109001</v>
      </c>
      <c r="H70" s="216">
        <v>-0.016986</v>
      </c>
      <c r="I70" s="216">
        <v>0</v>
      </c>
      <c r="J70" s="216">
        <v>0</v>
      </c>
      <c r="K70" s="216">
        <v>0</v>
      </c>
      <c r="L70" s="216">
        <v>0</v>
      </c>
      <c r="M70" s="216">
        <v>0</v>
      </c>
      <c r="N70" s="216">
        <v>0</v>
      </c>
      <c r="O70" s="216">
        <v>0.008547</v>
      </c>
      <c r="P70" s="216">
        <v>0.007855</v>
      </c>
      <c r="Q70" s="216">
        <v>0.6991345537777778</v>
      </c>
      <c r="R70" s="216">
        <v>0.021040011990777808</v>
      </c>
      <c r="S70" s="216">
        <v>0.704248</v>
      </c>
      <c r="T70" s="216">
        <v>0.06472066141614266</v>
      </c>
      <c r="U70" s="216">
        <v>0</v>
      </c>
      <c r="V70" s="216">
        <v>0</v>
      </c>
      <c r="W70" s="216">
        <v>0</v>
      </c>
      <c r="X70" s="216">
        <v>0</v>
      </c>
      <c r="Y70" s="216">
        <v>0</v>
      </c>
      <c r="Z70" s="216"/>
      <c r="AA70" s="216">
        <v>0</v>
      </c>
      <c r="AB70" s="46"/>
      <c r="AC70" s="217">
        <v>14.970758577293699</v>
      </c>
      <c r="AE70" s="216">
        <v>7.193513118523123</v>
      </c>
      <c r="AF70" s="46"/>
      <c r="AG70" s="216">
        <v>5.451469406821</v>
      </c>
      <c r="AH70" s="216">
        <v>0.026864066289999523</v>
      </c>
      <c r="AI70" s="216">
        <v>-0.016986</v>
      </c>
      <c r="AJ70" s="216"/>
      <c r="AK70" s="216">
        <v>0</v>
      </c>
      <c r="AL70" s="216">
        <v>0</v>
      </c>
      <c r="AM70" s="216">
        <v>0</v>
      </c>
      <c r="AN70" s="216">
        <v>0</v>
      </c>
      <c r="AO70" s="216">
        <v>0</v>
      </c>
      <c r="AP70" s="216">
        <v>0.008547</v>
      </c>
      <c r="AQ70" s="216">
        <v>0.007855</v>
      </c>
      <c r="AR70" s="216">
        <v>0.07861728419407266</v>
      </c>
      <c r="AS70" s="216">
        <v>1.0893727404444447</v>
      </c>
      <c r="AT70" s="216">
        <v>0.00855698965946679</v>
      </c>
      <c r="AU70" s="216">
        <v>0.635018</v>
      </c>
      <c r="AV70" s="216">
        <v>0.08176707004883513</v>
      </c>
      <c r="AW70" s="216">
        <v>0</v>
      </c>
      <c r="AX70" s="216">
        <v>0</v>
      </c>
      <c r="AY70" s="216">
        <v>0</v>
      </c>
      <c r="AZ70" s="216">
        <v>0</v>
      </c>
      <c r="BA70" s="216">
        <v>0</v>
      </c>
      <c r="BB70" s="46"/>
      <c r="BC70" s="216">
        <v>0</v>
      </c>
      <c r="BD70" s="46"/>
      <c r="BE70" s="216">
        <v>0</v>
      </c>
      <c r="BG70" s="45">
        <v>14.56459467598094</v>
      </c>
      <c r="BI70" s="35">
        <v>-0.027130482347687567</v>
      </c>
      <c r="BN70" s="7"/>
    </row>
    <row r="71" spans="1:66" ht="12.75">
      <c r="A71" s="8" t="s">
        <v>589</v>
      </c>
      <c r="B71" s="8" t="s">
        <v>839</v>
      </c>
      <c r="C71" s="8" t="s">
        <v>840</v>
      </c>
      <c r="D71" s="8"/>
      <c r="E71" s="216">
        <v>5.763992</v>
      </c>
      <c r="F71" s="216"/>
      <c r="G71" s="216">
        <v>8.413711898098999</v>
      </c>
      <c r="H71" s="216">
        <v>-0.349457</v>
      </c>
      <c r="I71" s="216">
        <v>0</v>
      </c>
      <c r="J71" s="216">
        <v>0</v>
      </c>
      <c r="K71" s="216">
        <v>0</v>
      </c>
      <c r="L71" s="216">
        <v>0</v>
      </c>
      <c r="M71" s="216">
        <v>0</v>
      </c>
      <c r="N71" s="216">
        <v>0</v>
      </c>
      <c r="O71" s="216">
        <v>0.008547</v>
      </c>
      <c r="P71" s="216">
        <v>0.007855</v>
      </c>
      <c r="Q71" s="216">
        <v>1.3401566204444444</v>
      </c>
      <c r="R71" s="216">
        <v>0.028277334293301353</v>
      </c>
      <c r="S71" s="216">
        <v>0.771566</v>
      </c>
      <c r="T71" s="216">
        <v>0.06057371733090887</v>
      </c>
      <c r="U71" s="216">
        <v>0</v>
      </c>
      <c r="V71" s="216">
        <v>0</v>
      </c>
      <c r="W71" s="216">
        <v>0</v>
      </c>
      <c r="X71" s="216">
        <v>0</v>
      </c>
      <c r="Y71" s="216">
        <v>0</v>
      </c>
      <c r="Z71" s="216"/>
      <c r="AA71" s="216">
        <v>0</v>
      </c>
      <c r="AB71" s="46"/>
      <c r="AC71" s="217">
        <v>16.045222570167653</v>
      </c>
      <c r="AE71" s="216">
        <v>5.795820176374077</v>
      </c>
      <c r="AF71" s="46"/>
      <c r="AG71" s="216">
        <v>7.265939504116</v>
      </c>
      <c r="AH71" s="216">
        <v>0.036104740971000866</v>
      </c>
      <c r="AI71" s="216">
        <v>-0.349457</v>
      </c>
      <c r="AJ71" s="216"/>
      <c r="AK71" s="216">
        <v>0</v>
      </c>
      <c r="AL71" s="216">
        <v>0</v>
      </c>
      <c r="AM71" s="216">
        <v>0</v>
      </c>
      <c r="AN71" s="216">
        <v>0</v>
      </c>
      <c r="AO71" s="216">
        <v>0</v>
      </c>
      <c r="AP71" s="216">
        <v>0.008547</v>
      </c>
      <c r="AQ71" s="216">
        <v>0.007855</v>
      </c>
      <c r="AR71" s="216">
        <v>0.06337391091221233</v>
      </c>
      <c r="AS71" s="216">
        <v>2.026312247111111</v>
      </c>
      <c r="AT71" s="216">
        <v>0.011442506041326352</v>
      </c>
      <c r="AU71" s="216">
        <v>0.688878</v>
      </c>
      <c r="AV71" s="216">
        <v>0.0785821518307872</v>
      </c>
      <c r="AW71" s="216">
        <v>0</v>
      </c>
      <c r="AX71" s="216">
        <v>0</v>
      </c>
      <c r="AY71" s="216">
        <v>0</v>
      </c>
      <c r="AZ71" s="216">
        <v>0</v>
      </c>
      <c r="BA71" s="216">
        <v>0</v>
      </c>
      <c r="BB71" s="46"/>
      <c r="BC71" s="216">
        <v>0</v>
      </c>
      <c r="BD71" s="46"/>
      <c r="BE71" s="216">
        <v>0</v>
      </c>
      <c r="BG71" s="45">
        <v>15.633398237356515</v>
      </c>
      <c r="BI71" s="35">
        <v>-0.025666476797699848</v>
      </c>
      <c r="BN71" s="7"/>
    </row>
    <row r="72" spans="1:66" ht="12.75">
      <c r="A72" s="8" t="s">
        <v>622</v>
      </c>
      <c r="B72" s="8" t="s">
        <v>841</v>
      </c>
      <c r="C72" s="8" t="s">
        <v>842</v>
      </c>
      <c r="D72" s="8"/>
      <c r="E72" s="216">
        <v>166.787205</v>
      </c>
      <c r="F72" s="216"/>
      <c r="G72" s="216">
        <v>94.81974369958701</v>
      </c>
      <c r="H72" s="216">
        <v>-0.379031</v>
      </c>
      <c r="I72" s="216">
        <v>0</v>
      </c>
      <c r="J72" s="216">
        <v>0</v>
      </c>
      <c r="K72" s="216">
        <v>0</v>
      </c>
      <c r="L72" s="216">
        <v>0.05175199999999999</v>
      </c>
      <c r="M72" s="216">
        <v>0.741359</v>
      </c>
      <c r="N72" s="216">
        <v>0</v>
      </c>
      <c r="O72" s="216">
        <v>0.008547</v>
      </c>
      <c r="P72" s="216">
        <v>0.007855</v>
      </c>
      <c r="Q72" s="216">
        <v>3.918696843333333</v>
      </c>
      <c r="R72" s="216">
        <v>0.31496890817964107</v>
      </c>
      <c r="S72" s="216">
        <v>2.000278</v>
      </c>
      <c r="T72" s="216">
        <v>0.1478837850484242</v>
      </c>
      <c r="U72" s="216">
        <v>0</v>
      </c>
      <c r="V72" s="216">
        <v>0</v>
      </c>
      <c r="W72" s="216">
        <v>0</v>
      </c>
      <c r="X72" s="216">
        <v>0.254067</v>
      </c>
      <c r="Y72" s="216">
        <v>13.761752762236936</v>
      </c>
      <c r="Z72" s="216"/>
      <c r="AA72" s="216">
        <v>5.192074</v>
      </c>
      <c r="AB72" s="46"/>
      <c r="AC72" s="217">
        <v>287.6271519983854</v>
      </c>
      <c r="AE72" s="216">
        <v>167.8277876041475</v>
      </c>
      <c r="AF72" s="46"/>
      <c r="AG72" s="216">
        <v>86.48372272072599</v>
      </c>
      <c r="AH72" s="216">
        <v>0.4021549813030064</v>
      </c>
      <c r="AI72" s="216">
        <v>-0.379031</v>
      </c>
      <c r="AJ72" s="216"/>
      <c r="AK72" s="216">
        <v>0</v>
      </c>
      <c r="AL72" s="216">
        <v>0</v>
      </c>
      <c r="AM72" s="216">
        <v>0.05175199999999999</v>
      </c>
      <c r="AN72" s="216">
        <v>0.730574</v>
      </c>
      <c r="AO72" s="216">
        <v>0</v>
      </c>
      <c r="AP72" s="216">
        <v>0.008547</v>
      </c>
      <c r="AQ72" s="216">
        <v>0.007855</v>
      </c>
      <c r="AR72" s="216">
        <v>1.8164094665997954</v>
      </c>
      <c r="AS72" s="216">
        <v>5.275116176666667</v>
      </c>
      <c r="AT72" s="216">
        <v>0.12895324955976692</v>
      </c>
      <c r="AU72" s="216">
        <v>1.760245</v>
      </c>
      <c r="AV72" s="216">
        <v>0.13541088538950752</v>
      </c>
      <c r="AW72" s="216">
        <v>0</v>
      </c>
      <c r="AX72" s="216">
        <v>0</v>
      </c>
      <c r="AY72" s="216">
        <v>0</v>
      </c>
      <c r="AZ72" s="216">
        <v>0.261997</v>
      </c>
      <c r="BA72" s="216">
        <v>14.274388313761277</v>
      </c>
      <c r="BB72" s="46"/>
      <c r="BC72" s="216">
        <v>6.648756</v>
      </c>
      <c r="BD72" s="46"/>
      <c r="BE72" s="216">
        <v>0</v>
      </c>
      <c r="BG72" s="45">
        <v>285.4346383981534</v>
      </c>
      <c r="BI72" s="35">
        <v>-0.007622762958916582</v>
      </c>
      <c r="BK72" s="7"/>
      <c r="BN72" s="7"/>
    </row>
    <row r="73" spans="1:66" ht="12.75">
      <c r="A73" s="8" t="s">
        <v>1544</v>
      </c>
      <c r="B73" s="8" t="s">
        <v>568</v>
      </c>
      <c r="C73" s="8" t="s">
        <v>569</v>
      </c>
      <c r="D73" s="8"/>
      <c r="E73" s="216">
        <v>23.010827</v>
      </c>
      <c r="F73" s="216"/>
      <c r="G73" s="216">
        <v>20.706177423956</v>
      </c>
      <c r="H73" s="216">
        <v>0</v>
      </c>
      <c r="I73" s="216">
        <v>0</v>
      </c>
      <c r="J73" s="216">
        <v>0</v>
      </c>
      <c r="K73" s="216">
        <v>0</v>
      </c>
      <c r="L73" s="216">
        <v>0</v>
      </c>
      <c r="M73" s="216">
        <v>0</v>
      </c>
      <c r="N73" s="216">
        <v>0.20983474999756643</v>
      </c>
      <c r="O73" s="216">
        <v>0</v>
      </c>
      <c r="P73" s="216">
        <v>0</v>
      </c>
      <c r="Q73" s="216">
        <v>0</v>
      </c>
      <c r="R73" s="216">
        <v>0</v>
      </c>
      <c r="S73" s="216">
        <v>0</v>
      </c>
      <c r="T73" s="216">
        <v>0</v>
      </c>
      <c r="U73" s="216">
        <v>0</v>
      </c>
      <c r="V73" s="216">
        <v>0</v>
      </c>
      <c r="W73" s="216">
        <v>0</v>
      </c>
      <c r="X73" s="216">
        <v>0</v>
      </c>
      <c r="Y73" s="216">
        <v>0</v>
      </c>
      <c r="Z73" s="216"/>
      <c r="AA73" s="216">
        <v>0</v>
      </c>
      <c r="AB73" s="46"/>
      <c r="AC73" s="217">
        <v>43.92683917395357</v>
      </c>
      <c r="AE73" s="216">
        <v>23.124248067262524</v>
      </c>
      <c r="AF73" s="46"/>
      <c r="AG73" s="216">
        <v>19.158531094441997</v>
      </c>
      <c r="AH73" s="216">
        <v>0.08952457668199763</v>
      </c>
      <c r="AI73" s="216">
        <v>0</v>
      </c>
      <c r="AJ73" s="216"/>
      <c r="AK73" s="216">
        <v>0</v>
      </c>
      <c r="AL73" s="216">
        <v>0</v>
      </c>
      <c r="AM73" s="216">
        <v>0</v>
      </c>
      <c r="AN73" s="216">
        <v>0</v>
      </c>
      <c r="AO73" s="216">
        <v>0.2335996000507896</v>
      </c>
      <c r="AP73" s="216">
        <v>0</v>
      </c>
      <c r="AQ73" s="216">
        <v>0</v>
      </c>
      <c r="AR73" s="216">
        <v>0.2590482499924724</v>
      </c>
      <c r="AS73" s="216">
        <v>0</v>
      </c>
      <c r="AT73" s="216">
        <v>0</v>
      </c>
      <c r="AU73" s="216">
        <v>0</v>
      </c>
      <c r="AV73" s="216">
        <v>0</v>
      </c>
      <c r="AW73" s="216">
        <v>0</v>
      </c>
      <c r="AX73" s="216">
        <v>0</v>
      </c>
      <c r="AY73" s="216">
        <v>0</v>
      </c>
      <c r="AZ73" s="216">
        <v>0</v>
      </c>
      <c r="BA73" s="216">
        <v>0</v>
      </c>
      <c r="BB73" s="46"/>
      <c r="BC73" s="216">
        <v>0</v>
      </c>
      <c r="BD73" s="46"/>
      <c r="BE73" s="216">
        <v>0</v>
      </c>
      <c r="BG73" s="45">
        <v>42.86495158842978</v>
      </c>
      <c r="BI73" s="35">
        <v>-0.024174003991469323</v>
      </c>
      <c r="BN73" s="7"/>
    </row>
    <row r="74" spans="1:66" ht="12.75">
      <c r="A74" s="8" t="s">
        <v>622</v>
      </c>
      <c r="B74" s="8" t="s">
        <v>843</v>
      </c>
      <c r="C74" s="8" t="s">
        <v>844</v>
      </c>
      <c r="D74" s="8"/>
      <c r="E74" s="216">
        <v>139.960273</v>
      </c>
      <c r="F74" s="216"/>
      <c r="G74" s="216">
        <v>115.79208801573101</v>
      </c>
      <c r="H74" s="216">
        <v>-0.287133</v>
      </c>
      <c r="I74" s="216">
        <v>0</v>
      </c>
      <c r="J74" s="216">
        <v>0</v>
      </c>
      <c r="K74" s="216">
        <v>0.089131</v>
      </c>
      <c r="L74" s="216">
        <v>0.064993</v>
      </c>
      <c r="M74" s="216">
        <v>0.914561</v>
      </c>
      <c r="N74" s="216">
        <v>0</v>
      </c>
      <c r="O74" s="216">
        <v>0.008547</v>
      </c>
      <c r="P74" s="216">
        <v>0.007855</v>
      </c>
      <c r="Q74" s="216">
        <v>2.7270084155555554</v>
      </c>
      <c r="R74" s="216">
        <v>0.392098754735746</v>
      </c>
      <c r="S74" s="216">
        <v>2.004118</v>
      </c>
      <c r="T74" s="216">
        <v>0.16189555840804934</v>
      </c>
      <c r="U74" s="216">
        <v>0</v>
      </c>
      <c r="V74" s="216">
        <v>0</v>
      </c>
      <c r="W74" s="216">
        <v>0</v>
      </c>
      <c r="X74" s="216">
        <v>0.25697</v>
      </c>
      <c r="Y74" s="216">
        <v>13.370983643559455</v>
      </c>
      <c r="Z74" s="216"/>
      <c r="AA74" s="216">
        <v>5.251421</v>
      </c>
      <c r="AB74" s="46"/>
      <c r="AC74" s="217">
        <v>280.7148103879898</v>
      </c>
      <c r="AE74" s="216">
        <v>140.46910629922056</v>
      </c>
      <c r="AF74" s="46"/>
      <c r="AG74" s="216">
        <v>104.749346159232</v>
      </c>
      <c r="AH74" s="216">
        <v>0.5006350255050063</v>
      </c>
      <c r="AI74" s="216">
        <v>-0.287133</v>
      </c>
      <c r="AJ74" s="216"/>
      <c r="AK74" s="216">
        <v>0</v>
      </c>
      <c r="AL74" s="216">
        <v>0.089131</v>
      </c>
      <c r="AM74" s="216">
        <v>0.064993</v>
      </c>
      <c r="AN74" s="216">
        <v>0.901257</v>
      </c>
      <c r="AO74" s="216">
        <v>0</v>
      </c>
      <c r="AP74" s="216">
        <v>0.008547</v>
      </c>
      <c r="AQ74" s="216">
        <v>0.007855</v>
      </c>
      <c r="AR74" s="216">
        <v>1.571203896943249</v>
      </c>
      <c r="AS74" s="216">
        <v>3.8090862822222222</v>
      </c>
      <c r="AT74" s="216">
        <v>0.15747528352583062</v>
      </c>
      <c r="AU74" s="216">
        <v>1.858846</v>
      </c>
      <c r="AV74" s="216">
        <v>0.1452566629181121</v>
      </c>
      <c r="AW74" s="216">
        <v>0</v>
      </c>
      <c r="AX74" s="216">
        <v>0</v>
      </c>
      <c r="AY74" s="216">
        <v>0</v>
      </c>
      <c r="AZ74" s="216">
        <v>0.264991</v>
      </c>
      <c r="BA74" s="216">
        <v>13.88935400227401</v>
      </c>
      <c r="BB74" s="46"/>
      <c r="BC74" s="216">
        <v>6.724753</v>
      </c>
      <c r="BD74" s="46"/>
      <c r="BE74" s="216">
        <v>0</v>
      </c>
      <c r="BG74" s="45">
        <v>274.924703611841</v>
      </c>
      <c r="BI74" s="35">
        <v>-0.02062629601960096</v>
      </c>
      <c r="BK74" s="7"/>
      <c r="BN74" s="7"/>
    </row>
    <row r="75" spans="1:66" ht="12.75">
      <c r="A75" s="8" t="s">
        <v>589</v>
      </c>
      <c r="B75" s="8" t="s">
        <v>845</v>
      </c>
      <c r="C75" s="8" t="s">
        <v>846</v>
      </c>
      <c r="D75" s="8"/>
      <c r="E75" s="216">
        <v>3.934339</v>
      </c>
      <c r="F75" s="216"/>
      <c r="G75" s="216">
        <v>7.376897583739001</v>
      </c>
      <c r="H75" s="216">
        <v>-0.06614</v>
      </c>
      <c r="I75" s="216">
        <v>0</v>
      </c>
      <c r="J75" s="216">
        <v>0</v>
      </c>
      <c r="K75" s="216">
        <v>0</v>
      </c>
      <c r="L75" s="216">
        <v>0</v>
      </c>
      <c r="M75" s="216">
        <v>0</v>
      </c>
      <c r="N75" s="216">
        <v>0</v>
      </c>
      <c r="O75" s="216">
        <v>0.008547</v>
      </c>
      <c r="P75" s="216">
        <v>0.007855</v>
      </c>
      <c r="Q75" s="216">
        <v>0.3514129333333333</v>
      </c>
      <c r="R75" s="216">
        <v>0.024979879074330514</v>
      </c>
      <c r="S75" s="216">
        <v>0.838812</v>
      </c>
      <c r="T75" s="216">
        <v>0.08376789490442103</v>
      </c>
      <c r="U75" s="216">
        <v>0</v>
      </c>
      <c r="V75" s="216">
        <v>0</v>
      </c>
      <c r="W75" s="216">
        <v>0</v>
      </c>
      <c r="X75" s="216">
        <v>0</v>
      </c>
      <c r="Y75" s="216">
        <v>0</v>
      </c>
      <c r="Z75" s="216"/>
      <c r="AA75" s="216">
        <v>0</v>
      </c>
      <c r="AB75" s="46"/>
      <c r="AC75" s="217">
        <v>12.560471291051085</v>
      </c>
      <c r="AE75" s="216">
        <v>3.94526221624981</v>
      </c>
      <c r="AF75" s="46"/>
      <c r="AG75" s="216">
        <v>6.359085122792</v>
      </c>
      <c r="AH75" s="216">
        <v>0.03189452209800016</v>
      </c>
      <c r="AI75" s="216">
        <v>-0.06614</v>
      </c>
      <c r="AJ75" s="216"/>
      <c r="AK75" s="216">
        <v>0</v>
      </c>
      <c r="AL75" s="216">
        <v>0</v>
      </c>
      <c r="AM75" s="216">
        <v>0</v>
      </c>
      <c r="AN75" s="216">
        <v>0</v>
      </c>
      <c r="AO75" s="216">
        <v>0</v>
      </c>
      <c r="AP75" s="216">
        <v>0.008547</v>
      </c>
      <c r="AQ75" s="216">
        <v>0.007855</v>
      </c>
      <c r="AR75" s="216">
        <v>0.047777429526414214</v>
      </c>
      <c r="AS75" s="216">
        <v>0.45198071999999995</v>
      </c>
      <c r="AT75" s="216">
        <v>0.010032456089594771</v>
      </c>
      <c r="AU75" s="216">
        <v>0.764879</v>
      </c>
      <c r="AV75" s="216">
        <v>0.09393665646907463</v>
      </c>
      <c r="AW75" s="216">
        <v>0</v>
      </c>
      <c r="AX75" s="216">
        <v>0</v>
      </c>
      <c r="AY75" s="216">
        <v>0</v>
      </c>
      <c r="AZ75" s="216">
        <v>0</v>
      </c>
      <c r="BA75" s="216">
        <v>0</v>
      </c>
      <c r="BB75" s="46"/>
      <c r="BC75" s="216">
        <v>0</v>
      </c>
      <c r="BD75" s="46"/>
      <c r="BE75" s="216">
        <v>0.03868864874366729</v>
      </c>
      <c r="BG75" s="45">
        <v>11.69379877196856</v>
      </c>
      <c r="BI75" s="35">
        <v>-0.06900000000000008</v>
      </c>
      <c r="BN75" s="7"/>
    </row>
    <row r="76" spans="1:66" ht="12.75">
      <c r="A76" s="8" t="s">
        <v>589</v>
      </c>
      <c r="B76" s="8" t="s">
        <v>847</v>
      </c>
      <c r="C76" s="8" t="s">
        <v>848</v>
      </c>
      <c r="D76" s="8"/>
      <c r="E76" s="216">
        <v>6.801029</v>
      </c>
      <c r="F76" s="216"/>
      <c r="G76" s="216">
        <v>4.9454177214829995</v>
      </c>
      <c r="H76" s="216">
        <v>-0.194468</v>
      </c>
      <c r="I76" s="216">
        <v>0</v>
      </c>
      <c r="J76" s="216">
        <v>0</v>
      </c>
      <c r="K76" s="216">
        <v>0</v>
      </c>
      <c r="L76" s="216">
        <v>0</v>
      </c>
      <c r="M76" s="216">
        <v>0</v>
      </c>
      <c r="N76" s="216">
        <v>0</v>
      </c>
      <c r="O76" s="216">
        <v>0.008547</v>
      </c>
      <c r="P76" s="216">
        <v>0.007855</v>
      </c>
      <c r="Q76" s="216">
        <v>1.3874595653333333</v>
      </c>
      <c r="R76" s="216">
        <v>0.01667465369254356</v>
      </c>
      <c r="S76" s="216">
        <v>0.633989</v>
      </c>
      <c r="T76" s="216">
        <v>0.05595835603560659</v>
      </c>
      <c r="U76" s="216">
        <v>0</v>
      </c>
      <c r="V76" s="216">
        <v>0</v>
      </c>
      <c r="W76" s="216">
        <v>0</v>
      </c>
      <c r="X76" s="216">
        <v>0</v>
      </c>
      <c r="Y76" s="216">
        <v>0</v>
      </c>
      <c r="Z76" s="216"/>
      <c r="AA76" s="216">
        <v>0</v>
      </c>
      <c r="AB76" s="46"/>
      <c r="AC76" s="217">
        <v>13.662462296544483</v>
      </c>
      <c r="AE76" s="216">
        <v>6.863403820722252</v>
      </c>
      <c r="AF76" s="46"/>
      <c r="AG76" s="216">
        <v>4.288122940614</v>
      </c>
      <c r="AH76" s="216">
        <v>0.02129033968100045</v>
      </c>
      <c r="AI76" s="216">
        <v>-0.194468</v>
      </c>
      <c r="AJ76" s="216"/>
      <c r="AK76" s="216">
        <v>0</v>
      </c>
      <c r="AL76" s="216">
        <v>0</v>
      </c>
      <c r="AM76" s="216">
        <v>0</v>
      </c>
      <c r="AN76" s="216">
        <v>0</v>
      </c>
      <c r="AO76" s="216">
        <v>0</v>
      </c>
      <c r="AP76" s="216">
        <v>0.008547</v>
      </c>
      <c r="AQ76" s="216">
        <v>0.007855</v>
      </c>
      <c r="AR76" s="216">
        <v>0.07557807925681037</v>
      </c>
      <c r="AS76" s="216">
        <v>2.111652845333333</v>
      </c>
      <c r="AT76" s="216">
        <v>0.006725684554012024</v>
      </c>
      <c r="AU76" s="216">
        <v>0.56936</v>
      </c>
      <c r="AV76" s="216">
        <v>0.074853509533482</v>
      </c>
      <c r="AW76" s="216">
        <v>0</v>
      </c>
      <c r="AX76" s="216">
        <v>0</v>
      </c>
      <c r="AY76" s="216">
        <v>0</v>
      </c>
      <c r="AZ76" s="216">
        <v>0</v>
      </c>
      <c r="BA76" s="216">
        <v>0</v>
      </c>
      <c r="BB76" s="46"/>
      <c r="BC76" s="216">
        <v>0</v>
      </c>
      <c r="BD76" s="46"/>
      <c r="BE76" s="216">
        <v>0</v>
      </c>
      <c r="BG76" s="45">
        <v>13.832921219694889</v>
      </c>
      <c r="BI76" s="35">
        <v>0.012476442346232016</v>
      </c>
      <c r="BN76" s="7"/>
    </row>
    <row r="77" spans="1:66" ht="12.75">
      <c r="A77" s="8" t="s">
        <v>589</v>
      </c>
      <c r="B77" s="8" t="s">
        <v>849</v>
      </c>
      <c r="C77" s="8" t="s">
        <v>850</v>
      </c>
      <c r="D77" s="8"/>
      <c r="E77" s="216">
        <v>6.768841</v>
      </c>
      <c r="F77" s="216"/>
      <c r="G77" s="216">
        <v>3.26519777982</v>
      </c>
      <c r="H77" s="216">
        <v>-0.146525</v>
      </c>
      <c r="I77" s="216">
        <v>0</v>
      </c>
      <c r="J77" s="216">
        <v>0</v>
      </c>
      <c r="K77" s="216">
        <v>0</v>
      </c>
      <c r="L77" s="216">
        <v>0</v>
      </c>
      <c r="M77" s="216">
        <v>0</v>
      </c>
      <c r="N77" s="216">
        <v>0</v>
      </c>
      <c r="O77" s="216">
        <v>0.008547</v>
      </c>
      <c r="P77" s="216">
        <v>0.007855</v>
      </c>
      <c r="Q77" s="216">
        <v>0.3685127466666667</v>
      </c>
      <c r="R77" s="216">
        <v>0.01105671385129018</v>
      </c>
      <c r="S77" s="216">
        <v>0.361436</v>
      </c>
      <c r="T77" s="216">
        <v>0.03871856398109492</v>
      </c>
      <c r="U77" s="216">
        <v>0</v>
      </c>
      <c r="V77" s="216">
        <v>0</v>
      </c>
      <c r="W77" s="216">
        <v>0</v>
      </c>
      <c r="X77" s="216">
        <v>0</v>
      </c>
      <c r="Y77" s="216">
        <v>0</v>
      </c>
      <c r="Z77" s="216"/>
      <c r="AA77" s="216">
        <v>0</v>
      </c>
      <c r="AB77" s="46"/>
      <c r="AC77" s="217">
        <v>10.68363980431905</v>
      </c>
      <c r="AE77" s="216">
        <v>6.770297107758535</v>
      </c>
      <c r="AF77" s="46"/>
      <c r="AG77" s="216">
        <v>2.836481256308</v>
      </c>
      <c r="AH77" s="216">
        <v>0.014117306301999838</v>
      </c>
      <c r="AI77" s="216">
        <v>-0.146525</v>
      </c>
      <c r="AJ77" s="216"/>
      <c r="AK77" s="216">
        <v>0</v>
      </c>
      <c r="AL77" s="216">
        <v>0</v>
      </c>
      <c r="AM77" s="216">
        <v>0</v>
      </c>
      <c r="AN77" s="216">
        <v>0</v>
      </c>
      <c r="AO77" s="216">
        <v>0</v>
      </c>
      <c r="AP77" s="216">
        <v>0.008547</v>
      </c>
      <c r="AQ77" s="216">
        <v>0.007855</v>
      </c>
      <c r="AR77" s="216">
        <v>0.07173154296881867</v>
      </c>
      <c r="AS77" s="216">
        <v>0.7226288000000001</v>
      </c>
      <c r="AT77" s="216">
        <v>0.004440613818754282</v>
      </c>
      <c r="AU77" s="216">
        <v>0.3381</v>
      </c>
      <c r="AV77" s="216">
        <v>0.06400570660990929</v>
      </c>
      <c r="AW77" s="216">
        <v>0</v>
      </c>
      <c r="AX77" s="216">
        <v>0</v>
      </c>
      <c r="AY77" s="216">
        <v>0</v>
      </c>
      <c r="AZ77" s="216">
        <v>0</v>
      </c>
      <c r="BA77" s="216">
        <v>0</v>
      </c>
      <c r="BB77" s="46"/>
      <c r="BC77" s="216">
        <v>0</v>
      </c>
      <c r="BD77" s="46"/>
      <c r="BE77" s="216">
        <v>0</v>
      </c>
      <c r="BG77" s="45">
        <v>10.691679333766018</v>
      </c>
      <c r="BI77" s="35">
        <v>0.0007525084703546495</v>
      </c>
      <c r="BN77" s="7"/>
    </row>
    <row r="78" spans="1:66" ht="12.75">
      <c r="A78" s="8" t="s">
        <v>589</v>
      </c>
      <c r="B78" s="8" t="s">
        <v>851</v>
      </c>
      <c r="C78" s="8" t="s">
        <v>852</v>
      </c>
      <c r="D78" s="8"/>
      <c r="E78" s="216">
        <v>5.8103</v>
      </c>
      <c r="F78" s="216"/>
      <c r="G78" s="216">
        <v>6.497167251585</v>
      </c>
      <c r="H78" s="216">
        <v>-0.061247</v>
      </c>
      <c r="I78" s="216">
        <v>0</v>
      </c>
      <c r="J78" s="216">
        <v>0</v>
      </c>
      <c r="K78" s="216">
        <v>0</v>
      </c>
      <c r="L78" s="216">
        <v>0</v>
      </c>
      <c r="M78" s="216">
        <v>0</v>
      </c>
      <c r="N78" s="216">
        <v>0</v>
      </c>
      <c r="O78" s="216">
        <v>0.008547</v>
      </c>
      <c r="P78" s="216">
        <v>0.007855</v>
      </c>
      <c r="Q78" s="216">
        <v>1.7832616453333332</v>
      </c>
      <c r="R78" s="216">
        <v>0.021777566726721553</v>
      </c>
      <c r="S78" s="216">
        <v>0.616215</v>
      </c>
      <c r="T78" s="216">
        <v>0.05897845036773113</v>
      </c>
      <c r="U78" s="216">
        <v>0</v>
      </c>
      <c r="V78" s="216">
        <v>0</v>
      </c>
      <c r="W78" s="216">
        <v>0</v>
      </c>
      <c r="X78" s="216">
        <v>0</v>
      </c>
      <c r="Y78" s="216">
        <v>0</v>
      </c>
      <c r="Z78" s="216"/>
      <c r="AA78" s="216">
        <v>0</v>
      </c>
      <c r="AB78" s="46"/>
      <c r="AC78" s="217">
        <v>14.742854914012783</v>
      </c>
      <c r="AE78" s="216">
        <v>5.891466939580969</v>
      </c>
      <c r="AF78" s="46"/>
      <c r="AG78" s="216">
        <v>5.617851187569</v>
      </c>
      <c r="AH78" s="216">
        <v>0.027805782450999135</v>
      </c>
      <c r="AI78" s="216">
        <v>-0.061247</v>
      </c>
      <c r="AJ78" s="216"/>
      <c r="AK78" s="216">
        <v>0</v>
      </c>
      <c r="AL78" s="216">
        <v>0</v>
      </c>
      <c r="AM78" s="216">
        <v>0</v>
      </c>
      <c r="AN78" s="216">
        <v>0</v>
      </c>
      <c r="AO78" s="216">
        <v>0</v>
      </c>
      <c r="AP78" s="216">
        <v>0.008547</v>
      </c>
      <c r="AQ78" s="216">
        <v>0.007855</v>
      </c>
      <c r="AR78" s="216">
        <v>0.06674170246812235</v>
      </c>
      <c r="AS78" s="216">
        <v>2.629818232</v>
      </c>
      <c r="AT78" s="216">
        <v>0.008836037699908218</v>
      </c>
      <c r="AU78" s="216">
        <v>0.542848</v>
      </c>
      <c r="AV78" s="216">
        <v>0.07726165758967513</v>
      </c>
      <c r="AW78" s="216">
        <v>0</v>
      </c>
      <c r="AX78" s="216">
        <v>0</v>
      </c>
      <c r="AY78" s="216">
        <v>0</v>
      </c>
      <c r="AZ78" s="216">
        <v>0</v>
      </c>
      <c r="BA78" s="216">
        <v>0</v>
      </c>
      <c r="BB78" s="46"/>
      <c r="BC78" s="216">
        <v>0</v>
      </c>
      <c r="BD78" s="46"/>
      <c r="BE78" s="216">
        <v>0</v>
      </c>
      <c r="BG78" s="45">
        <v>14.817784539358673</v>
      </c>
      <c r="BI78" s="35">
        <v>0.00508243659609447</v>
      </c>
      <c r="BN78" s="7"/>
    </row>
    <row r="79" spans="1:66" ht="12.75">
      <c r="A79" s="8" t="s">
        <v>589</v>
      </c>
      <c r="B79" s="8" t="s">
        <v>853</v>
      </c>
      <c r="C79" s="8" t="s">
        <v>854</v>
      </c>
      <c r="D79" s="8"/>
      <c r="E79" s="216">
        <v>3.356132</v>
      </c>
      <c r="F79" s="216"/>
      <c r="G79" s="216">
        <v>2.176804408009</v>
      </c>
      <c r="H79" s="216">
        <v>-0.00272</v>
      </c>
      <c r="I79" s="216">
        <v>0</v>
      </c>
      <c r="J79" s="216">
        <v>0</v>
      </c>
      <c r="K79" s="216">
        <v>0</v>
      </c>
      <c r="L79" s="216">
        <v>0</v>
      </c>
      <c r="M79" s="216">
        <v>0</v>
      </c>
      <c r="N79" s="216">
        <v>0</v>
      </c>
      <c r="O79" s="216">
        <v>0.008547</v>
      </c>
      <c r="P79" s="216">
        <v>0.007855</v>
      </c>
      <c r="Q79" s="216">
        <v>0.3289216044444445</v>
      </c>
      <c r="R79" s="216">
        <v>0.007371162506091573</v>
      </c>
      <c r="S79" s="216">
        <v>0.299177</v>
      </c>
      <c r="T79" s="216">
        <v>0.03533701469639607</v>
      </c>
      <c r="U79" s="216">
        <v>0</v>
      </c>
      <c r="V79" s="216">
        <v>0</v>
      </c>
      <c r="W79" s="216">
        <v>0</v>
      </c>
      <c r="X79" s="216">
        <v>0</v>
      </c>
      <c r="Y79" s="216">
        <v>0</v>
      </c>
      <c r="Z79" s="216"/>
      <c r="AA79" s="216">
        <v>0</v>
      </c>
      <c r="AB79" s="46"/>
      <c r="AC79" s="217">
        <v>6.217425189655933</v>
      </c>
      <c r="AE79" s="216">
        <v>3.380668953682944</v>
      </c>
      <c r="AF79" s="46"/>
      <c r="AG79" s="216">
        <v>1.8903307009980002</v>
      </c>
      <c r="AH79" s="216">
        <v>0.00941156299200002</v>
      </c>
      <c r="AI79" s="216">
        <v>-0.00272</v>
      </c>
      <c r="AJ79" s="216"/>
      <c r="AK79" s="216">
        <v>0</v>
      </c>
      <c r="AL79" s="216">
        <v>0</v>
      </c>
      <c r="AM79" s="216">
        <v>0</v>
      </c>
      <c r="AN79" s="216">
        <v>0</v>
      </c>
      <c r="AO79" s="216">
        <v>0</v>
      </c>
      <c r="AP79" s="216">
        <v>0.008547</v>
      </c>
      <c r="AQ79" s="216">
        <v>0.007855</v>
      </c>
      <c r="AR79" s="216">
        <v>0.03830075731703453</v>
      </c>
      <c r="AS79" s="216">
        <v>0.4917092311111112</v>
      </c>
      <c r="AT79" s="216">
        <v>0.002960417220258822</v>
      </c>
      <c r="AU79" s="216">
        <v>0.263276</v>
      </c>
      <c r="AV79" s="216">
        <v>0.06134424037922029</v>
      </c>
      <c r="AW79" s="216">
        <v>0</v>
      </c>
      <c r="AX79" s="216">
        <v>0</v>
      </c>
      <c r="AY79" s="216">
        <v>0</v>
      </c>
      <c r="AZ79" s="216">
        <v>0</v>
      </c>
      <c r="BA79" s="216">
        <v>0</v>
      </c>
      <c r="BB79" s="46"/>
      <c r="BC79" s="216">
        <v>0</v>
      </c>
      <c r="BD79" s="46"/>
      <c r="BE79" s="216">
        <v>0</v>
      </c>
      <c r="BG79" s="45">
        <v>6.151683863700569</v>
      </c>
      <c r="BI79" s="35">
        <v>-0.010573722071435514</v>
      </c>
      <c r="BN79" s="7"/>
    </row>
    <row r="80" spans="1:66" ht="14.25">
      <c r="A80" s="8" t="s">
        <v>857</v>
      </c>
      <c r="B80" s="8" t="s">
        <v>855</v>
      </c>
      <c r="C80" s="8" t="s">
        <v>856</v>
      </c>
      <c r="D80" s="220">
        <v>7</v>
      </c>
      <c r="E80" s="216">
        <v>4.800069</v>
      </c>
      <c r="F80" s="216"/>
      <c r="G80" s="216">
        <v>36.510764235342</v>
      </c>
      <c r="H80" s="216">
        <v>-0.012423</v>
      </c>
      <c r="I80" s="216">
        <v>0</v>
      </c>
      <c r="J80" s="216">
        <v>0</v>
      </c>
      <c r="K80" s="216">
        <v>0</v>
      </c>
      <c r="L80" s="216">
        <v>0.015432000000000001</v>
      </c>
      <c r="M80" s="216">
        <v>0.02543</v>
      </c>
      <c r="N80" s="216">
        <v>0</v>
      </c>
      <c r="O80" s="216">
        <v>0</v>
      </c>
      <c r="P80" s="216">
        <v>0.007855</v>
      </c>
      <c r="Q80" s="216">
        <v>0.40334274</v>
      </c>
      <c r="R80" s="216">
        <v>0.12346453863549131</v>
      </c>
      <c r="S80" s="216">
        <v>0.118726</v>
      </c>
      <c r="T80" s="216">
        <v>0.017395555184428958</v>
      </c>
      <c r="U80" s="216">
        <v>0</v>
      </c>
      <c r="V80" s="216">
        <v>10.538</v>
      </c>
      <c r="W80" s="216">
        <v>0</v>
      </c>
      <c r="X80" s="216">
        <v>0.015845</v>
      </c>
      <c r="Y80" s="216">
        <v>1.6514011104639401</v>
      </c>
      <c r="Z80" s="216"/>
      <c r="AA80" s="216">
        <v>0.17463</v>
      </c>
      <c r="AB80" s="46"/>
      <c r="AC80" s="217">
        <v>54.38993217962585</v>
      </c>
      <c r="AE80" s="216">
        <v>4.86034190661348</v>
      </c>
      <c r="AF80" s="46"/>
      <c r="AG80" s="216">
        <v>32.195567308316996</v>
      </c>
      <c r="AH80" s="216">
        <v>0.15764057320300118</v>
      </c>
      <c r="AI80" s="216">
        <v>-0.012423</v>
      </c>
      <c r="AJ80" s="216"/>
      <c r="AK80" s="216">
        <v>0</v>
      </c>
      <c r="AL80" s="216">
        <v>0</v>
      </c>
      <c r="AM80" s="216">
        <v>0.015432000000000001</v>
      </c>
      <c r="AN80" s="216">
        <v>0.02506</v>
      </c>
      <c r="AO80" s="216">
        <v>0</v>
      </c>
      <c r="AP80" s="216">
        <v>0</v>
      </c>
      <c r="AQ80" s="216">
        <v>0.007855</v>
      </c>
      <c r="AR80" s="216">
        <v>0.0505556233706459</v>
      </c>
      <c r="AS80" s="216">
        <v>0.8448722066666665</v>
      </c>
      <c r="AT80" s="216">
        <v>0.049654022552250134</v>
      </c>
      <c r="AU80" s="216">
        <v>0.104479</v>
      </c>
      <c r="AV80" s="216">
        <v>0.049998208925839414</v>
      </c>
      <c r="AW80" s="216">
        <v>0</v>
      </c>
      <c r="AX80" s="216">
        <v>10.743285714285713</v>
      </c>
      <c r="AY80" s="216">
        <v>0</v>
      </c>
      <c r="AZ80" s="216">
        <v>0.016112</v>
      </c>
      <c r="BA80" s="216">
        <v>1.6976403415569306</v>
      </c>
      <c r="BB80" s="46"/>
      <c r="BC80" s="216">
        <v>0.223624</v>
      </c>
      <c r="BD80" s="46"/>
      <c r="BE80" s="216">
        <v>0</v>
      </c>
      <c r="BG80" s="45">
        <v>51.029694905491525</v>
      </c>
      <c r="BI80" s="35">
        <v>-0.06178050127065708</v>
      </c>
      <c r="BN80" s="7"/>
    </row>
    <row r="81" spans="1:66" ht="12.75">
      <c r="A81" s="8" t="s">
        <v>1544</v>
      </c>
      <c r="B81" s="8" t="s">
        <v>1545</v>
      </c>
      <c r="C81" s="8" t="s">
        <v>1546</v>
      </c>
      <c r="D81" s="8"/>
      <c r="E81" s="216">
        <v>9.290629</v>
      </c>
      <c r="F81" s="216"/>
      <c r="G81" s="216">
        <v>20.478689551688998</v>
      </c>
      <c r="H81" s="216">
        <v>0</v>
      </c>
      <c r="I81" s="216">
        <v>0</v>
      </c>
      <c r="J81" s="216">
        <v>0</v>
      </c>
      <c r="K81" s="216">
        <v>0</v>
      </c>
      <c r="L81" s="216">
        <v>0</v>
      </c>
      <c r="M81" s="216">
        <v>0</v>
      </c>
      <c r="N81" s="216">
        <v>0.1693335908084388</v>
      </c>
      <c r="O81" s="216">
        <v>0</v>
      </c>
      <c r="P81" s="216">
        <v>0</v>
      </c>
      <c r="Q81" s="216">
        <v>0</v>
      </c>
      <c r="R81" s="216">
        <v>0</v>
      </c>
      <c r="S81" s="216">
        <v>0</v>
      </c>
      <c r="T81" s="216">
        <v>0</v>
      </c>
      <c r="U81" s="216">
        <v>0</v>
      </c>
      <c r="V81" s="216">
        <v>0</v>
      </c>
      <c r="W81" s="216">
        <v>0</v>
      </c>
      <c r="X81" s="216">
        <v>0</v>
      </c>
      <c r="Y81" s="216">
        <v>0</v>
      </c>
      <c r="Z81" s="216"/>
      <c r="AA81" s="216">
        <v>0</v>
      </c>
      <c r="AB81" s="46"/>
      <c r="AC81" s="217">
        <v>29.938652142497435</v>
      </c>
      <c r="AE81" s="216">
        <v>9.334102794738001</v>
      </c>
      <c r="AF81" s="46"/>
      <c r="AG81" s="216">
        <v>18.922516831598</v>
      </c>
      <c r="AH81" s="216">
        <v>0.08854101728099957</v>
      </c>
      <c r="AI81" s="216">
        <v>0</v>
      </c>
      <c r="AJ81" s="216"/>
      <c r="AK81" s="216">
        <v>0</v>
      </c>
      <c r="AL81" s="216">
        <v>0</v>
      </c>
      <c r="AM81" s="216">
        <v>0</v>
      </c>
      <c r="AN81" s="216">
        <v>0</v>
      </c>
      <c r="AO81" s="216">
        <v>0.1892195890965133</v>
      </c>
      <c r="AP81" s="216">
        <v>0</v>
      </c>
      <c r="AQ81" s="216">
        <v>0</v>
      </c>
      <c r="AR81" s="216">
        <v>0.11725150604261061</v>
      </c>
      <c r="AS81" s="216">
        <v>0</v>
      </c>
      <c r="AT81" s="216">
        <v>0</v>
      </c>
      <c r="AU81" s="216">
        <v>0</v>
      </c>
      <c r="AV81" s="216">
        <v>0</v>
      </c>
      <c r="AW81" s="216">
        <v>0</v>
      </c>
      <c r="AX81" s="216">
        <v>0</v>
      </c>
      <c r="AY81" s="216">
        <v>0</v>
      </c>
      <c r="AZ81" s="216">
        <v>0</v>
      </c>
      <c r="BA81" s="216">
        <v>0</v>
      </c>
      <c r="BB81" s="46"/>
      <c r="BC81" s="216">
        <v>0</v>
      </c>
      <c r="BD81" s="46"/>
      <c r="BE81" s="216">
        <v>0</v>
      </c>
      <c r="BG81" s="45">
        <v>28.651631738756123</v>
      </c>
      <c r="BI81" s="35">
        <v>-0.0429885887185418</v>
      </c>
      <c r="BN81" s="7"/>
    </row>
    <row r="82" spans="1:66" ht="12.75">
      <c r="A82" s="8" t="s">
        <v>589</v>
      </c>
      <c r="B82" s="8" t="s">
        <v>858</v>
      </c>
      <c r="C82" s="8" t="s">
        <v>859</v>
      </c>
      <c r="D82" s="8"/>
      <c r="E82" s="216">
        <v>9.684023</v>
      </c>
      <c r="F82" s="216"/>
      <c r="G82" s="216">
        <v>9.568598174604</v>
      </c>
      <c r="H82" s="216">
        <v>-0.122572</v>
      </c>
      <c r="I82" s="216">
        <v>0</v>
      </c>
      <c r="J82" s="216">
        <v>0</v>
      </c>
      <c r="K82" s="216">
        <v>0</v>
      </c>
      <c r="L82" s="216">
        <v>0</v>
      </c>
      <c r="M82" s="216">
        <v>0</v>
      </c>
      <c r="N82" s="216">
        <v>0</v>
      </c>
      <c r="O82" s="216">
        <v>0.008547</v>
      </c>
      <c r="P82" s="216">
        <v>0.007855</v>
      </c>
      <c r="Q82" s="216">
        <v>2.616142000888889</v>
      </c>
      <c r="R82" s="216">
        <v>0.03203943106689083</v>
      </c>
      <c r="S82" s="216">
        <v>1.044969</v>
      </c>
      <c r="T82" s="216">
        <v>0.09337923150910335</v>
      </c>
      <c r="U82" s="216">
        <v>0</v>
      </c>
      <c r="V82" s="216">
        <v>0</v>
      </c>
      <c r="W82" s="216">
        <v>0</v>
      </c>
      <c r="X82" s="216">
        <v>0</v>
      </c>
      <c r="Y82" s="216">
        <v>0</v>
      </c>
      <c r="Z82" s="216"/>
      <c r="AA82" s="216">
        <v>0</v>
      </c>
      <c r="AB82" s="46"/>
      <c r="AC82" s="217">
        <v>22.932980838068886</v>
      </c>
      <c r="AE82" s="216">
        <v>9.73298289290792</v>
      </c>
      <c r="AF82" s="46"/>
      <c r="AG82" s="216">
        <v>8.291110457356</v>
      </c>
      <c r="AH82" s="216">
        <v>0.04090821813500021</v>
      </c>
      <c r="AI82" s="216">
        <v>-0.122572</v>
      </c>
      <c r="AJ82" s="216"/>
      <c r="AK82" s="216">
        <v>0</v>
      </c>
      <c r="AL82" s="216">
        <v>0</v>
      </c>
      <c r="AM82" s="216">
        <v>0</v>
      </c>
      <c r="AN82" s="216">
        <v>0</v>
      </c>
      <c r="AO82" s="216">
        <v>0</v>
      </c>
      <c r="AP82" s="216">
        <v>0.008547</v>
      </c>
      <c r="AQ82" s="216">
        <v>0.007855</v>
      </c>
      <c r="AR82" s="216">
        <v>0.10745939874298989</v>
      </c>
      <c r="AS82" s="216">
        <v>3.4099058408888885</v>
      </c>
      <c r="AT82" s="216">
        <v>0.013013131866883694</v>
      </c>
      <c r="AU82" s="216">
        <v>0.954389</v>
      </c>
      <c r="AV82" s="216">
        <v>0.10096575925502149</v>
      </c>
      <c r="AW82" s="216">
        <v>0</v>
      </c>
      <c r="AX82" s="216">
        <v>0</v>
      </c>
      <c r="AY82" s="216">
        <v>0</v>
      </c>
      <c r="AZ82" s="216">
        <v>0</v>
      </c>
      <c r="BA82" s="216">
        <v>0</v>
      </c>
      <c r="BB82" s="46"/>
      <c r="BC82" s="216">
        <v>0</v>
      </c>
      <c r="BD82" s="46"/>
      <c r="BE82" s="216">
        <v>0</v>
      </c>
      <c r="BG82" s="45">
        <v>22.5445646991527</v>
      </c>
      <c r="BI82" s="35">
        <v>-0.016937010572625234</v>
      </c>
      <c r="BN82" s="7"/>
    </row>
    <row r="83" spans="1:66" ht="12.75">
      <c r="A83" s="8" t="s">
        <v>589</v>
      </c>
      <c r="B83" s="8" t="s">
        <v>860</v>
      </c>
      <c r="C83" s="8" t="s">
        <v>861</v>
      </c>
      <c r="D83" s="8"/>
      <c r="E83" s="216">
        <v>3.589363</v>
      </c>
      <c r="F83" s="216"/>
      <c r="G83" s="216">
        <v>5.5197326439420005</v>
      </c>
      <c r="H83" s="216">
        <v>-0.065602</v>
      </c>
      <c r="I83" s="216">
        <v>0</v>
      </c>
      <c r="J83" s="216">
        <v>0</v>
      </c>
      <c r="K83" s="216">
        <v>0</v>
      </c>
      <c r="L83" s="216">
        <v>0</v>
      </c>
      <c r="M83" s="216">
        <v>0</v>
      </c>
      <c r="N83" s="216">
        <v>0</v>
      </c>
      <c r="O83" s="216">
        <v>0.008547</v>
      </c>
      <c r="P83" s="216">
        <v>0.007855</v>
      </c>
      <c r="Q83" s="216">
        <v>0.21738140355555555</v>
      </c>
      <c r="R83" s="216">
        <v>0.018673454144427292</v>
      </c>
      <c r="S83" s="216">
        <v>0.470407</v>
      </c>
      <c r="T83" s="216">
        <v>0.05274982974401393</v>
      </c>
      <c r="U83" s="216">
        <v>0</v>
      </c>
      <c r="V83" s="216">
        <v>0</v>
      </c>
      <c r="W83" s="216">
        <v>0</v>
      </c>
      <c r="X83" s="216">
        <v>0</v>
      </c>
      <c r="Y83" s="216">
        <v>0</v>
      </c>
      <c r="Z83" s="216"/>
      <c r="AA83" s="216">
        <v>0</v>
      </c>
      <c r="AB83" s="46"/>
      <c r="AC83" s="217">
        <v>9.819107331385995</v>
      </c>
      <c r="AE83" s="216">
        <v>3.6139864314176826</v>
      </c>
      <c r="AF83" s="46"/>
      <c r="AG83" s="216">
        <v>4.759780000207001</v>
      </c>
      <c r="AH83" s="216">
        <v>0.023842425100999886</v>
      </c>
      <c r="AI83" s="216">
        <v>-0.065602</v>
      </c>
      <c r="AJ83" s="216"/>
      <c r="AK83" s="216">
        <v>0</v>
      </c>
      <c r="AL83" s="216">
        <v>0</v>
      </c>
      <c r="AM83" s="216">
        <v>0</v>
      </c>
      <c r="AN83" s="216">
        <v>0</v>
      </c>
      <c r="AO83" s="216">
        <v>0</v>
      </c>
      <c r="AP83" s="216">
        <v>0.008547</v>
      </c>
      <c r="AQ83" s="216">
        <v>0.007855</v>
      </c>
      <c r="AR83" s="216">
        <v>0.04226606004806672</v>
      </c>
      <c r="AS83" s="216">
        <v>0.47188796355555557</v>
      </c>
      <c r="AT83" s="216">
        <v>0.007506743146159181</v>
      </c>
      <c r="AU83" s="216">
        <v>0.440383</v>
      </c>
      <c r="AV83" s="216">
        <v>0.07328036940372934</v>
      </c>
      <c r="AW83" s="216">
        <v>0</v>
      </c>
      <c r="AX83" s="216">
        <v>0</v>
      </c>
      <c r="AY83" s="216">
        <v>0</v>
      </c>
      <c r="AZ83" s="216">
        <v>0</v>
      </c>
      <c r="BA83" s="216">
        <v>0</v>
      </c>
      <c r="BB83" s="46"/>
      <c r="BC83" s="216">
        <v>0</v>
      </c>
      <c r="BD83" s="46"/>
      <c r="BE83" s="216">
        <v>0</v>
      </c>
      <c r="BG83" s="45">
        <v>9.383732992879196</v>
      </c>
      <c r="BI83" s="35">
        <v>-0.044339502952081965</v>
      </c>
      <c r="BN83" s="7"/>
    </row>
    <row r="84" spans="1:66" ht="12.75">
      <c r="A84" s="8" t="s">
        <v>589</v>
      </c>
      <c r="B84" s="8" t="s">
        <v>862</v>
      </c>
      <c r="C84" s="8" t="s">
        <v>863</v>
      </c>
      <c r="D84" s="8"/>
      <c r="E84" s="216">
        <v>2.852573</v>
      </c>
      <c r="F84" s="216"/>
      <c r="G84" s="216">
        <v>4.657234553782001</v>
      </c>
      <c r="H84" s="216">
        <v>-0.011983</v>
      </c>
      <c r="I84" s="216">
        <v>0</v>
      </c>
      <c r="J84" s="216">
        <v>0</v>
      </c>
      <c r="K84" s="216">
        <v>0</v>
      </c>
      <c r="L84" s="216">
        <v>0</v>
      </c>
      <c r="M84" s="216">
        <v>0</v>
      </c>
      <c r="N84" s="216">
        <v>0</v>
      </c>
      <c r="O84" s="216">
        <v>0.008547</v>
      </c>
      <c r="P84" s="216">
        <v>0.007855</v>
      </c>
      <c r="Q84" s="216">
        <v>1.600820202666667</v>
      </c>
      <c r="R84" s="216">
        <v>0.015657436113183043</v>
      </c>
      <c r="S84" s="216">
        <v>0.556125</v>
      </c>
      <c r="T84" s="216">
        <v>0.052602299306427944</v>
      </c>
      <c r="U84" s="216">
        <v>0</v>
      </c>
      <c r="V84" s="216">
        <v>0</v>
      </c>
      <c r="W84" s="216">
        <v>0</v>
      </c>
      <c r="X84" s="216">
        <v>0</v>
      </c>
      <c r="Y84" s="216">
        <v>0</v>
      </c>
      <c r="Z84" s="216"/>
      <c r="AA84" s="216">
        <v>0</v>
      </c>
      <c r="AB84" s="46"/>
      <c r="AC84" s="217">
        <v>9.73943149186828</v>
      </c>
      <c r="AE84" s="216">
        <v>2.904339023180746</v>
      </c>
      <c r="AF84" s="46"/>
      <c r="AG84" s="216">
        <v>4.023034078284</v>
      </c>
      <c r="AH84" s="216">
        <v>0.019991547621999867</v>
      </c>
      <c r="AI84" s="216">
        <v>-0.011983</v>
      </c>
      <c r="AJ84" s="216"/>
      <c r="AK84" s="216">
        <v>0</v>
      </c>
      <c r="AL84" s="216">
        <v>0</v>
      </c>
      <c r="AM84" s="216">
        <v>0</v>
      </c>
      <c r="AN84" s="216">
        <v>0</v>
      </c>
      <c r="AO84" s="216">
        <v>0</v>
      </c>
      <c r="AP84" s="216">
        <v>0.008547</v>
      </c>
      <c r="AQ84" s="216">
        <v>0.007855</v>
      </c>
      <c r="AR84" s="216">
        <v>0.033986650331503304</v>
      </c>
      <c r="AS84" s="216">
        <v>2.142907776</v>
      </c>
      <c r="AT84" s="216">
        <v>0.0063337603144653495</v>
      </c>
      <c r="AU84" s="216">
        <v>0.556125</v>
      </c>
      <c r="AV84" s="216">
        <v>0.07360786303875631</v>
      </c>
      <c r="AW84" s="216">
        <v>0</v>
      </c>
      <c r="AX84" s="216">
        <v>0</v>
      </c>
      <c r="AY84" s="216">
        <v>0</v>
      </c>
      <c r="AZ84" s="216">
        <v>0</v>
      </c>
      <c r="BA84" s="216">
        <v>0</v>
      </c>
      <c r="BB84" s="46"/>
      <c r="BC84" s="216">
        <v>0</v>
      </c>
      <c r="BD84" s="46"/>
      <c r="BE84" s="216">
        <v>0</v>
      </c>
      <c r="BG84" s="45">
        <v>9.76474469877147</v>
      </c>
      <c r="BI84" s="35">
        <v>0.0025990435811705207</v>
      </c>
      <c r="BN84" s="7"/>
    </row>
    <row r="85" spans="1:66" ht="12.75">
      <c r="A85" s="8" t="s">
        <v>622</v>
      </c>
      <c r="B85" s="8" t="s">
        <v>864</v>
      </c>
      <c r="C85" s="8" t="s">
        <v>865</v>
      </c>
      <c r="D85" s="8"/>
      <c r="E85" s="216">
        <v>216.845384</v>
      </c>
      <c r="F85" s="216"/>
      <c r="G85" s="216">
        <v>248.136105086768</v>
      </c>
      <c r="H85" s="216">
        <v>-1.754233</v>
      </c>
      <c r="I85" s="216">
        <v>0</v>
      </c>
      <c r="J85" s="216">
        <v>0.004495</v>
      </c>
      <c r="K85" s="216">
        <v>0.324838</v>
      </c>
      <c r="L85" s="216">
        <v>0.16064499999999995</v>
      </c>
      <c r="M85" s="216">
        <v>1.193228</v>
      </c>
      <c r="N85" s="216">
        <v>0.46754377777954487</v>
      </c>
      <c r="O85" s="216">
        <v>0.008547</v>
      </c>
      <c r="P85" s="216">
        <v>0.007855</v>
      </c>
      <c r="Q85" s="216">
        <v>9.617909160000002</v>
      </c>
      <c r="R85" s="216">
        <v>0.8303309447601896</v>
      </c>
      <c r="S85" s="216">
        <v>3.929607</v>
      </c>
      <c r="T85" s="216">
        <v>0.29432322212814294</v>
      </c>
      <c r="U85" s="216">
        <v>0</v>
      </c>
      <c r="V85" s="216">
        <v>0</v>
      </c>
      <c r="W85" s="216">
        <v>0</v>
      </c>
      <c r="X85" s="216">
        <v>0.489237</v>
      </c>
      <c r="Y85" s="216">
        <v>17.839107916701806</v>
      </c>
      <c r="Z85" s="216"/>
      <c r="AA85" s="216">
        <v>9.997987</v>
      </c>
      <c r="AB85" s="46"/>
      <c r="AC85" s="217">
        <v>508.39291010813764</v>
      </c>
      <c r="AE85" s="216">
        <v>219.46584008728544</v>
      </c>
      <c r="AF85" s="46"/>
      <c r="AG85" s="216">
        <v>223.119867153879</v>
      </c>
      <c r="AH85" s="216">
        <v>1.0601736136300266</v>
      </c>
      <c r="AI85" s="216">
        <v>-1.754233</v>
      </c>
      <c r="AJ85" s="216"/>
      <c r="AK85" s="216">
        <v>0.004495</v>
      </c>
      <c r="AL85" s="216">
        <v>0.324838</v>
      </c>
      <c r="AM85" s="216">
        <v>0.16064499999999995</v>
      </c>
      <c r="AN85" s="216">
        <v>1.175869</v>
      </c>
      <c r="AO85" s="216">
        <v>0.5074035633786446</v>
      </c>
      <c r="AP85" s="216">
        <v>0.008547</v>
      </c>
      <c r="AQ85" s="216">
        <v>0.007855</v>
      </c>
      <c r="AR85" s="216">
        <v>2.5436782923903443</v>
      </c>
      <c r="AS85" s="216">
        <v>12.496327026666668</v>
      </c>
      <c r="AT85" s="216">
        <v>0.337460910940871</v>
      </c>
      <c r="AU85" s="216">
        <v>3.548742</v>
      </c>
      <c r="AV85" s="216">
        <v>0.23003124292029872</v>
      </c>
      <c r="AW85" s="216">
        <v>0</v>
      </c>
      <c r="AX85" s="216">
        <v>0</v>
      </c>
      <c r="AY85" s="216">
        <v>0</v>
      </c>
      <c r="AZ85" s="216">
        <v>0.504508</v>
      </c>
      <c r="BA85" s="216">
        <v>18.33860293836946</v>
      </c>
      <c r="BB85" s="46"/>
      <c r="BC85" s="216">
        <v>12.80301</v>
      </c>
      <c r="BD85" s="46"/>
      <c r="BE85" s="216">
        <v>0</v>
      </c>
      <c r="BG85" s="45">
        <v>494.8836608294607</v>
      </c>
      <c r="BI85" s="35">
        <v>-0.026572458053758925</v>
      </c>
      <c r="BN85" s="7"/>
    </row>
    <row r="86" spans="1:66" ht="12.75">
      <c r="A86" s="8" t="s">
        <v>589</v>
      </c>
      <c r="B86" s="8" t="s">
        <v>866</v>
      </c>
      <c r="C86" s="8" t="s">
        <v>867</v>
      </c>
      <c r="D86" s="8"/>
      <c r="E86" s="216">
        <v>4.965233</v>
      </c>
      <c r="F86" s="216"/>
      <c r="G86" s="216">
        <v>4.2232045644789995</v>
      </c>
      <c r="H86" s="216">
        <v>-0.160912</v>
      </c>
      <c r="I86" s="216">
        <v>0</v>
      </c>
      <c r="J86" s="216">
        <v>0</v>
      </c>
      <c r="K86" s="216">
        <v>0</v>
      </c>
      <c r="L86" s="216">
        <v>0</v>
      </c>
      <c r="M86" s="216">
        <v>0</v>
      </c>
      <c r="N86" s="216">
        <v>0</v>
      </c>
      <c r="O86" s="216">
        <v>0.008547</v>
      </c>
      <c r="P86" s="216">
        <v>0.007855</v>
      </c>
      <c r="Q86" s="216">
        <v>1.3741718942222223</v>
      </c>
      <c r="R86" s="216">
        <v>0.013908349651739278</v>
      </c>
      <c r="S86" s="216">
        <v>0.42117</v>
      </c>
      <c r="T86" s="216">
        <v>0.04037497488847692</v>
      </c>
      <c r="U86" s="216">
        <v>0</v>
      </c>
      <c r="V86" s="216">
        <v>0</v>
      </c>
      <c r="W86" s="216">
        <v>0</v>
      </c>
      <c r="X86" s="216">
        <v>0</v>
      </c>
      <c r="Y86" s="216">
        <v>0</v>
      </c>
      <c r="Z86" s="216"/>
      <c r="AA86" s="216">
        <v>0</v>
      </c>
      <c r="AB86" s="46"/>
      <c r="AC86" s="217">
        <v>10.893552783241438</v>
      </c>
      <c r="AE86" s="216">
        <v>4.986365999627278</v>
      </c>
      <c r="AF86" s="46"/>
      <c r="AG86" s="216">
        <v>3.676425025949</v>
      </c>
      <c r="AH86" s="216">
        <v>0.017758299149000085</v>
      </c>
      <c r="AI86" s="216">
        <v>-0.160912</v>
      </c>
      <c r="AJ86" s="216"/>
      <c r="AK86" s="216">
        <v>0</v>
      </c>
      <c r="AL86" s="216">
        <v>0</v>
      </c>
      <c r="AM86" s="216">
        <v>0</v>
      </c>
      <c r="AN86" s="216">
        <v>0</v>
      </c>
      <c r="AO86" s="216">
        <v>0</v>
      </c>
      <c r="AP86" s="216">
        <v>0.008547</v>
      </c>
      <c r="AQ86" s="216">
        <v>0.007855</v>
      </c>
      <c r="AR86" s="216">
        <v>0.05210182021321363</v>
      </c>
      <c r="AS86" s="216">
        <v>1.949831200888889</v>
      </c>
      <c r="AT86" s="216">
        <v>0.005743486861456042</v>
      </c>
      <c r="AU86" s="216">
        <v>0.389457</v>
      </c>
      <c r="AV86" s="216">
        <v>0.0644959386336668</v>
      </c>
      <c r="AW86" s="216">
        <v>0</v>
      </c>
      <c r="AX86" s="216">
        <v>0</v>
      </c>
      <c r="AY86" s="216">
        <v>0</v>
      </c>
      <c r="AZ86" s="216">
        <v>0</v>
      </c>
      <c r="BA86" s="216">
        <v>0</v>
      </c>
      <c r="BB86" s="46"/>
      <c r="BC86" s="216">
        <v>0</v>
      </c>
      <c r="BD86" s="46"/>
      <c r="BE86" s="216">
        <v>0</v>
      </c>
      <c r="BG86" s="45">
        <v>10.997668771322504</v>
      </c>
      <c r="BI86" s="35">
        <v>0.009557578702995529</v>
      </c>
      <c r="BN86" s="7"/>
    </row>
    <row r="87" spans="1:66" ht="12.75">
      <c r="A87" s="8" t="s">
        <v>611</v>
      </c>
      <c r="B87" s="8" t="s">
        <v>868</v>
      </c>
      <c r="C87" s="8" t="s">
        <v>869</v>
      </c>
      <c r="D87" s="8"/>
      <c r="E87" s="216">
        <v>93.809498</v>
      </c>
      <c r="F87" s="216"/>
      <c r="G87" s="216">
        <v>178.03127857135098</v>
      </c>
      <c r="H87" s="216">
        <v>-0.001081</v>
      </c>
      <c r="I87" s="216">
        <v>0</v>
      </c>
      <c r="J87" s="216">
        <v>0</v>
      </c>
      <c r="K87" s="216">
        <v>0</v>
      </c>
      <c r="L87" s="216">
        <v>0.061388</v>
      </c>
      <c r="M87" s="216">
        <v>1.448692</v>
      </c>
      <c r="N87" s="216">
        <v>0</v>
      </c>
      <c r="O87" s="216">
        <v>0.008547</v>
      </c>
      <c r="P87" s="216">
        <v>0.007855</v>
      </c>
      <c r="Q87" s="216">
        <v>4.405586469999999</v>
      </c>
      <c r="R87" s="216">
        <v>0.5987660810633643</v>
      </c>
      <c r="S87" s="216">
        <v>2.862699</v>
      </c>
      <c r="T87" s="216">
        <v>0.2299538016924279</v>
      </c>
      <c r="U87" s="216">
        <v>0</v>
      </c>
      <c r="V87" s="216">
        <v>0</v>
      </c>
      <c r="W87" s="216">
        <v>0</v>
      </c>
      <c r="X87" s="216">
        <v>0.271654</v>
      </c>
      <c r="Y87" s="216">
        <v>17.83166281404298</v>
      </c>
      <c r="Z87" s="216"/>
      <c r="AA87" s="216">
        <v>5.551509</v>
      </c>
      <c r="AB87" s="46"/>
      <c r="AC87" s="217">
        <v>305.1180087381499</v>
      </c>
      <c r="AE87" s="216">
        <v>94.48815210695017</v>
      </c>
      <c r="AF87" s="46"/>
      <c r="AG87" s="216">
        <v>159.257612839731</v>
      </c>
      <c r="AH87" s="216">
        <v>0.7645096258139908</v>
      </c>
      <c r="AI87" s="216">
        <v>-0.001081</v>
      </c>
      <c r="AJ87" s="216"/>
      <c r="AK87" s="216">
        <v>0</v>
      </c>
      <c r="AL87" s="216">
        <v>0</v>
      </c>
      <c r="AM87" s="216">
        <v>0.061388</v>
      </c>
      <c r="AN87" s="216">
        <v>1.427618</v>
      </c>
      <c r="AO87" s="216">
        <v>0</v>
      </c>
      <c r="AP87" s="216">
        <v>0.008547</v>
      </c>
      <c r="AQ87" s="216">
        <v>0.007855</v>
      </c>
      <c r="AR87" s="216">
        <v>1.2162573083483559</v>
      </c>
      <c r="AS87" s="216">
        <v>5.712016070000001</v>
      </c>
      <c r="AT87" s="216">
        <v>0.24211953122117333</v>
      </c>
      <c r="AU87" s="216">
        <v>2.604577</v>
      </c>
      <c r="AV87" s="216">
        <v>0.1924257852015667</v>
      </c>
      <c r="AW87" s="216">
        <v>0</v>
      </c>
      <c r="AX87" s="216">
        <v>0</v>
      </c>
      <c r="AY87" s="216">
        <v>0</v>
      </c>
      <c r="AZ87" s="216">
        <v>0.280133</v>
      </c>
      <c r="BA87" s="216">
        <v>19.61482909544728</v>
      </c>
      <c r="BB87" s="46"/>
      <c r="BC87" s="216">
        <v>7.109033</v>
      </c>
      <c r="BD87" s="46"/>
      <c r="BE87" s="216">
        <v>0</v>
      </c>
      <c r="BG87" s="45">
        <v>292.9859923627136</v>
      </c>
      <c r="BI87" s="35">
        <v>-0.03976171850888001</v>
      </c>
      <c r="BN87" s="7"/>
    </row>
    <row r="88" spans="1:66" ht="12.75">
      <c r="A88" s="8" t="s">
        <v>589</v>
      </c>
      <c r="B88" s="8" t="s">
        <v>870</v>
      </c>
      <c r="C88" s="8" t="s">
        <v>871</v>
      </c>
      <c r="D88" s="8"/>
      <c r="E88" s="216">
        <v>3.161097</v>
      </c>
      <c r="F88" s="216"/>
      <c r="G88" s="216">
        <v>3.312560444708</v>
      </c>
      <c r="H88" s="216">
        <v>-0.089554</v>
      </c>
      <c r="I88" s="216">
        <v>0</v>
      </c>
      <c r="J88" s="216">
        <v>0</v>
      </c>
      <c r="K88" s="216">
        <v>0</v>
      </c>
      <c r="L88" s="216">
        <v>0</v>
      </c>
      <c r="M88" s="216">
        <v>0</v>
      </c>
      <c r="N88" s="216">
        <v>0</v>
      </c>
      <c r="O88" s="216">
        <v>0.008547</v>
      </c>
      <c r="P88" s="216">
        <v>0.007855</v>
      </c>
      <c r="Q88" s="216">
        <v>0.5883271466666667</v>
      </c>
      <c r="R88" s="216">
        <v>0.010999918850663431</v>
      </c>
      <c r="S88" s="216">
        <v>0.26032</v>
      </c>
      <c r="T88" s="216">
        <v>0.03223320060521267</v>
      </c>
      <c r="U88" s="216">
        <v>0</v>
      </c>
      <c r="V88" s="216">
        <v>0</v>
      </c>
      <c r="W88" s="216">
        <v>0</v>
      </c>
      <c r="X88" s="216">
        <v>0</v>
      </c>
      <c r="Y88" s="216">
        <v>0</v>
      </c>
      <c r="Z88" s="216"/>
      <c r="AA88" s="216">
        <v>0</v>
      </c>
      <c r="AB88" s="46"/>
      <c r="AC88" s="217">
        <v>7.292385710830543</v>
      </c>
      <c r="AE88" s="216">
        <v>3.1697766079943426</v>
      </c>
      <c r="AF88" s="46"/>
      <c r="AG88" s="216">
        <v>2.878245905045</v>
      </c>
      <c r="AH88" s="216">
        <v>0.014044789960999973</v>
      </c>
      <c r="AI88" s="216">
        <v>-0.089554</v>
      </c>
      <c r="AJ88" s="216"/>
      <c r="AK88" s="216">
        <v>0</v>
      </c>
      <c r="AL88" s="216">
        <v>0</v>
      </c>
      <c r="AM88" s="216">
        <v>0</v>
      </c>
      <c r="AN88" s="216">
        <v>0</v>
      </c>
      <c r="AO88" s="216">
        <v>0</v>
      </c>
      <c r="AP88" s="216">
        <v>0.008547</v>
      </c>
      <c r="AQ88" s="216">
        <v>0.007855</v>
      </c>
      <c r="AR88" s="216">
        <v>0.034351671646790344</v>
      </c>
      <c r="AS88" s="216">
        <v>0.7914328533333334</v>
      </c>
      <c r="AT88" s="216">
        <v>0.004505026242863634</v>
      </c>
      <c r="AU88" s="216">
        <v>0.229082</v>
      </c>
      <c r="AV88" s="216">
        <v>0.059316405727698605</v>
      </c>
      <c r="AW88" s="216">
        <v>0</v>
      </c>
      <c r="AX88" s="216">
        <v>0</v>
      </c>
      <c r="AY88" s="216">
        <v>0</v>
      </c>
      <c r="AZ88" s="216">
        <v>0</v>
      </c>
      <c r="BA88" s="216">
        <v>0</v>
      </c>
      <c r="BB88" s="46"/>
      <c r="BC88" s="216">
        <v>0</v>
      </c>
      <c r="BD88" s="46"/>
      <c r="BE88" s="216">
        <v>0</v>
      </c>
      <c r="BG88" s="45">
        <v>7.107603259951029</v>
      </c>
      <c r="BI88" s="35">
        <v>-0.025339094530487907</v>
      </c>
      <c r="BN88" s="7"/>
    </row>
    <row r="89" spans="1:66" ht="12.75">
      <c r="A89" s="8" t="s">
        <v>589</v>
      </c>
      <c r="B89" s="8" t="s">
        <v>872</v>
      </c>
      <c r="C89" s="8" t="s">
        <v>873</v>
      </c>
      <c r="D89" s="8"/>
      <c r="E89" s="216">
        <v>5.971116</v>
      </c>
      <c r="F89" s="216"/>
      <c r="G89" s="216">
        <v>8.035909145387</v>
      </c>
      <c r="H89" s="216">
        <v>0</v>
      </c>
      <c r="I89" s="216">
        <v>0</v>
      </c>
      <c r="J89" s="216">
        <v>0</v>
      </c>
      <c r="K89" s="216">
        <v>0</v>
      </c>
      <c r="L89" s="216">
        <v>0</v>
      </c>
      <c r="M89" s="216">
        <v>0</v>
      </c>
      <c r="N89" s="216">
        <v>0</v>
      </c>
      <c r="O89" s="216">
        <v>0.008547</v>
      </c>
      <c r="P89" s="216">
        <v>0.007855</v>
      </c>
      <c r="Q89" s="216">
        <v>1.1155750693333335</v>
      </c>
      <c r="R89" s="216">
        <v>0.02697474689026652</v>
      </c>
      <c r="S89" s="216">
        <v>0.84489</v>
      </c>
      <c r="T89" s="216">
        <v>0.07320398157144946</v>
      </c>
      <c r="U89" s="216">
        <v>0.11</v>
      </c>
      <c r="V89" s="216">
        <v>0</v>
      </c>
      <c r="W89" s="216">
        <v>0</v>
      </c>
      <c r="X89" s="216">
        <v>0</v>
      </c>
      <c r="Y89" s="216">
        <v>0</v>
      </c>
      <c r="Z89" s="216"/>
      <c r="AA89" s="216">
        <v>0</v>
      </c>
      <c r="AB89" s="46"/>
      <c r="AC89" s="217">
        <v>16.194070943182048</v>
      </c>
      <c r="AE89" s="216">
        <v>6.031830586897403</v>
      </c>
      <c r="AF89" s="46"/>
      <c r="AG89" s="216">
        <v>6.950004469501</v>
      </c>
      <c r="AH89" s="216">
        <v>0.03444158629500028</v>
      </c>
      <c r="AI89" s="216">
        <v>0</v>
      </c>
      <c r="AJ89" s="216"/>
      <c r="AK89" s="216">
        <v>0</v>
      </c>
      <c r="AL89" s="216">
        <v>0</v>
      </c>
      <c r="AM89" s="216">
        <v>0</v>
      </c>
      <c r="AN89" s="216">
        <v>0</v>
      </c>
      <c r="AO89" s="216">
        <v>0</v>
      </c>
      <c r="AP89" s="216">
        <v>0.008547</v>
      </c>
      <c r="AQ89" s="216">
        <v>0.007855</v>
      </c>
      <c r="AR89" s="216">
        <v>0.0706107182458409</v>
      </c>
      <c r="AS89" s="216">
        <v>1.3167763493333335</v>
      </c>
      <c r="AT89" s="216">
        <v>0.010928700680185626</v>
      </c>
      <c r="AU89" s="216">
        <v>0.784465</v>
      </c>
      <c r="AV89" s="216">
        <v>0.08763305430361512</v>
      </c>
      <c r="AW89" s="216">
        <v>0.08</v>
      </c>
      <c r="AX89" s="216">
        <v>0</v>
      </c>
      <c r="AY89" s="216">
        <v>0</v>
      </c>
      <c r="AZ89" s="216">
        <v>0</v>
      </c>
      <c r="BA89" s="216">
        <v>0</v>
      </c>
      <c r="BB89" s="46"/>
      <c r="BC89" s="216">
        <v>0</v>
      </c>
      <c r="BD89" s="46"/>
      <c r="BE89" s="216">
        <v>0</v>
      </c>
      <c r="BG89" s="45">
        <v>15.383092465256379</v>
      </c>
      <c r="BI89" s="35">
        <v>-0.050078728243876415</v>
      </c>
      <c r="BN89" s="7"/>
    </row>
    <row r="90" spans="1:66" ht="12.75">
      <c r="A90" s="8" t="s">
        <v>606</v>
      </c>
      <c r="B90" s="8" t="s">
        <v>874</v>
      </c>
      <c r="C90" s="8" t="s">
        <v>875</v>
      </c>
      <c r="D90" s="8"/>
      <c r="E90" s="216">
        <v>126.062409</v>
      </c>
      <c r="F90" s="216"/>
      <c r="G90" s="216">
        <v>161.91297081300198</v>
      </c>
      <c r="H90" s="216">
        <v>0</v>
      </c>
      <c r="I90" s="216">
        <v>0</v>
      </c>
      <c r="J90" s="216">
        <v>0</v>
      </c>
      <c r="K90" s="216">
        <v>0</v>
      </c>
      <c r="L90" s="216">
        <v>0.111764</v>
      </c>
      <c r="M90" s="216">
        <v>1.395265</v>
      </c>
      <c r="N90" s="216">
        <v>0</v>
      </c>
      <c r="O90" s="216">
        <v>0.008547</v>
      </c>
      <c r="P90" s="216">
        <v>0.007855</v>
      </c>
      <c r="Q90" s="216">
        <v>5.439665222222222</v>
      </c>
      <c r="R90" s="216">
        <v>0.5482747165136046</v>
      </c>
      <c r="S90" s="216">
        <v>3.215742</v>
      </c>
      <c r="T90" s="216">
        <v>0.2526729033115064</v>
      </c>
      <c r="U90" s="216">
        <v>0.1</v>
      </c>
      <c r="V90" s="216">
        <v>0</v>
      </c>
      <c r="W90" s="216">
        <v>0</v>
      </c>
      <c r="X90" s="216">
        <v>0.245433</v>
      </c>
      <c r="Y90" s="216">
        <v>18.311892776241184</v>
      </c>
      <c r="Z90" s="216"/>
      <c r="AA90" s="216">
        <v>5.015626</v>
      </c>
      <c r="AB90" s="46"/>
      <c r="AC90" s="217">
        <v>322.6281174312905</v>
      </c>
      <c r="AE90" s="216">
        <v>127.08168988566071</v>
      </c>
      <c r="AF90" s="46"/>
      <c r="AG90" s="216">
        <v>146.448491860564</v>
      </c>
      <c r="AH90" s="216">
        <v>0.7000418220430017</v>
      </c>
      <c r="AI90" s="216">
        <v>0</v>
      </c>
      <c r="AJ90" s="216"/>
      <c r="AK90" s="216">
        <v>0</v>
      </c>
      <c r="AL90" s="216">
        <v>0</v>
      </c>
      <c r="AM90" s="216">
        <v>0.111764</v>
      </c>
      <c r="AN90" s="216">
        <v>1.374968</v>
      </c>
      <c r="AO90" s="216">
        <v>0</v>
      </c>
      <c r="AP90" s="216">
        <v>0.008547</v>
      </c>
      <c r="AQ90" s="216">
        <v>0.007855</v>
      </c>
      <c r="AR90" s="216">
        <v>1.536690926026588</v>
      </c>
      <c r="AS90" s="216">
        <v>8.312258688888887</v>
      </c>
      <c r="AT90" s="216">
        <v>0.22019890497028674</v>
      </c>
      <c r="AU90" s="216">
        <v>3.149524</v>
      </c>
      <c r="AV90" s="216">
        <v>0.21205751255781424</v>
      </c>
      <c r="AW90" s="216">
        <v>0.1</v>
      </c>
      <c r="AX90" s="216">
        <v>0</v>
      </c>
      <c r="AY90" s="216">
        <v>0</v>
      </c>
      <c r="AZ90" s="216">
        <v>0.253093</v>
      </c>
      <c r="BA90" s="216">
        <v>18.82462577397594</v>
      </c>
      <c r="BB90" s="46"/>
      <c r="BC90" s="216">
        <v>6.422805</v>
      </c>
      <c r="BD90" s="46"/>
      <c r="BE90" s="216">
        <v>0</v>
      </c>
      <c r="BG90" s="45">
        <v>314.7646113746872</v>
      </c>
      <c r="BI90" s="35">
        <v>-0.024373281904910105</v>
      </c>
      <c r="BN90" s="7"/>
    </row>
    <row r="91" spans="1:66" ht="12.75">
      <c r="A91" s="8" t="s">
        <v>671</v>
      </c>
      <c r="B91" s="8" t="s">
        <v>876</v>
      </c>
      <c r="C91" s="8" t="s">
        <v>877</v>
      </c>
      <c r="D91" s="8"/>
      <c r="E91" s="216">
        <v>184.826033</v>
      </c>
      <c r="F91" s="216"/>
      <c r="G91" s="216">
        <v>196.98088058875</v>
      </c>
      <c r="H91" s="216">
        <v>0</v>
      </c>
      <c r="I91" s="216">
        <v>0</v>
      </c>
      <c r="J91" s="216">
        <v>0</v>
      </c>
      <c r="K91" s="216">
        <v>0</v>
      </c>
      <c r="L91" s="216">
        <v>0.178097</v>
      </c>
      <c r="M91" s="216">
        <v>1.390858</v>
      </c>
      <c r="N91" s="216">
        <v>0.22246352304745476</v>
      </c>
      <c r="O91" s="216">
        <v>0.008547</v>
      </c>
      <c r="P91" s="216">
        <v>0</v>
      </c>
      <c r="Q91" s="216">
        <v>0.5824068064444444</v>
      </c>
      <c r="R91" s="216">
        <v>0.657900658824311</v>
      </c>
      <c r="S91" s="216">
        <v>0</v>
      </c>
      <c r="T91" s="216">
        <v>0</v>
      </c>
      <c r="U91" s="216">
        <v>0</v>
      </c>
      <c r="V91" s="216">
        <v>0</v>
      </c>
      <c r="W91" s="216">
        <v>0</v>
      </c>
      <c r="X91" s="216">
        <v>0.439118</v>
      </c>
      <c r="Y91" s="216">
        <v>14.176175397388349</v>
      </c>
      <c r="Z91" s="216"/>
      <c r="AA91" s="216">
        <v>8.973765</v>
      </c>
      <c r="AB91" s="46"/>
      <c r="AC91" s="217">
        <v>408.4362449744546</v>
      </c>
      <c r="AE91" s="216">
        <v>185.98953604418423</v>
      </c>
      <c r="AF91" s="46"/>
      <c r="AG91" s="216">
        <v>179.921175727826</v>
      </c>
      <c r="AH91" s="216">
        <v>0.8400131577380001</v>
      </c>
      <c r="AI91" s="216">
        <v>0</v>
      </c>
      <c r="AJ91" s="216"/>
      <c r="AK91" s="216">
        <v>0</v>
      </c>
      <c r="AL91" s="216">
        <v>0</v>
      </c>
      <c r="AM91" s="216">
        <v>0.178097</v>
      </c>
      <c r="AN91" s="216">
        <v>1.370625</v>
      </c>
      <c r="AO91" s="216">
        <v>0.245676508483445</v>
      </c>
      <c r="AP91" s="216">
        <v>0.008547</v>
      </c>
      <c r="AQ91" s="216">
        <v>0</v>
      </c>
      <c r="AR91" s="216">
        <v>2.1124420023732853</v>
      </c>
      <c r="AS91" s="216">
        <v>0.9753052597777778</v>
      </c>
      <c r="AT91" s="216">
        <v>0.2678906698328733</v>
      </c>
      <c r="AU91" s="216">
        <v>0</v>
      </c>
      <c r="AV91" s="216">
        <v>0</v>
      </c>
      <c r="AW91" s="216">
        <v>0</v>
      </c>
      <c r="AX91" s="216">
        <v>0</v>
      </c>
      <c r="AY91" s="216">
        <v>0</v>
      </c>
      <c r="AZ91" s="216">
        <v>0.452824</v>
      </c>
      <c r="BA91" s="216">
        <v>15.593792937127184</v>
      </c>
      <c r="BB91" s="46"/>
      <c r="BC91" s="216">
        <v>11.491433</v>
      </c>
      <c r="BD91" s="46"/>
      <c r="BE91" s="216">
        <v>0</v>
      </c>
      <c r="BG91" s="45">
        <v>399.4473583073428</v>
      </c>
      <c r="BI91" s="35">
        <v>-0.022008053344222647</v>
      </c>
      <c r="BN91" s="7"/>
    </row>
    <row r="92" spans="1:66" ht="12.75">
      <c r="A92" s="8" t="s">
        <v>589</v>
      </c>
      <c r="B92" s="8" t="s">
        <v>878</v>
      </c>
      <c r="C92" s="8" t="s">
        <v>879</v>
      </c>
      <c r="D92" s="8"/>
      <c r="E92" s="216">
        <v>9.245114</v>
      </c>
      <c r="F92" s="216"/>
      <c r="G92" s="216">
        <v>6.597588025706</v>
      </c>
      <c r="H92" s="216">
        <v>-0.060769</v>
      </c>
      <c r="I92" s="216">
        <v>0</v>
      </c>
      <c r="J92" s="216">
        <v>0</v>
      </c>
      <c r="K92" s="216">
        <v>0</v>
      </c>
      <c r="L92" s="216">
        <v>0</v>
      </c>
      <c r="M92" s="216">
        <v>0</v>
      </c>
      <c r="N92" s="216">
        <v>0</v>
      </c>
      <c r="O92" s="216">
        <v>0.008547</v>
      </c>
      <c r="P92" s="216">
        <v>0.007855</v>
      </c>
      <c r="Q92" s="216">
        <v>1.506836392888889</v>
      </c>
      <c r="R92" s="216">
        <v>0.022340956912249015</v>
      </c>
      <c r="S92" s="216">
        <v>0.799636</v>
      </c>
      <c r="T92" s="216">
        <v>0.07171401015681413</v>
      </c>
      <c r="U92" s="216">
        <v>0.0745</v>
      </c>
      <c r="V92" s="216">
        <v>0</v>
      </c>
      <c r="W92" s="216">
        <v>0</v>
      </c>
      <c r="X92" s="216">
        <v>0</v>
      </c>
      <c r="Y92" s="216">
        <v>0</v>
      </c>
      <c r="Z92" s="216"/>
      <c r="AA92" s="216">
        <v>0</v>
      </c>
      <c r="AB92" s="46"/>
      <c r="AC92" s="217">
        <v>18.27336238566395</v>
      </c>
      <c r="AE92" s="216">
        <v>9.300355000905387</v>
      </c>
      <c r="AF92" s="46"/>
      <c r="AG92" s="216">
        <v>5.7044335303330005</v>
      </c>
      <c r="AH92" s="216">
        <v>0.028525123832999728</v>
      </c>
      <c r="AI92" s="216">
        <v>-0.060769</v>
      </c>
      <c r="AJ92" s="216"/>
      <c r="AK92" s="216">
        <v>0</v>
      </c>
      <c r="AL92" s="216">
        <v>0</v>
      </c>
      <c r="AM92" s="216">
        <v>0</v>
      </c>
      <c r="AN92" s="216">
        <v>0</v>
      </c>
      <c r="AO92" s="216">
        <v>0</v>
      </c>
      <c r="AP92" s="216">
        <v>0.008547</v>
      </c>
      <c r="AQ92" s="216">
        <v>0.007855</v>
      </c>
      <c r="AR92" s="216">
        <v>0.10269910029331122</v>
      </c>
      <c r="AS92" s="216">
        <v>2.134464766222222</v>
      </c>
      <c r="AT92" s="216">
        <v>0.008972608256218071</v>
      </c>
      <c r="AU92" s="216">
        <v>0.786256</v>
      </c>
      <c r="AV92" s="216">
        <v>0.08605103972539006</v>
      </c>
      <c r="AW92" s="216">
        <v>0.0745</v>
      </c>
      <c r="AX92" s="216">
        <v>0</v>
      </c>
      <c r="AY92" s="216">
        <v>0</v>
      </c>
      <c r="AZ92" s="216">
        <v>0</v>
      </c>
      <c r="BA92" s="216">
        <v>0</v>
      </c>
      <c r="BB92" s="46"/>
      <c r="BC92" s="216">
        <v>0</v>
      </c>
      <c r="BD92" s="46"/>
      <c r="BE92" s="216">
        <v>0</v>
      </c>
      <c r="BG92" s="45">
        <v>18.18189016956853</v>
      </c>
      <c r="BI92" s="35">
        <v>-0.005005768186767037</v>
      </c>
      <c r="BN92" s="7"/>
    </row>
    <row r="93" spans="1:66" ht="12.75">
      <c r="A93" s="8" t="s">
        <v>622</v>
      </c>
      <c r="B93" s="8" t="s">
        <v>880</v>
      </c>
      <c r="C93" s="8" t="s">
        <v>881</v>
      </c>
      <c r="D93" s="8"/>
      <c r="E93" s="216">
        <v>36.061879</v>
      </c>
      <c r="F93" s="216"/>
      <c r="G93" s="216">
        <v>50.090525847521995</v>
      </c>
      <c r="H93" s="216">
        <v>-0.012436</v>
      </c>
      <c r="I93" s="216">
        <v>0</v>
      </c>
      <c r="J93" s="216">
        <v>0</v>
      </c>
      <c r="K93" s="216">
        <v>0</v>
      </c>
      <c r="L93" s="216">
        <v>0.013754000000000002</v>
      </c>
      <c r="M93" s="216">
        <v>0.493329</v>
      </c>
      <c r="N93" s="216">
        <v>0</v>
      </c>
      <c r="O93" s="216">
        <v>0.008547</v>
      </c>
      <c r="P93" s="216">
        <v>0.007855</v>
      </c>
      <c r="Q93" s="216">
        <v>0.8695812866666667</v>
      </c>
      <c r="R93" s="216">
        <v>0.1696180900218658</v>
      </c>
      <c r="S93" s="216">
        <v>0.868596</v>
      </c>
      <c r="T93" s="216">
        <v>0.08247127224066159</v>
      </c>
      <c r="U93" s="216">
        <v>0</v>
      </c>
      <c r="V93" s="216">
        <v>0</v>
      </c>
      <c r="W93" s="216">
        <v>0</v>
      </c>
      <c r="X93" s="216">
        <v>0.087775</v>
      </c>
      <c r="Y93" s="216">
        <v>6.988696020341973</v>
      </c>
      <c r="Z93" s="216"/>
      <c r="AA93" s="216">
        <v>1.793778</v>
      </c>
      <c r="AB93" s="46"/>
      <c r="AC93" s="217">
        <v>97.52396951679319</v>
      </c>
      <c r="AE93" s="216">
        <v>36.080319312279705</v>
      </c>
      <c r="AF93" s="46"/>
      <c r="AG93" s="216">
        <v>45.130644914618</v>
      </c>
      <c r="AH93" s="216">
        <v>0.21656982022699714</v>
      </c>
      <c r="AI93" s="216">
        <v>-0.012436</v>
      </c>
      <c r="AJ93" s="216"/>
      <c r="AK93" s="216">
        <v>0</v>
      </c>
      <c r="AL93" s="216">
        <v>0</v>
      </c>
      <c r="AM93" s="216">
        <v>0.013754000000000002</v>
      </c>
      <c r="AN93" s="216">
        <v>0.486153</v>
      </c>
      <c r="AO93" s="216">
        <v>0</v>
      </c>
      <c r="AP93" s="216">
        <v>0.008547</v>
      </c>
      <c r="AQ93" s="216">
        <v>0.007855</v>
      </c>
      <c r="AR93" s="216">
        <v>0.41946783716930236</v>
      </c>
      <c r="AS93" s="216">
        <v>1.2712535533333331</v>
      </c>
      <c r="AT93" s="216">
        <v>0.06812226893019534</v>
      </c>
      <c r="AU93" s="216">
        <v>0.799098</v>
      </c>
      <c r="AV93" s="216">
        <v>0.09314781637793858</v>
      </c>
      <c r="AW93" s="216">
        <v>0</v>
      </c>
      <c r="AX93" s="216">
        <v>0</v>
      </c>
      <c r="AY93" s="216">
        <v>0</v>
      </c>
      <c r="AZ93" s="216">
        <v>0.090516</v>
      </c>
      <c r="BA93" s="216">
        <v>7.184379508911547</v>
      </c>
      <c r="BB93" s="46"/>
      <c r="BC93" s="216">
        <v>2.297038</v>
      </c>
      <c r="BD93" s="46"/>
      <c r="BE93" s="216">
        <v>0</v>
      </c>
      <c r="BG93" s="45">
        <v>94.15443003184704</v>
      </c>
      <c r="BI93" s="35">
        <v>-0.03455088530175062</v>
      </c>
      <c r="BN93" s="7"/>
    </row>
    <row r="94" spans="1:66" ht="12.75">
      <c r="A94" s="8" t="s">
        <v>589</v>
      </c>
      <c r="B94" s="8" t="s">
        <v>882</v>
      </c>
      <c r="C94" s="8" t="s">
        <v>883</v>
      </c>
      <c r="D94" s="8"/>
      <c r="E94" s="216">
        <v>5.130641</v>
      </c>
      <c r="F94" s="216"/>
      <c r="G94" s="216">
        <v>5.996725113091</v>
      </c>
      <c r="H94" s="216">
        <v>-0.109481</v>
      </c>
      <c r="I94" s="216">
        <v>0</v>
      </c>
      <c r="J94" s="216">
        <v>0</v>
      </c>
      <c r="K94" s="216">
        <v>0</v>
      </c>
      <c r="L94" s="216">
        <v>0</v>
      </c>
      <c r="M94" s="216">
        <v>0</v>
      </c>
      <c r="N94" s="216">
        <v>0</v>
      </c>
      <c r="O94" s="216">
        <v>0.008547</v>
      </c>
      <c r="P94" s="216">
        <v>0.007855</v>
      </c>
      <c r="Q94" s="216">
        <v>1.3257413484444447</v>
      </c>
      <c r="R94" s="216">
        <v>0.020110457025680477</v>
      </c>
      <c r="S94" s="216">
        <v>0.57521</v>
      </c>
      <c r="T94" s="216">
        <v>0.056663023569175214</v>
      </c>
      <c r="U94" s="216">
        <v>0</v>
      </c>
      <c r="V94" s="216">
        <v>0</v>
      </c>
      <c r="W94" s="216">
        <v>0</v>
      </c>
      <c r="X94" s="216">
        <v>0</v>
      </c>
      <c r="Y94" s="216">
        <v>0</v>
      </c>
      <c r="Z94" s="216"/>
      <c r="AA94" s="216">
        <v>0</v>
      </c>
      <c r="AB94" s="46"/>
      <c r="AC94" s="217">
        <v>13.012011942130298</v>
      </c>
      <c r="AE94" s="216">
        <v>5.182681784175188</v>
      </c>
      <c r="AF94" s="46"/>
      <c r="AG94" s="216">
        <v>5.188969785458999</v>
      </c>
      <c r="AH94" s="216">
        <v>0.025677202604000457</v>
      </c>
      <c r="AI94" s="216">
        <v>-0.109481</v>
      </c>
      <c r="AJ94" s="216"/>
      <c r="AK94" s="216">
        <v>0</v>
      </c>
      <c r="AL94" s="216">
        <v>0</v>
      </c>
      <c r="AM94" s="216">
        <v>0</v>
      </c>
      <c r="AN94" s="216">
        <v>0</v>
      </c>
      <c r="AO94" s="216">
        <v>0</v>
      </c>
      <c r="AP94" s="216">
        <v>0.008547</v>
      </c>
      <c r="AQ94" s="216">
        <v>0.007855</v>
      </c>
      <c r="AR94" s="216">
        <v>0.058420406444135944</v>
      </c>
      <c r="AS94" s="216">
        <v>1.9390209217777779</v>
      </c>
      <c r="AT94" s="216">
        <v>0.00815544484595684</v>
      </c>
      <c r="AU94" s="216">
        <v>0.512617</v>
      </c>
      <c r="AV94" s="216">
        <v>0.07634520529866408</v>
      </c>
      <c r="AW94" s="216">
        <v>0</v>
      </c>
      <c r="AX94" s="216">
        <v>0</v>
      </c>
      <c r="AY94" s="216">
        <v>0</v>
      </c>
      <c r="AZ94" s="216">
        <v>0</v>
      </c>
      <c r="BA94" s="216">
        <v>0</v>
      </c>
      <c r="BB94" s="46"/>
      <c r="BC94" s="216">
        <v>0</v>
      </c>
      <c r="BD94" s="46"/>
      <c r="BE94" s="216">
        <v>0</v>
      </c>
      <c r="BG94" s="45">
        <v>12.89880875060472</v>
      </c>
      <c r="BI94" s="35">
        <v>-0.008699899141580762</v>
      </c>
      <c r="BK94" s="7"/>
      <c r="BN94" s="7"/>
    </row>
    <row r="95" spans="1:66" ht="12.75">
      <c r="A95" s="8" t="s">
        <v>589</v>
      </c>
      <c r="B95" s="8" t="s">
        <v>884</v>
      </c>
      <c r="C95" s="8" t="s">
        <v>885</v>
      </c>
      <c r="D95" s="8"/>
      <c r="E95" s="216">
        <v>3.68273605</v>
      </c>
      <c r="F95" s="216"/>
      <c r="G95" s="216">
        <v>4.653489203088999</v>
      </c>
      <c r="H95" s="216">
        <v>-0.122117</v>
      </c>
      <c r="I95" s="216">
        <v>0</v>
      </c>
      <c r="J95" s="216">
        <v>0</v>
      </c>
      <c r="K95" s="216">
        <v>0</v>
      </c>
      <c r="L95" s="216">
        <v>0</v>
      </c>
      <c r="M95" s="216">
        <v>0</v>
      </c>
      <c r="N95" s="216">
        <v>0</v>
      </c>
      <c r="O95" s="216">
        <v>0.008547</v>
      </c>
      <c r="P95" s="216">
        <v>0.007855</v>
      </c>
      <c r="Q95" s="216">
        <v>0.6074458817777778</v>
      </c>
      <c r="R95" s="216">
        <v>0.015682107004516548</v>
      </c>
      <c r="S95" s="216">
        <v>0.359612</v>
      </c>
      <c r="T95" s="216">
        <v>0.039313519187398956</v>
      </c>
      <c r="U95" s="216">
        <v>0</v>
      </c>
      <c r="V95" s="216">
        <v>0</v>
      </c>
      <c r="W95" s="216">
        <v>0</v>
      </c>
      <c r="X95" s="216">
        <v>0</v>
      </c>
      <c r="Y95" s="216">
        <v>0</v>
      </c>
      <c r="Z95" s="216"/>
      <c r="AA95" s="216">
        <v>0</v>
      </c>
      <c r="AB95" s="46"/>
      <c r="AC95" s="217">
        <v>9.252563761058694</v>
      </c>
      <c r="AE95" s="216">
        <v>3.676171081010472</v>
      </c>
      <c r="AF95" s="46"/>
      <c r="AG95" s="216">
        <v>4.017988333073</v>
      </c>
      <c r="AH95" s="216">
        <v>0.020023047626000365</v>
      </c>
      <c r="AI95" s="216">
        <v>-0.122117</v>
      </c>
      <c r="AJ95" s="216"/>
      <c r="AK95" s="216">
        <v>0</v>
      </c>
      <c r="AL95" s="216">
        <v>0</v>
      </c>
      <c r="AM95" s="216">
        <v>0</v>
      </c>
      <c r="AN95" s="216">
        <v>0</v>
      </c>
      <c r="AO95" s="216">
        <v>0</v>
      </c>
      <c r="AP95" s="216">
        <v>0.008547</v>
      </c>
      <c r="AQ95" s="216">
        <v>0.007855</v>
      </c>
      <c r="AR95" s="216">
        <v>0.03878338688426502</v>
      </c>
      <c r="AS95" s="216">
        <v>0.7331591617777778</v>
      </c>
      <c r="AT95" s="216">
        <v>0.0063286667007963066</v>
      </c>
      <c r="AU95" s="216">
        <v>0.332236</v>
      </c>
      <c r="AV95" s="216">
        <v>0.06429631817123717</v>
      </c>
      <c r="AW95" s="216">
        <v>0</v>
      </c>
      <c r="AX95" s="216">
        <v>0</v>
      </c>
      <c r="AY95" s="216">
        <v>0</v>
      </c>
      <c r="AZ95" s="216">
        <v>0</v>
      </c>
      <c r="BA95" s="216">
        <v>0</v>
      </c>
      <c r="BB95" s="46"/>
      <c r="BC95" s="216">
        <v>0</v>
      </c>
      <c r="BD95" s="46"/>
      <c r="BE95" s="216">
        <v>0</v>
      </c>
      <c r="BG95" s="45">
        <v>8.783270995243548</v>
      </c>
      <c r="BI95" s="35">
        <v>-0.05072029525376095</v>
      </c>
      <c r="BN95" s="7"/>
    </row>
    <row r="96" spans="1:66" ht="12.75">
      <c r="A96" s="8" t="s">
        <v>622</v>
      </c>
      <c r="B96" s="8" t="s">
        <v>886</v>
      </c>
      <c r="C96" s="8" t="s">
        <v>887</v>
      </c>
      <c r="D96" s="8"/>
      <c r="E96" s="216">
        <v>70.535397</v>
      </c>
      <c r="F96" s="216"/>
      <c r="G96" s="216">
        <v>126.21771116945601</v>
      </c>
      <c r="H96" s="216">
        <v>0</v>
      </c>
      <c r="I96" s="216">
        <v>0</v>
      </c>
      <c r="J96" s="216">
        <v>0</v>
      </c>
      <c r="K96" s="216">
        <v>0</v>
      </c>
      <c r="L96" s="216">
        <v>0.05124000000000001</v>
      </c>
      <c r="M96" s="216">
        <v>1.19507</v>
      </c>
      <c r="N96" s="216">
        <v>0</v>
      </c>
      <c r="O96" s="216">
        <v>0.008547</v>
      </c>
      <c r="P96" s="216">
        <v>0.007855</v>
      </c>
      <c r="Q96" s="216">
        <v>2.5443475</v>
      </c>
      <c r="R96" s="216">
        <v>0.4274023227598788</v>
      </c>
      <c r="S96" s="216">
        <v>1.878014</v>
      </c>
      <c r="T96" s="216">
        <v>0.1685122932361273</v>
      </c>
      <c r="U96" s="216">
        <v>0</v>
      </c>
      <c r="V96" s="216">
        <v>0</v>
      </c>
      <c r="W96" s="216">
        <v>0</v>
      </c>
      <c r="X96" s="216">
        <v>0.201162</v>
      </c>
      <c r="Y96" s="216">
        <v>13.167340727279036</v>
      </c>
      <c r="Z96" s="216"/>
      <c r="AA96" s="216">
        <v>4.11092</v>
      </c>
      <c r="AB96" s="46"/>
      <c r="AC96" s="217">
        <v>220.51351901273105</v>
      </c>
      <c r="AE96" s="216">
        <v>71.0159577946883</v>
      </c>
      <c r="AF96" s="46"/>
      <c r="AG96" s="216">
        <v>113.501027011353</v>
      </c>
      <c r="AH96" s="216">
        <v>0.5457109214749932</v>
      </c>
      <c r="AI96" s="216">
        <v>0</v>
      </c>
      <c r="AJ96" s="216"/>
      <c r="AK96" s="216">
        <v>0</v>
      </c>
      <c r="AL96" s="216">
        <v>0</v>
      </c>
      <c r="AM96" s="216">
        <v>0.05124000000000001</v>
      </c>
      <c r="AN96" s="216">
        <v>1.177685</v>
      </c>
      <c r="AO96" s="216">
        <v>0</v>
      </c>
      <c r="AP96" s="216">
        <v>0.008547</v>
      </c>
      <c r="AQ96" s="216">
        <v>0.007855</v>
      </c>
      <c r="AR96" s="216">
        <v>0.8311242855085257</v>
      </c>
      <c r="AS96" s="216">
        <v>3.310160966666667</v>
      </c>
      <c r="AT96" s="216">
        <v>0.17165395488585708</v>
      </c>
      <c r="AU96" s="216">
        <v>1.711576</v>
      </c>
      <c r="AV96" s="216">
        <v>0.15129343738382914</v>
      </c>
      <c r="AW96" s="216">
        <v>0</v>
      </c>
      <c r="AX96" s="216">
        <v>0</v>
      </c>
      <c r="AY96" s="216">
        <v>0</v>
      </c>
      <c r="AZ96" s="216">
        <v>0.207441</v>
      </c>
      <c r="BA96" s="216">
        <v>14.48407480000694</v>
      </c>
      <c r="BB96" s="46"/>
      <c r="BC96" s="216">
        <v>5.264275</v>
      </c>
      <c r="BD96" s="46"/>
      <c r="BE96" s="216">
        <v>0</v>
      </c>
      <c r="BG96" s="45">
        <v>212.43962217196815</v>
      </c>
      <c r="BI96" s="35">
        <v>-0.036614067368344716</v>
      </c>
      <c r="BN96" s="7"/>
    </row>
    <row r="97" spans="1:66" ht="12.75">
      <c r="A97" s="8" t="s">
        <v>671</v>
      </c>
      <c r="B97" s="8" t="s">
        <v>888</v>
      </c>
      <c r="C97" s="8" t="s">
        <v>754</v>
      </c>
      <c r="D97" s="8"/>
      <c r="E97" s="216">
        <v>245.767645</v>
      </c>
      <c r="F97" s="216"/>
      <c r="G97" s="216">
        <v>249.635536866301</v>
      </c>
      <c r="H97" s="216">
        <v>0</v>
      </c>
      <c r="I97" s="216">
        <v>0</v>
      </c>
      <c r="J97" s="216">
        <v>0</v>
      </c>
      <c r="K97" s="216">
        <v>0</v>
      </c>
      <c r="L97" s="216">
        <v>0.207562</v>
      </c>
      <c r="M97" s="216">
        <v>1.854561</v>
      </c>
      <c r="N97" s="216">
        <v>0</v>
      </c>
      <c r="O97" s="216">
        <v>0.008547</v>
      </c>
      <c r="P97" s="216">
        <v>0</v>
      </c>
      <c r="Q97" s="216">
        <v>1.3058412562222221</v>
      </c>
      <c r="R97" s="216">
        <v>0.8358013730588371</v>
      </c>
      <c r="S97" s="216">
        <v>0</v>
      </c>
      <c r="T97" s="216">
        <v>0</v>
      </c>
      <c r="U97" s="216">
        <v>0</v>
      </c>
      <c r="V97" s="216">
        <v>0</v>
      </c>
      <c r="W97" s="216">
        <v>0</v>
      </c>
      <c r="X97" s="216">
        <v>0.635293</v>
      </c>
      <c r="Y97" s="216">
        <v>34.68025122495548</v>
      </c>
      <c r="Z97" s="216"/>
      <c r="AA97" s="216">
        <v>12.982732</v>
      </c>
      <c r="AB97" s="46"/>
      <c r="AC97" s="217">
        <v>547.9137707205375</v>
      </c>
      <c r="AE97" s="216">
        <v>247.15449160265834</v>
      </c>
      <c r="AF97" s="46"/>
      <c r="AG97" s="216">
        <v>226.751481426444</v>
      </c>
      <c r="AH97" s="216">
        <v>1.0671583030169904</v>
      </c>
      <c r="AI97" s="216">
        <v>0</v>
      </c>
      <c r="AJ97" s="216"/>
      <c r="AK97" s="216">
        <v>0</v>
      </c>
      <c r="AL97" s="216">
        <v>0</v>
      </c>
      <c r="AM97" s="216">
        <v>0.207562</v>
      </c>
      <c r="AN97" s="216">
        <v>1.827582</v>
      </c>
      <c r="AO97" s="216">
        <v>0</v>
      </c>
      <c r="AP97" s="216">
        <v>0.008547</v>
      </c>
      <c r="AQ97" s="216">
        <v>0</v>
      </c>
      <c r="AR97" s="216">
        <v>2.8279072729820953</v>
      </c>
      <c r="AS97" s="216">
        <v>1.7156238962222221</v>
      </c>
      <c r="AT97" s="216">
        <v>0.3395001128298422</v>
      </c>
      <c r="AU97" s="216">
        <v>0</v>
      </c>
      <c r="AV97" s="216">
        <v>0</v>
      </c>
      <c r="AW97" s="216">
        <v>0</v>
      </c>
      <c r="AX97" s="216">
        <v>0</v>
      </c>
      <c r="AY97" s="216">
        <v>0</v>
      </c>
      <c r="AZ97" s="216">
        <v>0.655122</v>
      </c>
      <c r="BA97" s="216">
        <v>35.65129825925423</v>
      </c>
      <c r="BB97" s="46"/>
      <c r="BC97" s="216">
        <v>16.625152</v>
      </c>
      <c r="BD97" s="46"/>
      <c r="BE97" s="216">
        <v>0</v>
      </c>
      <c r="BG97" s="45">
        <v>534.8314258734077</v>
      </c>
      <c r="BI97" s="35">
        <v>-0.023876649112004895</v>
      </c>
      <c r="BN97" s="7"/>
    </row>
    <row r="98" spans="1:66" ht="12.75">
      <c r="A98" s="8" t="s">
        <v>589</v>
      </c>
      <c r="B98" s="8" t="s">
        <v>755</v>
      </c>
      <c r="C98" s="8" t="s">
        <v>756</v>
      </c>
      <c r="D98" s="8"/>
      <c r="E98" s="216">
        <v>5.248875</v>
      </c>
      <c r="F98" s="216"/>
      <c r="G98" s="216">
        <v>3.7581299613490002</v>
      </c>
      <c r="H98" s="216">
        <v>-0.095521</v>
      </c>
      <c r="I98" s="216">
        <v>0</v>
      </c>
      <c r="J98" s="216">
        <v>0</v>
      </c>
      <c r="K98" s="216">
        <v>0</v>
      </c>
      <c r="L98" s="216">
        <v>0</v>
      </c>
      <c r="M98" s="216">
        <v>0</v>
      </c>
      <c r="N98" s="216">
        <v>0</v>
      </c>
      <c r="O98" s="216">
        <v>0.008547</v>
      </c>
      <c r="P98" s="216">
        <v>0.007855</v>
      </c>
      <c r="Q98" s="216">
        <v>0.535539496</v>
      </c>
      <c r="R98" s="216">
        <v>0.012403631856051102</v>
      </c>
      <c r="S98" s="216">
        <v>0.306557</v>
      </c>
      <c r="T98" s="216">
        <v>0.03642121288322381</v>
      </c>
      <c r="U98" s="216">
        <v>0</v>
      </c>
      <c r="V98" s="216">
        <v>0</v>
      </c>
      <c r="W98" s="216">
        <v>0</v>
      </c>
      <c r="X98" s="216">
        <v>0</v>
      </c>
      <c r="Y98" s="216">
        <v>0</v>
      </c>
      <c r="Z98" s="216"/>
      <c r="AA98" s="216">
        <v>0</v>
      </c>
      <c r="AB98" s="46"/>
      <c r="AC98" s="217">
        <v>9.818807302088276</v>
      </c>
      <c r="AE98" s="216">
        <v>5.264939930683099</v>
      </c>
      <c r="AF98" s="46"/>
      <c r="AG98" s="216">
        <v>3.285737000966</v>
      </c>
      <c r="AH98" s="216">
        <v>0.015837062667999884</v>
      </c>
      <c r="AI98" s="216">
        <v>-0.095521</v>
      </c>
      <c r="AJ98" s="216"/>
      <c r="AK98" s="216">
        <v>0</v>
      </c>
      <c r="AL98" s="216">
        <v>0</v>
      </c>
      <c r="AM98" s="216">
        <v>0</v>
      </c>
      <c r="AN98" s="216">
        <v>0</v>
      </c>
      <c r="AO98" s="216">
        <v>0</v>
      </c>
      <c r="AP98" s="216">
        <v>0.008547</v>
      </c>
      <c r="AQ98" s="216">
        <v>0.007855</v>
      </c>
      <c r="AR98" s="216">
        <v>0.056900909749007585</v>
      </c>
      <c r="AS98" s="216">
        <v>0.695774696</v>
      </c>
      <c r="AT98" s="216">
        <v>0.005110993258105439</v>
      </c>
      <c r="AU98" s="216">
        <v>0.27799</v>
      </c>
      <c r="AV98" s="216">
        <v>0.062049002278520456</v>
      </c>
      <c r="AW98" s="216">
        <v>0</v>
      </c>
      <c r="AX98" s="216">
        <v>0</v>
      </c>
      <c r="AY98" s="216">
        <v>0</v>
      </c>
      <c r="AZ98" s="216">
        <v>0</v>
      </c>
      <c r="BA98" s="216">
        <v>0</v>
      </c>
      <c r="BB98" s="46"/>
      <c r="BC98" s="216">
        <v>0</v>
      </c>
      <c r="BD98" s="46"/>
      <c r="BE98" s="216">
        <v>0</v>
      </c>
      <c r="BG98" s="45">
        <v>9.585220595602731</v>
      </c>
      <c r="BI98" s="35">
        <v>-0.02378972305891624</v>
      </c>
      <c r="BN98" s="7"/>
    </row>
    <row r="99" spans="1:66" ht="12.75">
      <c r="A99" s="8" t="s">
        <v>1544</v>
      </c>
      <c r="B99" s="8" t="s">
        <v>473</v>
      </c>
      <c r="C99" s="8" t="s">
        <v>474</v>
      </c>
      <c r="D99" s="8"/>
      <c r="E99" s="216">
        <v>19.46279</v>
      </c>
      <c r="F99" s="216"/>
      <c r="G99" s="216">
        <v>19.867330337027</v>
      </c>
      <c r="H99" s="216">
        <v>0</v>
      </c>
      <c r="I99" s="216">
        <v>0</v>
      </c>
      <c r="J99" s="216">
        <v>0</v>
      </c>
      <c r="K99" s="216">
        <v>0</v>
      </c>
      <c r="L99" s="216">
        <v>0</v>
      </c>
      <c r="M99" s="216">
        <v>0</v>
      </c>
      <c r="N99" s="216">
        <v>0.2186454975089113</v>
      </c>
      <c r="O99" s="216">
        <v>0</v>
      </c>
      <c r="P99" s="216">
        <v>0</v>
      </c>
      <c r="Q99" s="216">
        <v>0</v>
      </c>
      <c r="R99" s="216">
        <v>0</v>
      </c>
      <c r="S99" s="216">
        <v>0</v>
      </c>
      <c r="T99" s="216">
        <v>0</v>
      </c>
      <c r="U99" s="216">
        <v>0</v>
      </c>
      <c r="V99" s="216">
        <v>0</v>
      </c>
      <c r="W99" s="216">
        <v>0</v>
      </c>
      <c r="X99" s="216">
        <v>0</v>
      </c>
      <c r="Y99" s="216">
        <v>0</v>
      </c>
      <c r="Z99" s="216"/>
      <c r="AA99" s="216">
        <v>0</v>
      </c>
      <c r="AB99" s="46"/>
      <c r="AC99" s="217">
        <v>39.54876583453591</v>
      </c>
      <c r="AE99" s="216">
        <v>19.577535514570297</v>
      </c>
      <c r="AF99" s="46"/>
      <c r="AG99" s="216">
        <v>18.396294530471</v>
      </c>
      <c r="AH99" s="216">
        <v>0.0849302054060027</v>
      </c>
      <c r="AI99" s="216">
        <v>0</v>
      </c>
      <c r="AJ99" s="216"/>
      <c r="AK99" s="216">
        <v>0</v>
      </c>
      <c r="AL99" s="216">
        <v>0</v>
      </c>
      <c r="AM99" s="216">
        <v>0</v>
      </c>
      <c r="AN99" s="216">
        <v>0</v>
      </c>
      <c r="AO99" s="216">
        <v>0.24033630126319772</v>
      </c>
      <c r="AP99" s="216">
        <v>0</v>
      </c>
      <c r="AQ99" s="216">
        <v>0</v>
      </c>
      <c r="AR99" s="216">
        <v>0.2251065220461378</v>
      </c>
      <c r="AS99" s="216">
        <v>0</v>
      </c>
      <c r="AT99" s="216">
        <v>0</v>
      </c>
      <c r="AU99" s="216">
        <v>0</v>
      </c>
      <c r="AV99" s="216">
        <v>0</v>
      </c>
      <c r="AW99" s="216">
        <v>0</v>
      </c>
      <c r="AX99" s="216">
        <v>0</v>
      </c>
      <c r="AY99" s="216">
        <v>0</v>
      </c>
      <c r="AZ99" s="216">
        <v>0</v>
      </c>
      <c r="BA99" s="216">
        <v>0</v>
      </c>
      <c r="BB99" s="46"/>
      <c r="BC99" s="216">
        <v>0</v>
      </c>
      <c r="BD99" s="46"/>
      <c r="BE99" s="216">
        <v>0</v>
      </c>
      <c r="BG99" s="45">
        <v>38.52420307375664</v>
      </c>
      <c r="BI99" s="35">
        <v>-0.025906314373142093</v>
      </c>
      <c r="BN99" s="7"/>
    </row>
    <row r="100" spans="1:66" ht="12.75">
      <c r="A100" s="8" t="s">
        <v>671</v>
      </c>
      <c r="B100" s="8" t="s">
        <v>757</v>
      </c>
      <c r="C100" s="8" t="s">
        <v>758</v>
      </c>
      <c r="D100" s="8"/>
      <c r="E100" s="216">
        <v>294.314929</v>
      </c>
      <c r="F100" s="216"/>
      <c r="G100" s="216">
        <v>228.509886083516</v>
      </c>
      <c r="H100" s="216">
        <v>0</v>
      </c>
      <c r="I100" s="216">
        <v>0</v>
      </c>
      <c r="J100" s="216">
        <v>0.004495</v>
      </c>
      <c r="K100" s="216">
        <v>0.021382</v>
      </c>
      <c r="L100" s="216">
        <v>0.34100100000000005</v>
      </c>
      <c r="M100" s="216">
        <v>1.365354</v>
      </c>
      <c r="N100" s="216">
        <v>0</v>
      </c>
      <c r="O100" s="216">
        <v>0.008547</v>
      </c>
      <c r="P100" s="216">
        <v>0</v>
      </c>
      <c r="Q100" s="216">
        <v>2.292503458</v>
      </c>
      <c r="R100" s="216">
        <v>0.7600973685841319</v>
      </c>
      <c r="S100" s="216">
        <v>0</v>
      </c>
      <c r="T100" s="216">
        <v>0</v>
      </c>
      <c r="U100" s="216">
        <v>0</v>
      </c>
      <c r="V100" s="216">
        <v>0</v>
      </c>
      <c r="W100" s="216">
        <v>0</v>
      </c>
      <c r="X100" s="216">
        <v>0.626223</v>
      </c>
      <c r="Y100" s="216">
        <v>20.74787641068172</v>
      </c>
      <c r="Z100" s="216"/>
      <c r="AA100" s="216">
        <v>12.797426</v>
      </c>
      <c r="AB100" s="46"/>
      <c r="AC100" s="217">
        <v>561.789720320782</v>
      </c>
      <c r="AE100" s="216">
        <v>296.5785209421819</v>
      </c>
      <c r="AF100" s="46"/>
      <c r="AG100" s="216">
        <v>207.625684848132</v>
      </c>
      <c r="AH100" s="216">
        <v>0.9704987861140072</v>
      </c>
      <c r="AI100" s="216">
        <v>0</v>
      </c>
      <c r="AJ100" s="216"/>
      <c r="AK100" s="216">
        <v>0.004495</v>
      </c>
      <c r="AL100" s="216">
        <v>0.021382</v>
      </c>
      <c r="AM100" s="216">
        <v>0.34100100000000005</v>
      </c>
      <c r="AN100" s="216">
        <v>1.345492</v>
      </c>
      <c r="AO100" s="216">
        <v>0</v>
      </c>
      <c r="AP100" s="216">
        <v>0.008547</v>
      </c>
      <c r="AQ100" s="216">
        <v>0</v>
      </c>
      <c r="AR100" s="216">
        <v>3.3268830903668194</v>
      </c>
      <c r="AS100" s="216">
        <v>3.1339450313333335</v>
      </c>
      <c r="AT100" s="216">
        <v>0.31076958465908505</v>
      </c>
      <c r="AU100" s="216">
        <v>0</v>
      </c>
      <c r="AV100" s="216">
        <v>0</v>
      </c>
      <c r="AW100" s="216">
        <v>0</v>
      </c>
      <c r="AX100" s="216">
        <v>0</v>
      </c>
      <c r="AY100" s="216">
        <v>0</v>
      </c>
      <c r="AZ100" s="216">
        <v>0.645769</v>
      </c>
      <c r="BA100" s="216">
        <v>22.06018090699442</v>
      </c>
      <c r="BB100" s="46"/>
      <c r="BC100" s="216">
        <v>16.387857</v>
      </c>
      <c r="BD100" s="46"/>
      <c r="BE100" s="216">
        <v>0</v>
      </c>
      <c r="BG100" s="45">
        <v>552.7610261897818</v>
      </c>
      <c r="BI100" s="35">
        <v>-0.01607130533795598</v>
      </c>
      <c r="BN100" s="7"/>
    </row>
    <row r="101" spans="1:66" ht="12.75">
      <c r="A101" s="8" t="s">
        <v>1544</v>
      </c>
      <c r="B101" s="8" t="s">
        <v>570</v>
      </c>
      <c r="C101" s="8" t="s">
        <v>571</v>
      </c>
      <c r="D101" s="8"/>
      <c r="E101" s="216">
        <v>41.458324</v>
      </c>
      <c r="F101" s="216"/>
      <c r="G101" s="216">
        <v>34.876917934923</v>
      </c>
      <c r="H101" s="216">
        <v>0</v>
      </c>
      <c r="I101" s="216">
        <v>0</v>
      </c>
      <c r="J101" s="216">
        <v>0</v>
      </c>
      <c r="K101" s="216">
        <v>0</v>
      </c>
      <c r="L101" s="216">
        <v>0</v>
      </c>
      <c r="M101" s="216">
        <v>0</v>
      </c>
      <c r="N101" s="216">
        <v>1.8189828352453934</v>
      </c>
      <c r="O101" s="216">
        <v>0</v>
      </c>
      <c r="P101" s="216">
        <v>0</v>
      </c>
      <c r="Q101" s="216">
        <v>0</v>
      </c>
      <c r="R101" s="216">
        <v>0</v>
      </c>
      <c r="S101" s="216">
        <v>0</v>
      </c>
      <c r="T101" s="216">
        <v>0</v>
      </c>
      <c r="U101" s="216">
        <v>0</v>
      </c>
      <c r="V101" s="216">
        <v>0</v>
      </c>
      <c r="W101" s="216">
        <v>0</v>
      </c>
      <c r="X101" s="216">
        <v>0</v>
      </c>
      <c r="Y101" s="216">
        <v>0</v>
      </c>
      <c r="Z101" s="216"/>
      <c r="AA101" s="216">
        <v>0</v>
      </c>
      <c r="AB101" s="46"/>
      <c r="AC101" s="217">
        <v>78.1542247701684</v>
      </c>
      <c r="AE101" s="216">
        <v>41.730449897362966</v>
      </c>
      <c r="AF101" s="46"/>
      <c r="AG101" s="216">
        <v>32.283532680928</v>
      </c>
      <c r="AH101" s="216">
        <v>0.15060747056699916</v>
      </c>
      <c r="AI101" s="216">
        <v>0</v>
      </c>
      <c r="AJ101" s="216"/>
      <c r="AK101" s="216">
        <v>0</v>
      </c>
      <c r="AL101" s="216">
        <v>0</v>
      </c>
      <c r="AM101" s="216">
        <v>0</v>
      </c>
      <c r="AN101" s="216">
        <v>0</v>
      </c>
      <c r="AO101" s="216">
        <v>1.9120635118681326</v>
      </c>
      <c r="AP101" s="216">
        <v>0</v>
      </c>
      <c r="AQ101" s="216">
        <v>0</v>
      </c>
      <c r="AR101" s="216">
        <v>0.47179408352682406</v>
      </c>
      <c r="AS101" s="216">
        <v>0</v>
      </c>
      <c r="AT101" s="216">
        <v>0</v>
      </c>
      <c r="AU101" s="216">
        <v>0</v>
      </c>
      <c r="AV101" s="216">
        <v>0</v>
      </c>
      <c r="AW101" s="216">
        <v>0</v>
      </c>
      <c r="AX101" s="216">
        <v>0</v>
      </c>
      <c r="AY101" s="216">
        <v>0</v>
      </c>
      <c r="AZ101" s="216">
        <v>0</v>
      </c>
      <c r="BA101" s="216">
        <v>0</v>
      </c>
      <c r="BB101" s="46"/>
      <c r="BC101" s="216">
        <v>0</v>
      </c>
      <c r="BD101" s="46"/>
      <c r="BE101" s="216">
        <v>0</v>
      </c>
      <c r="BG101" s="45">
        <v>76.54844764425292</v>
      </c>
      <c r="BI101" s="35">
        <v>-0.020546261326724956</v>
      </c>
      <c r="BN101" s="7"/>
    </row>
    <row r="102" spans="1:66" ht="12.75">
      <c r="A102" s="8" t="s">
        <v>611</v>
      </c>
      <c r="B102" s="8" t="s">
        <v>759</v>
      </c>
      <c r="C102" s="8" t="s">
        <v>760</v>
      </c>
      <c r="D102" s="8"/>
      <c r="E102" s="216">
        <v>78.172935</v>
      </c>
      <c r="F102" s="216"/>
      <c r="G102" s="216">
        <v>167.96043115202502</v>
      </c>
      <c r="H102" s="216">
        <v>-0.345498</v>
      </c>
      <c r="I102" s="216">
        <v>0</v>
      </c>
      <c r="J102" s="216">
        <v>0</v>
      </c>
      <c r="K102" s="216">
        <v>0</v>
      </c>
      <c r="L102" s="216">
        <v>0.10763800000000001</v>
      </c>
      <c r="M102" s="216">
        <v>1.107528</v>
      </c>
      <c r="N102" s="216">
        <v>0</v>
      </c>
      <c r="O102" s="216">
        <v>0.008547</v>
      </c>
      <c r="P102" s="216">
        <v>0.007855</v>
      </c>
      <c r="Q102" s="216">
        <v>1.3136950766666666</v>
      </c>
      <c r="R102" s="216">
        <v>0.5654712243523553</v>
      </c>
      <c r="S102" s="216">
        <v>2.647569</v>
      </c>
      <c r="T102" s="216">
        <v>0.19663438533266542</v>
      </c>
      <c r="U102" s="216">
        <v>0</v>
      </c>
      <c r="V102" s="216">
        <v>0</v>
      </c>
      <c r="W102" s="216">
        <v>0</v>
      </c>
      <c r="X102" s="216">
        <v>0.264442</v>
      </c>
      <c r="Y102" s="216">
        <v>19.648074030549747</v>
      </c>
      <c r="Z102" s="216"/>
      <c r="AA102" s="216">
        <v>5.404111</v>
      </c>
      <c r="AB102" s="46"/>
      <c r="AC102" s="217">
        <v>277.0594328689265</v>
      </c>
      <c r="AE102" s="216">
        <v>78.95320658608146</v>
      </c>
      <c r="AF102" s="46"/>
      <c r="AG102" s="216">
        <v>151.461949116097</v>
      </c>
      <c r="AH102" s="216">
        <v>0.7219984695370197</v>
      </c>
      <c r="AI102" s="216">
        <v>-0.345498</v>
      </c>
      <c r="AJ102" s="216"/>
      <c r="AK102" s="216">
        <v>0</v>
      </c>
      <c r="AL102" s="216">
        <v>0</v>
      </c>
      <c r="AM102" s="216">
        <v>0.10763800000000001</v>
      </c>
      <c r="AN102" s="216">
        <v>1.091416</v>
      </c>
      <c r="AO102" s="216">
        <v>0</v>
      </c>
      <c r="AP102" s="216">
        <v>0.008547</v>
      </c>
      <c r="AQ102" s="216">
        <v>0.007855</v>
      </c>
      <c r="AR102" s="216">
        <v>0.9787705629101777</v>
      </c>
      <c r="AS102" s="216">
        <v>2.4301894766666665</v>
      </c>
      <c r="AT102" s="216">
        <v>0.22842334886639723</v>
      </c>
      <c r="AU102" s="216">
        <v>2.329861</v>
      </c>
      <c r="AV102" s="216">
        <v>0.16848817082433404</v>
      </c>
      <c r="AW102" s="216">
        <v>0</v>
      </c>
      <c r="AX102" s="216">
        <v>0</v>
      </c>
      <c r="AY102" s="216">
        <v>0</v>
      </c>
      <c r="AZ102" s="216">
        <v>0.272696</v>
      </c>
      <c r="BA102" s="216">
        <v>20.198220103405138</v>
      </c>
      <c r="BB102" s="46"/>
      <c r="BC102" s="216">
        <v>6.920282</v>
      </c>
      <c r="BD102" s="46"/>
      <c r="BE102" s="216">
        <v>0</v>
      </c>
      <c r="BG102" s="45">
        <v>265.53404283438823</v>
      </c>
      <c r="BI102" s="35">
        <v>-0.04159898082225113</v>
      </c>
      <c r="BN102" s="7"/>
    </row>
    <row r="103" spans="1:66" ht="12.75">
      <c r="A103" s="8" t="s">
        <v>671</v>
      </c>
      <c r="B103" s="8" t="s">
        <v>761</v>
      </c>
      <c r="C103" s="8" t="s">
        <v>1218</v>
      </c>
      <c r="D103" s="8"/>
      <c r="E103" s="216">
        <v>185.13145</v>
      </c>
      <c r="F103" s="216"/>
      <c r="G103" s="216">
        <v>89.879924719503</v>
      </c>
      <c r="H103" s="216">
        <v>0</v>
      </c>
      <c r="I103" s="216">
        <v>0</v>
      </c>
      <c r="J103" s="216">
        <v>0</v>
      </c>
      <c r="K103" s="216">
        <v>0.112118</v>
      </c>
      <c r="L103" s="216">
        <v>0.15299300000000002</v>
      </c>
      <c r="M103" s="216">
        <v>0.604958</v>
      </c>
      <c r="N103" s="216">
        <v>0</v>
      </c>
      <c r="O103" s="216">
        <v>0.008547</v>
      </c>
      <c r="P103" s="216">
        <v>0</v>
      </c>
      <c r="Q103" s="216">
        <v>0.8807440093333334</v>
      </c>
      <c r="R103" s="216">
        <v>0.29691268491981787</v>
      </c>
      <c r="S103" s="216">
        <v>0</v>
      </c>
      <c r="T103" s="216">
        <v>0</v>
      </c>
      <c r="U103" s="216">
        <v>0</v>
      </c>
      <c r="V103" s="216">
        <v>0</v>
      </c>
      <c r="W103" s="216">
        <v>0</v>
      </c>
      <c r="X103" s="216">
        <v>0.338932</v>
      </c>
      <c r="Y103" s="216">
        <v>12.53815060320636</v>
      </c>
      <c r="Z103" s="216"/>
      <c r="AA103" s="216">
        <v>6.92636</v>
      </c>
      <c r="AB103" s="46"/>
      <c r="AC103" s="217">
        <v>296.87109001696257</v>
      </c>
      <c r="AE103" s="216">
        <v>185.9771480430299</v>
      </c>
      <c r="AF103" s="46"/>
      <c r="AG103" s="216">
        <v>81.69426387413999</v>
      </c>
      <c r="AH103" s="216">
        <v>0.37910064184699954</v>
      </c>
      <c r="AI103" s="216">
        <v>0</v>
      </c>
      <c r="AJ103" s="216"/>
      <c r="AK103" s="216">
        <v>0</v>
      </c>
      <c r="AL103" s="216">
        <v>0.112118</v>
      </c>
      <c r="AM103" s="216">
        <v>0.15299300000000002</v>
      </c>
      <c r="AN103" s="216">
        <v>0.596158</v>
      </c>
      <c r="AO103" s="216">
        <v>0</v>
      </c>
      <c r="AP103" s="216">
        <v>0.008547</v>
      </c>
      <c r="AQ103" s="216">
        <v>0</v>
      </c>
      <c r="AR103" s="216">
        <v>2.047781020084941</v>
      </c>
      <c r="AS103" s="216">
        <v>1.2640047026666668</v>
      </c>
      <c r="AT103" s="216">
        <v>0.12223517919947317</v>
      </c>
      <c r="AU103" s="216">
        <v>0</v>
      </c>
      <c r="AV103" s="216">
        <v>0</v>
      </c>
      <c r="AW103" s="216">
        <v>0</v>
      </c>
      <c r="AX103" s="216">
        <v>0</v>
      </c>
      <c r="AY103" s="216">
        <v>0</v>
      </c>
      <c r="AZ103" s="216">
        <v>0.349511</v>
      </c>
      <c r="BA103" s="216">
        <v>12.889218820096136</v>
      </c>
      <c r="BB103" s="46"/>
      <c r="BC103" s="216">
        <v>8.869611</v>
      </c>
      <c r="BD103" s="46"/>
      <c r="BE103" s="216">
        <v>0</v>
      </c>
      <c r="BG103" s="45">
        <v>294.46269028106417</v>
      </c>
      <c r="BI103" s="35">
        <v>-0.00811261122044854</v>
      </c>
      <c r="BN103" s="7"/>
    </row>
    <row r="104" spans="1:66" ht="12.75">
      <c r="A104" s="8" t="s">
        <v>1544</v>
      </c>
      <c r="B104" s="8" t="s">
        <v>475</v>
      </c>
      <c r="C104" s="8" t="s">
        <v>476</v>
      </c>
      <c r="D104" s="8"/>
      <c r="E104" s="216">
        <v>17.549514</v>
      </c>
      <c r="F104" s="216"/>
      <c r="G104" s="216">
        <v>12.512102479619</v>
      </c>
      <c r="H104" s="216">
        <v>0</v>
      </c>
      <c r="I104" s="216">
        <v>0</v>
      </c>
      <c r="J104" s="216">
        <v>0</v>
      </c>
      <c r="K104" s="216">
        <v>0</v>
      </c>
      <c r="L104" s="216">
        <v>0</v>
      </c>
      <c r="M104" s="216">
        <v>0</v>
      </c>
      <c r="N104" s="216">
        <v>0.24111845851605665</v>
      </c>
      <c r="O104" s="216">
        <v>0</v>
      </c>
      <c r="P104" s="216">
        <v>0</v>
      </c>
      <c r="Q104" s="216">
        <v>0</v>
      </c>
      <c r="R104" s="216">
        <v>0</v>
      </c>
      <c r="S104" s="216">
        <v>0</v>
      </c>
      <c r="T104" s="216">
        <v>0</v>
      </c>
      <c r="U104" s="216">
        <v>0</v>
      </c>
      <c r="V104" s="216">
        <v>0</v>
      </c>
      <c r="W104" s="216">
        <v>0</v>
      </c>
      <c r="X104" s="216">
        <v>0</v>
      </c>
      <c r="Y104" s="216">
        <v>0</v>
      </c>
      <c r="Z104" s="216"/>
      <c r="AA104" s="216">
        <v>0</v>
      </c>
      <c r="AB104" s="46"/>
      <c r="AC104" s="217">
        <v>30.302734938135053</v>
      </c>
      <c r="AE104" s="216">
        <v>17.63485879513097</v>
      </c>
      <c r="AF104" s="46"/>
      <c r="AG104" s="216">
        <v>11.581938601499001</v>
      </c>
      <c r="AH104" s="216">
        <v>0.054096932279998435</v>
      </c>
      <c r="AI104" s="216">
        <v>0</v>
      </c>
      <c r="AJ104" s="216"/>
      <c r="AK104" s="216">
        <v>0</v>
      </c>
      <c r="AL104" s="216">
        <v>0</v>
      </c>
      <c r="AM104" s="216">
        <v>0</v>
      </c>
      <c r="AN104" s="216">
        <v>0</v>
      </c>
      <c r="AO104" s="216">
        <v>0.26916393789547555</v>
      </c>
      <c r="AP104" s="216">
        <v>0</v>
      </c>
      <c r="AQ104" s="216">
        <v>0</v>
      </c>
      <c r="AR104" s="216">
        <v>0.1959580107038362</v>
      </c>
      <c r="AS104" s="216">
        <v>0</v>
      </c>
      <c r="AT104" s="216">
        <v>0</v>
      </c>
      <c r="AU104" s="216">
        <v>0</v>
      </c>
      <c r="AV104" s="216">
        <v>0</v>
      </c>
      <c r="AW104" s="216">
        <v>0</v>
      </c>
      <c r="AX104" s="216">
        <v>0</v>
      </c>
      <c r="AY104" s="216">
        <v>0</v>
      </c>
      <c r="AZ104" s="216">
        <v>0</v>
      </c>
      <c r="BA104" s="216">
        <v>0</v>
      </c>
      <c r="BB104" s="46"/>
      <c r="BC104" s="216">
        <v>0</v>
      </c>
      <c r="BD104" s="46"/>
      <c r="BE104" s="216">
        <v>0</v>
      </c>
      <c r="BG104" s="45">
        <v>29.73601627750928</v>
      </c>
      <c r="BI104" s="35">
        <v>-0.01870189808882816</v>
      </c>
      <c r="BK104" s="7"/>
      <c r="BN104" s="7"/>
    </row>
    <row r="105" spans="1:66" ht="12.75">
      <c r="A105" s="8" t="s">
        <v>589</v>
      </c>
      <c r="B105" s="8" t="s">
        <v>1219</v>
      </c>
      <c r="C105" s="8" t="s">
        <v>1220</v>
      </c>
      <c r="D105" s="8"/>
      <c r="E105" s="216">
        <v>5.821592</v>
      </c>
      <c r="F105" s="216"/>
      <c r="G105" s="216">
        <v>8.101780370442</v>
      </c>
      <c r="H105" s="216">
        <v>-0.28461</v>
      </c>
      <c r="I105" s="216">
        <v>0</v>
      </c>
      <c r="J105" s="216">
        <v>0</v>
      </c>
      <c r="K105" s="216">
        <v>0</v>
      </c>
      <c r="L105" s="216">
        <v>0</v>
      </c>
      <c r="M105" s="216">
        <v>0</v>
      </c>
      <c r="N105" s="216">
        <v>0</v>
      </c>
      <c r="O105" s="216">
        <v>0.008547</v>
      </c>
      <c r="P105" s="216">
        <v>0.007855</v>
      </c>
      <c r="Q105" s="216">
        <v>0.8994673644444444</v>
      </c>
      <c r="R105" s="216">
        <v>0.027434499617635767</v>
      </c>
      <c r="S105" s="216">
        <v>0.823043</v>
      </c>
      <c r="T105" s="216">
        <v>0.07592251486349012</v>
      </c>
      <c r="U105" s="216">
        <v>0</v>
      </c>
      <c r="V105" s="216">
        <v>0</v>
      </c>
      <c r="W105" s="216">
        <v>0</v>
      </c>
      <c r="X105" s="216">
        <v>0</v>
      </c>
      <c r="Y105" s="216">
        <v>0</v>
      </c>
      <c r="Z105" s="216"/>
      <c r="AA105" s="216">
        <v>0</v>
      </c>
      <c r="AB105" s="46"/>
      <c r="AC105" s="217">
        <v>15.481031749367569</v>
      </c>
      <c r="AE105" s="216">
        <v>5.865222007866677</v>
      </c>
      <c r="AF105" s="46"/>
      <c r="AG105" s="216">
        <v>6.998086153513</v>
      </c>
      <c r="AH105" s="216">
        <v>0.035028602487999945</v>
      </c>
      <c r="AI105" s="216">
        <v>-0.28461</v>
      </c>
      <c r="AJ105" s="216"/>
      <c r="AK105" s="216">
        <v>0</v>
      </c>
      <c r="AL105" s="216">
        <v>0</v>
      </c>
      <c r="AM105" s="216">
        <v>0</v>
      </c>
      <c r="AN105" s="216">
        <v>0</v>
      </c>
      <c r="AO105" s="216">
        <v>0</v>
      </c>
      <c r="AP105" s="216">
        <v>0.008547</v>
      </c>
      <c r="AQ105" s="216">
        <v>0.007855</v>
      </c>
      <c r="AR105" s="216">
        <v>0.06921443751991001</v>
      </c>
      <c r="AS105" s="216">
        <v>1.2958969111111112</v>
      </c>
      <c r="AT105" s="216">
        <v>0.011018284433441035</v>
      </c>
      <c r="AU105" s="216">
        <v>0.742651</v>
      </c>
      <c r="AV105" s="216">
        <v>0.08854367728655202</v>
      </c>
      <c r="AW105" s="216">
        <v>0</v>
      </c>
      <c r="AX105" s="216">
        <v>0</v>
      </c>
      <c r="AY105" s="216">
        <v>0</v>
      </c>
      <c r="AZ105" s="216">
        <v>0</v>
      </c>
      <c r="BA105" s="216">
        <v>0</v>
      </c>
      <c r="BB105" s="46"/>
      <c r="BC105" s="216">
        <v>0</v>
      </c>
      <c r="BD105" s="46"/>
      <c r="BE105" s="216">
        <v>0</v>
      </c>
      <c r="BG105" s="45">
        <v>14.83745307421869</v>
      </c>
      <c r="BI105" s="35">
        <v>-0.0415720790169667</v>
      </c>
      <c r="BN105" s="7"/>
    </row>
    <row r="106" spans="1:66" ht="12.75">
      <c r="A106" s="8" t="s">
        <v>611</v>
      </c>
      <c r="B106" s="8" t="s">
        <v>1221</v>
      </c>
      <c r="C106" s="8" t="s">
        <v>1222</v>
      </c>
      <c r="D106" s="8"/>
      <c r="E106" s="216">
        <v>92.819</v>
      </c>
      <c r="F106" s="216"/>
      <c r="G106" s="216">
        <v>151.748978311102</v>
      </c>
      <c r="H106" s="216">
        <v>0</v>
      </c>
      <c r="I106" s="216">
        <v>0</v>
      </c>
      <c r="J106" s="216">
        <v>0</v>
      </c>
      <c r="K106" s="216">
        <v>0</v>
      </c>
      <c r="L106" s="216">
        <v>0.04585900000000001</v>
      </c>
      <c r="M106" s="216">
        <v>0.839629</v>
      </c>
      <c r="N106" s="216">
        <v>0</v>
      </c>
      <c r="O106" s="216">
        <v>0.008547</v>
      </c>
      <c r="P106" s="216">
        <v>0.007855</v>
      </c>
      <c r="Q106" s="216">
        <v>2.4678034011111114</v>
      </c>
      <c r="R106" s="216">
        <v>0.5100100644095857</v>
      </c>
      <c r="S106" s="216">
        <v>2.258212</v>
      </c>
      <c r="T106" s="216">
        <v>0.1946322617808615</v>
      </c>
      <c r="U106" s="216">
        <v>0.094</v>
      </c>
      <c r="V106" s="216">
        <v>0</v>
      </c>
      <c r="W106" s="216">
        <v>0</v>
      </c>
      <c r="X106" s="216">
        <v>0.273505</v>
      </c>
      <c r="Y106" s="216">
        <v>18.456817363180733</v>
      </c>
      <c r="Z106" s="216"/>
      <c r="AA106" s="216">
        <v>5.5893</v>
      </c>
      <c r="AB106" s="46"/>
      <c r="AC106" s="217">
        <v>275.31414840158425</v>
      </c>
      <c r="AE106" s="216">
        <v>93.61038062311151</v>
      </c>
      <c r="AF106" s="46"/>
      <c r="AG106" s="216">
        <v>136.914042472249</v>
      </c>
      <c r="AH106" s="216">
        <v>0.651185188730985</v>
      </c>
      <c r="AI106" s="216">
        <v>0</v>
      </c>
      <c r="AJ106" s="216"/>
      <c r="AK106" s="216">
        <v>0</v>
      </c>
      <c r="AL106" s="216">
        <v>0</v>
      </c>
      <c r="AM106" s="216">
        <v>0.04585900000000001</v>
      </c>
      <c r="AN106" s="216">
        <v>0.827414</v>
      </c>
      <c r="AO106" s="216">
        <v>0</v>
      </c>
      <c r="AP106" s="216">
        <v>0.008547</v>
      </c>
      <c r="AQ106" s="216">
        <v>0.007855</v>
      </c>
      <c r="AR106" s="216">
        <v>1.1457550419157083</v>
      </c>
      <c r="AS106" s="216">
        <v>3.422829667777778</v>
      </c>
      <c r="AT106" s="216">
        <v>0.20637604687679018</v>
      </c>
      <c r="AU106" s="216">
        <v>2.004251</v>
      </c>
      <c r="AV106" s="216">
        <v>0.1659316718470787</v>
      </c>
      <c r="AW106" s="216">
        <v>0.037</v>
      </c>
      <c r="AX106" s="216">
        <v>0</v>
      </c>
      <c r="AY106" s="216">
        <v>0</v>
      </c>
      <c r="AZ106" s="216">
        <v>0.282042</v>
      </c>
      <c r="BA106" s="216">
        <v>18.97360824934979</v>
      </c>
      <c r="BB106" s="46"/>
      <c r="BC106" s="216">
        <v>7.157427</v>
      </c>
      <c r="BD106" s="46"/>
      <c r="BE106" s="216">
        <v>0</v>
      </c>
      <c r="BG106" s="45">
        <v>265.4605039618587</v>
      </c>
      <c r="BI106" s="35">
        <v>-0.035790548712929283</v>
      </c>
      <c r="BN106" s="7"/>
    </row>
    <row r="107" spans="1:66" ht="12.75">
      <c r="A107" s="8" t="s">
        <v>622</v>
      </c>
      <c r="B107" s="8" t="s">
        <v>1223</v>
      </c>
      <c r="C107" s="8" t="s">
        <v>1224</v>
      </c>
      <c r="D107" s="8"/>
      <c r="E107" s="216">
        <v>164.469066</v>
      </c>
      <c r="F107" s="216"/>
      <c r="G107" s="216">
        <v>280.399414673156</v>
      </c>
      <c r="H107" s="216">
        <v>-2.332301</v>
      </c>
      <c r="I107" s="216">
        <v>0</v>
      </c>
      <c r="J107" s="216">
        <v>0</v>
      </c>
      <c r="K107" s="216">
        <v>0.013781</v>
      </c>
      <c r="L107" s="216">
        <v>0.07047599999999998</v>
      </c>
      <c r="M107" s="216">
        <v>1.928471</v>
      </c>
      <c r="N107" s="216">
        <v>0</v>
      </c>
      <c r="O107" s="216">
        <v>0.008547</v>
      </c>
      <c r="P107" s="216">
        <v>0.007855</v>
      </c>
      <c r="Q107" s="216">
        <v>4.799510791111111</v>
      </c>
      <c r="R107" s="216">
        <v>0.9426254802441387</v>
      </c>
      <c r="S107" s="216">
        <v>4.596567</v>
      </c>
      <c r="T107" s="216">
        <v>0.3503324517428776</v>
      </c>
      <c r="U107" s="216">
        <v>0</v>
      </c>
      <c r="V107" s="216">
        <v>0</v>
      </c>
      <c r="W107" s="216">
        <v>0</v>
      </c>
      <c r="X107" s="216">
        <v>0.494315</v>
      </c>
      <c r="Y107" s="216">
        <v>44.53313782102905</v>
      </c>
      <c r="Z107" s="216"/>
      <c r="AA107" s="216">
        <v>10.101753</v>
      </c>
      <c r="AB107" s="46"/>
      <c r="AC107" s="217">
        <v>510.3835512172832</v>
      </c>
      <c r="AE107" s="216">
        <v>165.63615261307376</v>
      </c>
      <c r="AF107" s="46"/>
      <c r="AG107" s="216">
        <v>252.084623917002</v>
      </c>
      <c r="AH107" s="216">
        <v>1.2035522317900063</v>
      </c>
      <c r="AI107" s="216">
        <v>-2.332301</v>
      </c>
      <c r="AJ107" s="216"/>
      <c r="AK107" s="216">
        <v>0</v>
      </c>
      <c r="AL107" s="216">
        <v>0.013781</v>
      </c>
      <c r="AM107" s="216">
        <v>0.07047599999999998</v>
      </c>
      <c r="AN107" s="216">
        <v>1.900416</v>
      </c>
      <c r="AO107" s="216">
        <v>0</v>
      </c>
      <c r="AP107" s="216">
        <v>0.008547</v>
      </c>
      <c r="AQ107" s="216">
        <v>0.007855</v>
      </c>
      <c r="AR107" s="216">
        <v>2.043707283094791</v>
      </c>
      <c r="AS107" s="216">
        <v>6.7829827911111105</v>
      </c>
      <c r="AT107" s="216">
        <v>0.38133846692645673</v>
      </c>
      <c r="AU107" s="216">
        <v>4.091427</v>
      </c>
      <c r="AV107" s="216">
        <v>0.26741480683519386</v>
      </c>
      <c r="AW107" s="216">
        <v>0</v>
      </c>
      <c r="AX107" s="216">
        <v>0</v>
      </c>
      <c r="AY107" s="216">
        <v>0</v>
      </c>
      <c r="AZ107" s="216">
        <v>0.509743</v>
      </c>
      <c r="BA107" s="216">
        <v>45.78006568001786</v>
      </c>
      <c r="BB107" s="46"/>
      <c r="BC107" s="216">
        <v>12.935888</v>
      </c>
      <c r="BD107" s="46"/>
      <c r="BE107" s="216">
        <v>0</v>
      </c>
      <c r="BG107" s="45">
        <v>491.3856697898513</v>
      </c>
      <c r="BI107" s="35">
        <v>-0.03722275410741832</v>
      </c>
      <c r="BN107" s="7"/>
    </row>
    <row r="108" spans="1:66" ht="12.75">
      <c r="A108" s="8" t="s">
        <v>1544</v>
      </c>
      <c r="B108" s="8" t="s">
        <v>477</v>
      </c>
      <c r="C108" s="8" t="s">
        <v>478</v>
      </c>
      <c r="D108" s="8"/>
      <c r="E108" s="216">
        <v>14.28056</v>
      </c>
      <c r="F108" s="216"/>
      <c r="G108" s="216">
        <v>15.7501225252</v>
      </c>
      <c r="H108" s="216">
        <v>0</v>
      </c>
      <c r="I108" s="216">
        <v>0</v>
      </c>
      <c r="J108" s="216">
        <v>0</v>
      </c>
      <c r="K108" s="216">
        <v>0</v>
      </c>
      <c r="L108" s="216">
        <v>0</v>
      </c>
      <c r="M108" s="216">
        <v>0</v>
      </c>
      <c r="N108" s="216">
        <v>0.2648410008421127</v>
      </c>
      <c r="O108" s="216">
        <v>0</v>
      </c>
      <c r="P108" s="216">
        <v>0</v>
      </c>
      <c r="Q108" s="216">
        <v>0</v>
      </c>
      <c r="R108" s="216">
        <v>0</v>
      </c>
      <c r="S108" s="216">
        <v>0</v>
      </c>
      <c r="T108" s="216">
        <v>0</v>
      </c>
      <c r="U108" s="216">
        <v>0</v>
      </c>
      <c r="V108" s="216">
        <v>0</v>
      </c>
      <c r="W108" s="216">
        <v>0</v>
      </c>
      <c r="X108" s="216">
        <v>0</v>
      </c>
      <c r="Y108" s="216">
        <v>0</v>
      </c>
      <c r="Z108" s="216"/>
      <c r="AA108" s="216">
        <v>0</v>
      </c>
      <c r="AB108" s="46"/>
      <c r="AC108" s="217">
        <v>30.29552352604211</v>
      </c>
      <c r="AE108" s="216">
        <v>14.36482977038465</v>
      </c>
      <c r="AF108" s="46"/>
      <c r="AG108" s="216">
        <v>14.581964241928</v>
      </c>
      <c r="AH108" s="216">
        <v>0.06734318767799996</v>
      </c>
      <c r="AI108" s="216">
        <v>0</v>
      </c>
      <c r="AJ108" s="216"/>
      <c r="AK108" s="216">
        <v>0</v>
      </c>
      <c r="AL108" s="216">
        <v>0</v>
      </c>
      <c r="AM108" s="216">
        <v>0</v>
      </c>
      <c r="AN108" s="216">
        <v>0</v>
      </c>
      <c r="AO108" s="216">
        <v>0.29527921152596875</v>
      </c>
      <c r="AP108" s="216">
        <v>0</v>
      </c>
      <c r="AQ108" s="216">
        <v>0</v>
      </c>
      <c r="AR108" s="216">
        <v>0.17531690755224677</v>
      </c>
      <c r="AS108" s="216">
        <v>0</v>
      </c>
      <c r="AT108" s="216">
        <v>0</v>
      </c>
      <c r="AU108" s="216">
        <v>0</v>
      </c>
      <c r="AV108" s="216">
        <v>0</v>
      </c>
      <c r="AW108" s="216">
        <v>0</v>
      </c>
      <c r="AX108" s="216">
        <v>0</v>
      </c>
      <c r="AY108" s="216">
        <v>0</v>
      </c>
      <c r="AZ108" s="216">
        <v>0</v>
      </c>
      <c r="BA108" s="216">
        <v>0</v>
      </c>
      <c r="BB108" s="46"/>
      <c r="BC108" s="216">
        <v>0</v>
      </c>
      <c r="BD108" s="46"/>
      <c r="BE108" s="216">
        <v>0</v>
      </c>
      <c r="BG108" s="45">
        <v>29.484733319068866</v>
      </c>
      <c r="BI108" s="35">
        <v>-0.026762706585224953</v>
      </c>
      <c r="BN108" s="7"/>
    </row>
    <row r="109" spans="1:66" ht="12.75">
      <c r="A109" s="8" t="s">
        <v>606</v>
      </c>
      <c r="B109" s="8" t="s">
        <v>1225</v>
      </c>
      <c r="C109" s="8" t="s">
        <v>1226</v>
      </c>
      <c r="D109" s="8"/>
      <c r="E109" s="216">
        <v>105.590821</v>
      </c>
      <c r="F109" s="216"/>
      <c r="G109" s="216">
        <v>169.870705751586</v>
      </c>
      <c r="H109" s="216">
        <v>0</v>
      </c>
      <c r="I109" s="216">
        <v>0</v>
      </c>
      <c r="J109" s="216">
        <v>0</v>
      </c>
      <c r="K109" s="216">
        <v>0</v>
      </c>
      <c r="L109" s="216">
        <v>0.05818300000000001</v>
      </c>
      <c r="M109" s="216">
        <v>1.050801</v>
      </c>
      <c r="N109" s="216">
        <v>0</v>
      </c>
      <c r="O109" s="216">
        <v>0.008547</v>
      </c>
      <c r="P109" s="216">
        <v>0.007855</v>
      </c>
      <c r="Q109" s="216">
        <v>5.144008530000001</v>
      </c>
      <c r="R109" s="216">
        <v>0.5709386112061632</v>
      </c>
      <c r="S109" s="216">
        <v>2.964589</v>
      </c>
      <c r="T109" s="216">
        <v>0.21242219884520025</v>
      </c>
      <c r="U109" s="216">
        <v>0.1</v>
      </c>
      <c r="V109" s="216">
        <v>0</v>
      </c>
      <c r="W109" s="216">
        <v>0</v>
      </c>
      <c r="X109" s="216">
        <v>0.248274</v>
      </c>
      <c r="Y109" s="216">
        <v>21.375686406771717</v>
      </c>
      <c r="Z109" s="216"/>
      <c r="AA109" s="216">
        <v>5.073714</v>
      </c>
      <c r="AB109" s="46"/>
      <c r="AC109" s="217">
        <v>312.27654549840906</v>
      </c>
      <c r="AE109" s="216">
        <v>106.25282835403561</v>
      </c>
      <c r="AF109" s="46"/>
      <c r="AG109" s="216">
        <v>152.46551876187598</v>
      </c>
      <c r="AH109" s="216">
        <v>0.7289792755800187</v>
      </c>
      <c r="AI109" s="216">
        <v>0</v>
      </c>
      <c r="AJ109" s="216"/>
      <c r="AK109" s="216">
        <v>0</v>
      </c>
      <c r="AL109" s="216">
        <v>0</v>
      </c>
      <c r="AM109" s="216">
        <v>0.05818300000000001</v>
      </c>
      <c r="AN109" s="216">
        <v>1.035514</v>
      </c>
      <c r="AO109" s="216">
        <v>0</v>
      </c>
      <c r="AP109" s="216">
        <v>0.008547</v>
      </c>
      <c r="AQ109" s="216">
        <v>0.007855</v>
      </c>
      <c r="AR109" s="216">
        <v>1.2769213118810818</v>
      </c>
      <c r="AS109" s="216">
        <v>6.839242796666666</v>
      </c>
      <c r="AT109" s="216">
        <v>0.23102129004988456</v>
      </c>
      <c r="AU109" s="216">
        <v>2.939748</v>
      </c>
      <c r="AV109" s="216">
        <v>0.183309225719703</v>
      </c>
      <c r="AW109" s="216">
        <v>0.1</v>
      </c>
      <c r="AX109" s="216">
        <v>0</v>
      </c>
      <c r="AY109" s="216">
        <v>0</v>
      </c>
      <c r="AZ109" s="216">
        <v>0.256024</v>
      </c>
      <c r="BA109" s="216">
        <v>21.974205626161325</v>
      </c>
      <c r="BB109" s="46"/>
      <c r="BC109" s="216">
        <v>6.497189</v>
      </c>
      <c r="BD109" s="46"/>
      <c r="BE109" s="216">
        <v>0</v>
      </c>
      <c r="BG109" s="45">
        <v>300.85508664197033</v>
      </c>
      <c r="BI109" s="35">
        <v>-0.03657482132770974</v>
      </c>
      <c r="BN109" s="7"/>
    </row>
    <row r="110" spans="1:66" ht="12.75">
      <c r="A110" s="8" t="s">
        <v>589</v>
      </c>
      <c r="B110" s="8" t="s">
        <v>1227</v>
      </c>
      <c r="C110" s="8" t="s">
        <v>1228</v>
      </c>
      <c r="D110" s="8"/>
      <c r="E110" s="216">
        <v>3.9344</v>
      </c>
      <c r="F110" s="216"/>
      <c r="G110" s="216">
        <v>5.411944307922</v>
      </c>
      <c r="H110" s="216">
        <v>-0.138946</v>
      </c>
      <c r="I110" s="216">
        <v>0</v>
      </c>
      <c r="J110" s="216">
        <v>0</v>
      </c>
      <c r="K110" s="216">
        <v>0</v>
      </c>
      <c r="L110" s="216">
        <v>0</v>
      </c>
      <c r="M110" s="216">
        <v>0</v>
      </c>
      <c r="N110" s="216">
        <v>0</v>
      </c>
      <c r="O110" s="216">
        <v>0.008547</v>
      </c>
      <c r="P110" s="216">
        <v>0.007855</v>
      </c>
      <c r="Q110" s="216">
        <v>1.113346065777778</v>
      </c>
      <c r="R110" s="216">
        <v>0.018260718858349262</v>
      </c>
      <c r="S110" s="216">
        <v>0.428844</v>
      </c>
      <c r="T110" s="216">
        <v>0.04158737778049199</v>
      </c>
      <c r="U110" s="216">
        <v>0</v>
      </c>
      <c r="V110" s="216">
        <v>0</v>
      </c>
      <c r="W110" s="216">
        <v>0</v>
      </c>
      <c r="X110" s="216">
        <v>0</v>
      </c>
      <c r="Y110" s="216">
        <v>0</v>
      </c>
      <c r="Z110" s="216"/>
      <c r="AA110" s="216">
        <v>0</v>
      </c>
      <c r="AB110" s="46"/>
      <c r="AC110" s="217">
        <v>10.825838470338615</v>
      </c>
      <c r="AE110" s="216">
        <v>3.974287670915052</v>
      </c>
      <c r="AF110" s="46"/>
      <c r="AG110" s="216">
        <v>4.670546127252001</v>
      </c>
      <c r="AH110" s="216">
        <v>0.02331544117699936</v>
      </c>
      <c r="AI110" s="216">
        <v>-0.138946</v>
      </c>
      <c r="AJ110" s="216"/>
      <c r="AK110" s="216">
        <v>0</v>
      </c>
      <c r="AL110" s="216">
        <v>0</v>
      </c>
      <c r="AM110" s="216">
        <v>0</v>
      </c>
      <c r="AN110" s="216">
        <v>0</v>
      </c>
      <c r="AO110" s="216">
        <v>0</v>
      </c>
      <c r="AP110" s="216">
        <v>0.008547</v>
      </c>
      <c r="AQ110" s="216">
        <v>0.007855</v>
      </c>
      <c r="AR110" s="216">
        <v>0.04305392393191449</v>
      </c>
      <c r="AS110" s="216">
        <v>1.429877372444445</v>
      </c>
      <c r="AT110" s="216">
        <v>0.007360152830133262</v>
      </c>
      <c r="AU110" s="216">
        <v>0.390083</v>
      </c>
      <c r="AV110" s="216">
        <v>0.06549951425691199</v>
      </c>
      <c r="AW110" s="216">
        <v>0</v>
      </c>
      <c r="AX110" s="216">
        <v>0</v>
      </c>
      <c r="AY110" s="216">
        <v>0</v>
      </c>
      <c r="AZ110" s="216">
        <v>0</v>
      </c>
      <c r="BA110" s="216">
        <v>0</v>
      </c>
      <c r="BB110" s="46"/>
      <c r="BC110" s="216">
        <v>0</v>
      </c>
      <c r="BD110" s="46"/>
      <c r="BE110" s="216">
        <v>0</v>
      </c>
      <c r="BG110" s="45">
        <v>10.481479202807455</v>
      </c>
      <c r="BI110" s="35">
        <v>-0.03180901585356738</v>
      </c>
      <c r="BN110" s="7"/>
    </row>
    <row r="111" spans="1:66" ht="12.75">
      <c r="A111" s="8" t="s">
        <v>589</v>
      </c>
      <c r="B111" s="8" t="s">
        <v>1229</v>
      </c>
      <c r="C111" s="8" t="s">
        <v>1230</v>
      </c>
      <c r="D111" s="8"/>
      <c r="E111" s="216">
        <v>6.44971</v>
      </c>
      <c r="F111" s="216"/>
      <c r="G111" s="216">
        <v>5.9223771958219995</v>
      </c>
      <c r="H111" s="216">
        <v>-0.184399</v>
      </c>
      <c r="I111" s="216">
        <v>0</v>
      </c>
      <c r="J111" s="216">
        <v>0</v>
      </c>
      <c r="K111" s="216">
        <v>0</v>
      </c>
      <c r="L111" s="216">
        <v>0</v>
      </c>
      <c r="M111" s="216">
        <v>0</v>
      </c>
      <c r="N111" s="216">
        <v>0</v>
      </c>
      <c r="O111" s="216">
        <v>0.008547</v>
      </c>
      <c r="P111" s="216">
        <v>0.007855</v>
      </c>
      <c r="Q111" s="216">
        <v>1.176374560888889</v>
      </c>
      <c r="R111" s="216">
        <v>0.019750653333911274</v>
      </c>
      <c r="S111" s="216">
        <v>0.709282</v>
      </c>
      <c r="T111" s="216">
        <v>0.0624622951248592</v>
      </c>
      <c r="U111" s="216">
        <v>0</v>
      </c>
      <c r="V111" s="216">
        <v>0</v>
      </c>
      <c r="W111" s="216">
        <v>0</v>
      </c>
      <c r="X111" s="216">
        <v>0</v>
      </c>
      <c r="Y111" s="216">
        <v>0</v>
      </c>
      <c r="Z111" s="216"/>
      <c r="AA111" s="216">
        <v>0</v>
      </c>
      <c r="AB111" s="46"/>
      <c r="AC111" s="217">
        <v>14.171959705169657</v>
      </c>
      <c r="AE111" s="216">
        <v>6.489732464985043</v>
      </c>
      <c r="AF111" s="46"/>
      <c r="AG111" s="216">
        <v>5.140895385903</v>
      </c>
      <c r="AH111" s="216">
        <v>0.025217802188999952</v>
      </c>
      <c r="AI111" s="216">
        <v>-0.184399</v>
      </c>
      <c r="AJ111" s="216"/>
      <c r="AK111" s="216">
        <v>0</v>
      </c>
      <c r="AL111" s="216">
        <v>0</v>
      </c>
      <c r="AM111" s="216">
        <v>0</v>
      </c>
      <c r="AN111" s="216">
        <v>0</v>
      </c>
      <c r="AO111" s="216">
        <v>0</v>
      </c>
      <c r="AP111" s="216">
        <v>0.008547</v>
      </c>
      <c r="AQ111" s="216">
        <v>0.007855</v>
      </c>
      <c r="AR111" s="216">
        <v>0.07130755463684385</v>
      </c>
      <c r="AS111" s="216">
        <v>1.8224950942222224</v>
      </c>
      <c r="AT111" s="216">
        <v>0.008054332934494457</v>
      </c>
      <c r="AU111" s="216">
        <v>0.624168</v>
      </c>
      <c r="AV111" s="216">
        <v>0.07866813624787722</v>
      </c>
      <c r="AW111" s="216">
        <v>0</v>
      </c>
      <c r="AX111" s="216">
        <v>0</v>
      </c>
      <c r="AY111" s="216">
        <v>0</v>
      </c>
      <c r="AZ111" s="216">
        <v>0</v>
      </c>
      <c r="BA111" s="216">
        <v>0</v>
      </c>
      <c r="BB111" s="46"/>
      <c r="BC111" s="216">
        <v>0</v>
      </c>
      <c r="BD111" s="46"/>
      <c r="BE111" s="216">
        <v>0</v>
      </c>
      <c r="BG111" s="45">
        <v>14.092541771118478</v>
      </c>
      <c r="BI111" s="35">
        <v>-0.005603878059447826</v>
      </c>
      <c r="BN111" s="7"/>
    </row>
    <row r="112" spans="1:66" ht="12.75">
      <c r="A112" s="8" t="s">
        <v>589</v>
      </c>
      <c r="B112" s="8" t="s">
        <v>1231</v>
      </c>
      <c r="C112" s="8" t="s">
        <v>1232</v>
      </c>
      <c r="D112" s="8"/>
      <c r="E112" s="216">
        <v>6.974067730000001</v>
      </c>
      <c r="F112" s="216"/>
      <c r="G112" s="216">
        <v>3.020356181797</v>
      </c>
      <c r="H112" s="216">
        <v>-0.12083</v>
      </c>
      <c r="I112" s="216">
        <v>0</v>
      </c>
      <c r="J112" s="216">
        <v>0</v>
      </c>
      <c r="K112" s="216">
        <v>0</v>
      </c>
      <c r="L112" s="216">
        <v>0</v>
      </c>
      <c r="M112" s="216">
        <v>0</v>
      </c>
      <c r="N112" s="216">
        <v>0</v>
      </c>
      <c r="O112" s="216">
        <v>0.008547</v>
      </c>
      <c r="P112" s="216">
        <v>0.007855</v>
      </c>
      <c r="Q112" s="216">
        <v>0.4345824844444445</v>
      </c>
      <c r="R112" s="216">
        <v>0.010227623648863862</v>
      </c>
      <c r="S112" s="216">
        <v>0.403146</v>
      </c>
      <c r="T112" s="216">
        <v>0.038609768343753806</v>
      </c>
      <c r="U112" s="216">
        <v>0</v>
      </c>
      <c r="V112" s="216">
        <v>0</v>
      </c>
      <c r="W112" s="216">
        <v>0</v>
      </c>
      <c r="X112" s="216">
        <v>0</v>
      </c>
      <c r="Y112" s="216">
        <v>0</v>
      </c>
      <c r="Z112" s="216"/>
      <c r="AA112" s="216">
        <v>0</v>
      </c>
      <c r="AB112" s="46"/>
      <c r="AC112" s="217">
        <v>10.776561788234062</v>
      </c>
      <c r="AE112" s="216">
        <v>7.004407489503968</v>
      </c>
      <c r="AF112" s="46"/>
      <c r="AG112" s="216">
        <v>2.627312250007</v>
      </c>
      <c r="AH112" s="216">
        <v>0.013058716878000181</v>
      </c>
      <c r="AI112" s="216">
        <v>-0.12083</v>
      </c>
      <c r="AJ112" s="216"/>
      <c r="AK112" s="216">
        <v>0</v>
      </c>
      <c r="AL112" s="216">
        <v>0</v>
      </c>
      <c r="AM112" s="216">
        <v>0</v>
      </c>
      <c r="AN112" s="216">
        <v>0</v>
      </c>
      <c r="AO112" s="216">
        <v>0</v>
      </c>
      <c r="AP112" s="216">
        <v>0.008547</v>
      </c>
      <c r="AQ112" s="216">
        <v>0.007855</v>
      </c>
      <c r="AR112" s="216">
        <v>0.07643340308878076</v>
      </c>
      <c r="AS112" s="216">
        <v>0.6476509644444445</v>
      </c>
      <c r="AT112" s="216">
        <v>0.004107633381763188</v>
      </c>
      <c r="AU112" s="216">
        <v>0.354768</v>
      </c>
      <c r="AV112" s="216">
        <v>0.06310818183908602</v>
      </c>
      <c r="AW112" s="216">
        <v>0</v>
      </c>
      <c r="AX112" s="216">
        <v>0</v>
      </c>
      <c r="AY112" s="216">
        <v>0</v>
      </c>
      <c r="AZ112" s="216">
        <v>0</v>
      </c>
      <c r="BA112" s="216">
        <v>0</v>
      </c>
      <c r="BB112" s="46"/>
      <c r="BC112" s="216">
        <v>0</v>
      </c>
      <c r="BD112" s="46"/>
      <c r="BE112" s="216">
        <v>0</v>
      </c>
      <c r="BG112" s="45">
        <v>10.686418639143039</v>
      </c>
      <c r="BI112" s="35">
        <v>-0.008364741079983638</v>
      </c>
      <c r="BN112" s="7"/>
    </row>
    <row r="113" spans="1:66" ht="12.75">
      <c r="A113" s="8" t="s">
        <v>589</v>
      </c>
      <c r="B113" s="8" t="s">
        <v>1233</v>
      </c>
      <c r="C113" s="8" t="s">
        <v>1234</v>
      </c>
      <c r="D113" s="8"/>
      <c r="E113" s="216">
        <v>6.311012</v>
      </c>
      <c r="F113" s="216"/>
      <c r="G113" s="216">
        <v>4.145383528018</v>
      </c>
      <c r="H113" s="216">
        <v>-0.183829</v>
      </c>
      <c r="I113" s="216">
        <v>0</v>
      </c>
      <c r="J113" s="216">
        <v>0</v>
      </c>
      <c r="K113" s="216">
        <v>0</v>
      </c>
      <c r="L113" s="216">
        <v>0</v>
      </c>
      <c r="M113" s="216">
        <v>0</v>
      </c>
      <c r="N113" s="216">
        <v>0</v>
      </c>
      <c r="O113" s="216">
        <v>0.008547</v>
      </c>
      <c r="P113" s="216">
        <v>0.007855</v>
      </c>
      <c r="Q113" s="216">
        <v>1.3637191217777775</v>
      </c>
      <c r="R113" s="216">
        <v>0.014037226092832106</v>
      </c>
      <c r="S113" s="216">
        <v>0.51295</v>
      </c>
      <c r="T113" s="216">
        <v>0.04422419136421593</v>
      </c>
      <c r="U113" s="216">
        <v>0</v>
      </c>
      <c r="V113" s="216">
        <v>0</v>
      </c>
      <c r="W113" s="216">
        <v>0</v>
      </c>
      <c r="X113" s="216">
        <v>0</v>
      </c>
      <c r="Y113" s="216">
        <v>0</v>
      </c>
      <c r="Z113" s="216"/>
      <c r="AA113" s="216">
        <v>0</v>
      </c>
      <c r="AB113" s="46"/>
      <c r="AC113" s="217">
        <v>12.223899067252825</v>
      </c>
      <c r="AE113" s="216">
        <v>6.364464525796191</v>
      </c>
      <c r="AF113" s="46"/>
      <c r="AG113" s="216">
        <v>3.594166531823</v>
      </c>
      <c r="AH113" s="216">
        <v>0.017922849686000032</v>
      </c>
      <c r="AI113" s="216">
        <v>-0.183829</v>
      </c>
      <c r="AJ113" s="216"/>
      <c r="AK113" s="216">
        <v>0</v>
      </c>
      <c r="AL113" s="216">
        <v>0</v>
      </c>
      <c r="AM113" s="216">
        <v>0</v>
      </c>
      <c r="AN113" s="216">
        <v>0</v>
      </c>
      <c r="AO113" s="216">
        <v>0</v>
      </c>
      <c r="AP113" s="216">
        <v>0.008547</v>
      </c>
      <c r="AQ113" s="216">
        <v>0.007855</v>
      </c>
      <c r="AR113" s="216">
        <v>0.06804774905838022</v>
      </c>
      <c r="AS113" s="216">
        <v>1.9170047751111108</v>
      </c>
      <c r="AT113" s="216">
        <v>0.005637651566566938</v>
      </c>
      <c r="AU113" s="216">
        <v>0.451396</v>
      </c>
      <c r="AV113" s="216">
        <v>0.06745276213476961</v>
      </c>
      <c r="AW113" s="216">
        <v>0</v>
      </c>
      <c r="AX113" s="216">
        <v>0</v>
      </c>
      <c r="AY113" s="216">
        <v>0</v>
      </c>
      <c r="AZ113" s="216">
        <v>0</v>
      </c>
      <c r="BA113" s="216">
        <v>0</v>
      </c>
      <c r="BB113" s="46"/>
      <c r="BC113" s="216">
        <v>0</v>
      </c>
      <c r="BD113" s="46"/>
      <c r="BE113" s="216">
        <v>0</v>
      </c>
      <c r="BG113" s="45">
        <v>12.318665845176017</v>
      </c>
      <c r="BI113" s="35">
        <v>0.00775258184003397</v>
      </c>
      <c r="BN113" s="7"/>
    </row>
    <row r="114" spans="1:66" ht="12.75">
      <c r="A114" s="8" t="s">
        <v>589</v>
      </c>
      <c r="B114" s="8" t="s">
        <v>1235</v>
      </c>
      <c r="C114" s="8" t="s">
        <v>1236</v>
      </c>
      <c r="D114" s="8"/>
      <c r="E114" s="216">
        <v>8.677862</v>
      </c>
      <c r="F114" s="216"/>
      <c r="G114" s="216">
        <v>6.042268345642</v>
      </c>
      <c r="H114" s="216">
        <v>-0.254646</v>
      </c>
      <c r="I114" s="216">
        <v>0</v>
      </c>
      <c r="J114" s="216">
        <v>0</v>
      </c>
      <c r="K114" s="216">
        <v>0</v>
      </c>
      <c r="L114" s="216">
        <v>0</v>
      </c>
      <c r="M114" s="216">
        <v>0</v>
      </c>
      <c r="N114" s="216">
        <v>0</v>
      </c>
      <c r="O114" s="216">
        <v>0.008547</v>
      </c>
      <c r="P114" s="216">
        <v>0.007855</v>
      </c>
      <c r="Q114" s="216">
        <v>1.393365</v>
      </c>
      <c r="R114" s="216">
        <v>0.020144594407579246</v>
      </c>
      <c r="S114" s="216">
        <v>0.632458</v>
      </c>
      <c r="T114" s="216">
        <v>0.05351455786096817</v>
      </c>
      <c r="U114" s="216">
        <v>0</v>
      </c>
      <c r="V114" s="216">
        <v>0</v>
      </c>
      <c r="W114" s="216">
        <v>0</v>
      </c>
      <c r="X114" s="216">
        <v>0</v>
      </c>
      <c r="Y114" s="216">
        <v>0</v>
      </c>
      <c r="Z114" s="216"/>
      <c r="AA114" s="216">
        <v>0</v>
      </c>
      <c r="AB114" s="46"/>
      <c r="AC114" s="217">
        <v>16.581368497910546</v>
      </c>
      <c r="AE114" s="216">
        <v>8.711265113711168</v>
      </c>
      <c r="AF114" s="46"/>
      <c r="AG114" s="216">
        <v>5.238427120341</v>
      </c>
      <c r="AH114" s="216">
        <v>0.025720789503999985</v>
      </c>
      <c r="AI114" s="216">
        <v>-0.254646</v>
      </c>
      <c r="AJ114" s="216"/>
      <c r="AK114" s="216">
        <v>0</v>
      </c>
      <c r="AL114" s="216">
        <v>0</v>
      </c>
      <c r="AM114" s="216">
        <v>0</v>
      </c>
      <c r="AN114" s="216">
        <v>0</v>
      </c>
      <c r="AO114" s="216">
        <v>0</v>
      </c>
      <c r="AP114" s="216">
        <v>0.008547</v>
      </c>
      <c r="AQ114" s="216">
        <v>0.007855</v>
      </c>
      <c r="AR114" s="216">
        <v>0.0927191539577275</v>
      </c>
      <c r="AS114" s="216">
        <v>2.190429213333333</v>
      </c>
      <c r="AT114" s="216">
        <v>0.008217382872825111</v>
      </c>
      <c r="AU114" s="216">
        <v>0.603687</v>
      </c>
      <c r="AV114" s="216">
        <v>0.0735830508943385</v>
      </c>
      <c r="AW114" s="216">
        <v>0</v>
      </c>
      <c r="AX114" s="216">
        <v>0</v>
      </c>
      <c r="AY114" s="216">
        <v>0</v>
      </c>
      <c r="AZ114" s="216">
        <v>0</v>
      </c>
      <c r="BA114" s="216">
        <v>0</v>
      </c>
      <c r="BB114" s="46"/>
      <c r="BC114" s="216">
        <v>0</v>
      </c>
      <c r="BD114" s="46"/>
      <c r="BE114" s="216">
        <v>0</v>
      </c>
      <c r="BG114" s="45">
        <v>16.705804824614393</v>
      </c>
      <c r="BI114" s="35">
        <v>0.007504587255239384</v>
      </c>
      <c r="BN114" s="7"/>
    </row>
    <row r="115" spans="1:66" ht="12.75">
      <c r="A115" s="8" t="s">
        <v>589</v>
      </c>
      <c r="B115" s="8" t="s">
        <v>1237</v>
      </c>
      <c r="C115" s="8" t="s">
        <v>1238</v>
      </c>
      <c r="D115" s="8"/>
      <c r="E115" s="216">
        <v>4.765823</v>
      </c>
      <c r="F115" s="216"/>
      <c r="G115" s="216">
        <v>13.52701483838</v>
      </c>
      <c r="H115" s="216">
        <v>-0.243708</v>
      </c>
      <c r="I115" s="216">
        <v>0</v>
      </c>
      <c r="J115" s="216">
        <v>0</v>
      </c>
      <c r="K115" s="216">
        <v>0</v>
      </c>
      <c r="L115" s="216">
        <v>0</v>
      </c>
      <c r="M115" s="216">
        <v>0</v>
      </c>
      <c r="N115" s="216">
        <v>0</v>
      </c>
      <c r="O115" s="216">
        <v>0.008547</v>
      </c>
      <c r="P115" s="216">
        <v>0.007855</v>
      </c>
      <c r="Q115" s="216">
        <v>0.9243518017777779</v>
      </c>
      <c r="R115" s="216">
        <v>0.04554646189124215</v>
      </c>
      <c r="S115" s="216">
        <v>1.142544</v>
      </c>
      <c r="T115" s="216">
        <v>0.09213850265635008</v>
      </c>
      <c r="U115" s="216">
        <v>0</v>
      </c>
      <c r="V115" s="216">
        <v>0</v>
      </c>
      <c r="W115" s="216">
        <v>0</v>
      </c>
      <c r="X115" s="216">
        <v>0</v>
      </c>
      <c r="Y115" s="216">
        <v>0</v>
      </c>
      <c r="Z115" s="216"/>
      <c r="AA115" s="216">
        <v>0</v>
      </c>
      <c r="AB115" s="46"/>
      <c r="AC115" s="217">
        <v>20.270112604705368</v>
      </c>
      <c r="AE115" s="216">
        <v>4.774252967754596</v>
      </c>
      <c r="AF115" s="46"/>
      <c r="AG115" s="216">
        <v>11.655433008613</v>
      </c>
      <c r="AH115" s="216">
        <v>0.058154109991999346</v>
      </c>
      <c r="AI115" s="216">
        <v>-0.243708</v>
      </c>
      <c r="AJ115" s="216"/>
      <c r="AK115" s="216">
        <v>0</v>
      </c>
      <c r="AL115" s="216">
        <v>0</v>
      </c>
      <c r="AM115" s="216">
        <v>0</v>
      </c>
      <c r="AN115" s="216">
        <v>0</v>
      </c>
      <c r="AO115" s="216">
        <v>0</v>
      </c>
      <c r="AP115" s="216">
        <v>0.008547</v>
      </c>
      <c r="AQ115" s="216">
        <v>0.007855</v>
      </c>
      <c r="AR115" s="216">
        <v>0.055373838661934</v>
      </c>
      <c r="AS115" s="216">
        <v>1.3211907351111114</v>
      </c>
      <c r="AT115" s="216">
        <v>0.018396511656673928</v>
      </c>
      <c r="AU115" s="216">
        <v>1.005439</v>
      </c>
      <c r="AV115" s="216">
        <v>0.09760808928462653</v>
      </c>
      <c r="AW115" s="216">
        <v>0</v>
      </c>
      <c r="AX115" s="216">
        <v>0</v>
      </c>
      <c r="AY115" s="216">
        <v>0</v>
      </c>
      <c r="AZ115" s="216">
        <v>0</v>
      </c>
      <c r="BA115" s="216">
        <v>0</v>
      </c>
      <c r="BB115" s="46"/>
      <c r="BC115" s="216">
        <v>0</v>
      </c>
      <c r="BD115" s="46"/>
      <c r="BE115" s="216">
        <v>0.11293257390675393</v>
      </c>
      <c r="BG115" s="45">
        <v>18.871474834980695</v>
      </c>
      <c r="BI115" s="35">
        <v>-0.0690000000000001</v>
      </c>
      <c r="BN115" s="7"/>
    </row>
    <row r="116" spans="1:66" ht="12.75">
      <c r="A116" s="8" t="s">
        <v>589</v>
      </c>
      <c r="B116" s="8" t="s">
        <v>1239</v>
      </c>
      <c r="C116" s="8" t="s">
        <v>1240</v>
      </c>
      <c r="D116" s="8"/>
      <c r="E116" s="216">
        <v>3.479553</v>
      </c>
      <c r="F116" s="216"/>
      <c r="G116" s="216">
        <v>5.312966606181</v>
      </c>
      <c r="H116" s="216">
        <v>-0.206437</v>
      </c>
      <c r="I116" s="216">
        <v>0</v>
      </c>
      <c r="J116" s="216">
        <v>0</v>
      </c>
      <c r="K116" s="216">
        <v>0</v>
      </c>
      <c r="L116" s="216">
        <v>0</v>
      </c>
      <c r="M116" s="216">
        <v>0</v>
      </c>
      <c r="N116" s="216">
        <v>0</v>
      </c>
      <c r="O116" s="216">
        <v>0.008547</v>
      </c>
      <c r="P116" s="216">
        <v>0.007855</v>
      </c>
      <c r="Q116" s="216">
        <v>1.217970328888889</v>
      </c>
      <c r="R116" s="216">
        <v>0.01784471123473664</v>
      </c>
      <c r="S116" s="216">
        <v>0.457945</v>
      </c>
      <c r="T116" s="216">
        <v>0.045967072100427234</v>
      </c>
      <c r="U116" s="216">
        <v>0</v>
      </c>
      <c r="V116" s="216">
        <v>0</v>
      </c>
      <c r="W116" s="216">
        <v>0</v>
      </c>
      <c r="X116" s="216">
        <v>0</v>
      </c>
      <c r="Y116" s="216">
        <v>0</v>
      </c>
      <c r="Z116" s="216"/>
      <c r="AA116" s="216">
        <v>0</v>
      </c>
      <c r="AB116" s="46"/>
      <c r="AC116" s="217">
        <v>10.342211718405053</v>
      </c>
      <c r="AE116" s="216">
        <v>3.5090037551220115</v>
      </c>
      <c r="AF116" s="46"/>
      <c r="AG116" s="216">
        <v>4.585037817852</v>
      </c>
      <c r="AH116" s="216">
        <v>0.02278427910399996</v>
      </c>
      <c r="AI116" s="216">
        <v>-0.206437</v>
      </c>
      <c r="AJ116" s="216"/>
      <c r="AK116" s="216">
        <v>0</v>
      </c>
      <c r="AL116" s="216">
        <v>0</v>
      </c>
      <c r="AM116" s="216">
        <v>0</v>
      </c>
      <c r="AN116" s="216">
        <v>0</v>
      </c>
      <c r="AO116" s="216">
        <v>0</v>
      </c>
      <c r="AP116" s="216">
        <v>0.008547</v>
      </c>
      <c r="AQ116" s="216">
        <v>0.007855</v>
      </c>
      <c r="AR116" s="216">
        <v>0.038691779845115425</v>
      </c>
      <c r="AS116" s="216">
        <v>1.5248168355555558</v>
      </c>
      <c r="AT116" s="216">
        <v>0.0072255448278811425</v>
      </c>
      <c r="AU116" s="216">
        <v>0.402992</v>
      </c>
      <c r="AV116" s="216">
        <v>0.06847335905294843</v>
      </c>
      <c r="AW116" s="216">
        <v>0</v>
      </c>
      <c r="AX116" s="216">
        <v>0</v>
      </c>
      <c r="AY116" s="216">
        <v>0</v>
      </c>
      <c r="AZ116" s="216">
        <v>0</v>
      </c>
      <c r="BA116" s="216">
        <v>0</v>
      </c>
      <c r="BB116" s="46"/>
      <c r="BC116" s="216">
        <v>0</v>
      </c>
      <c r="BD116" s="46"/>
      <c r="BE116" s="216">
        <v>0</v>
      </c>
      <c r="BG116" s="45">
        <v>9.968990371359512</v>
      </c>
      <c r="BI116" s="35">
        <v>-0.03608718881487941</v>
      </c>
      <c r="BN116" s="7"/>
    </row>
    <row r="117" spans="1:66" ht="12.75">
      <c r="A117" s="8" t="s">
        <v>622</v>
      </c>
      <c r="B117" s="8" t="s">
        <v>1241</v>
      </c>
      <c r="C117" s="8" t="s">
        <v>1242</v>
      </c>
      <c r="D117" s="8"/>
      <c r="E117" s="216">
        <v>129.299684</v>
      </c>
      <c r="F117" s="216"/>
      <c r="G117" s="216">
        <v>118.076482361974</v>
      </c>
      <c r="H117" s="216">
        <v>-0.553114</v>
      </c>
      <c r="I117" s="216">
        <v>0</v>
      </c>
      <c r="J117" s="216">
        <v>0</v>
      </c>
      <c r="K117" s="216">
        <v>0.054898</v>
      </c>
      <c r="L117" s="216">
        <v>0.184024</v>
      </c>
      <c r="M117" s="216">
        <v>0.674784</v>
      </c>
      <c r="N117" s="216">
        <v>0</v>
      </c>
      <c r="O117" s="216">
        <v>0.008547</v>
      </c>
      <c r="P117" s="216">
        <v>0.007855</v>
      </c>
      <c r="Q117" s="216">
        <v>3.071878958888888</v>
      </c>
      <c r="R117" s="216">
        <v>0.3941454480872953</v>
      </c>
      <c r="S117" s="216">
        <v>2.032457</v>
      </c>
      <c r="T117" s="216">
        <v>0.14692012470560567</v>
      </c>
      <c r="U117" s="216">
        <v>0</v>
      </c>
      <c r="V117" s="216">
        <v>0</v>
      </c>
      <c r="W117" s="216">
        <v>0</v>
      </c>
      <c r="X117" s="216">
        <v>0.253249</v>
      </c>
      <c r="Y117" s="216">
        <v>8.341063746380298</v>
      </c>
      <c r="Z117" s="216"/>
      <c r="AA117" s="216">
        <v>5.175361</v>
      </c>
      <c r="AB117" s="46"/>
      <c r="AC117" s="217">
        <v>267.16823564003613</v>
      </c>
      <c r="AE117" s="216">
        <v>129.67186226057203</v>
      </c>
      <c r="AF117" s="46"/>
      <c r="AG117" s="216">
        <v>106.145820180449</v>
      </c>
      <c r="AH117" s="216">
        <v>0.503248260987997</v>
      </c>
      <c r="AI117" s="216">
        <v>-0.553114</v>
      </c>
      <c r="AJ117" s="216"/>
      <c r="AK117" s="216">
        <v>0</v>
      </c>
      <c r="AL117" s="216">
        <v>0.054898</v>
      </c>
      <c r="AM117" s="216">
        <v>0.184024</v>
      </c>
      <c r="AN117" s="216">
        <v>0.664968</v>
      </c>
      <c r="AO117" s="216">
        <v>0</v>
      </c>
      <c r="AP117" s="216">
        <v>0.008547</v>
      </c>
      <c r="AQ117" s="216">
        <v>0.007855</v>
      </c>
      <c r="AR117" s="216">
        <v>1.452341733914699</v>
      </c>
      <c r="AS117" s="216">
        <v>4.183263492222221</v>
      </c>
      <c r="AT117" s="216">
        <v>0.16058202124447812</v>
      </c>
      <c r="AU117" s="216">
        <v>1.788562</v>
      </c>
      <c r="AV117" s="216">
        <v>0.1324660765015301</v>
      </c>
      <c r="AW117" s="216">
        <v>0</v>
      </c>
      <c r="AX117" s="216">
        <v>0</v>
      </c>
      <c r="AY117" s="216">
        <v>0</v>
      </c>
      <c r="AZ117" s="216">
        <v>0.261154</v>
      </c>
      <c r="BA117" s="216">
        <v>9.17517012101833</v>
      </c>
      <c r="BB117" s="46"/>
      <c r="BC117" s="216">
        <v>6.627355</v>
      </c>
      <c r="BD117" s="46"/>
      <c r="BE117" s="216">
        <v>0</v>
      </c>
      <c r="BG117" s="45">
        <v>260.46900314691027</v>
      </c>
      <c r="BI117" s="35">
        <v>-0.02507495876924509</v>
      </c>
      <c r="BN117" s="7"/>
    </row>
    <row r="118" spans="1:66" ht="12.75">
      <c r="A118" s="8" t="s">
        <v>589</v>
      </c>
      <c r="B118" s="8" t="s">
        <v>16</v>
      </c>
      <c r="C118" s="8" t="s">
        <v>17</v>
      </c>
      <c r="D118" s="8"/>
      <c r="E118" s="216">
        <v>6.073257</v>
      </c>
      <c r="F118" s="216"/>
      <c r="G118" s="216">
        <v>7.064771818086</v>
      </c>
      <c r="H118" s="216">
        <v>-0.128887</v>
      </c>
      <c r="I118" s="216">
        <v>0</v>
      </c>
      <c r="J118" s="216">
        <v>0</v>
      </c>
      <c r="K118" s="216">
        <v>0</v>
      </c>
      <c r="L118" s="216">
        <v>0</v>
      </c>
      <c r="M118" s="216">
        <v>0</v>
      </c>
      <c r="N118" s="216">
        <v>0</v>
      </c>
      <c r="O118" s="216">
        <v>0.008547</v>
      </c>
      <c r="P118" s="216">
        <v>0.007855</v>
      </c>
      <c r="Q118" s="216">
        <v>1.0478443591111113</v>
      </c>
      <c r="R118" s="216">
        <v>0.023689857930611048</v>
      </c>
      <c r="S118" s="216">
        <v>0.71254</v>
      </c>
      <c r="T118" s="216">
        <v>0.06641997389614897</v>
      </c>
      <c r="U118" s="216">
        <v>0</v>
      </c>
      <c r="V118" s="216">
        <v>0</v>
      </c>
      <c r="W118" s="216">
        <v>0</v>
      </c>
      <c r="X118" s="216">
        <v>0</v>
      </c>
      <c r="Y118" s="216">
        <v>0</v>
      </c>
      <c r="Z118" s="216"/>
      <c r="AA118" s="216">
        <v>0</v>
      </c>
      <c r="AB118" s="46"/>
      <c r="AC118" s="217">
        <v>14.87603800902387</v>
      </c>
      <c r="AE118" s="216">
        <v>6.108888357196905</v>
      </c>
      <c r="AF118" s="46"/>
      <c r="AG118" s="216">
        <v>6.104857430209</v>
      </c>
      <c r="AH118" s="216">
        <v>0.030247412127999588</v>
      </c>
      <c r="AI118" s="216">
        <v>-0.128887</v>
      </c>
      <c r="AJ118" s="216"/>
      <c r="AK118" s="216">
        <v>0</v>
      </c>
      <c r="AL118" s="216">
        <v>0</v>
      </c>
      <c r="AM118" s="216">
        <v>0</v>
      </c>
      <c r="AN118" s="216">
        <v>0</v>
      </c>
      <c r="AO118" s="216">
        <v>0</v>
      </c>
      <c r="AP118" s="216">
        <v>0.008547</v>
      </c>
      <c r="AQ118" s="216">
        <v>0.007855</v>
      </c>
      <c r="AR118" s="216">
        <v>0.06848236396218534</v>
      </c>
      <c r="AS118" s="216">
        <v>1.6082422257777778</v>
      </c>
      <c r="AT118" s="216">
        <v>0.009607970321316323</v>
      </c>
      <c r="AU118" s="216">
        <v>0.627035</v>
      </c>
      <c r="AV118" s="216">
        <v>0.08241209927142841</v>
      </c>
      <c r="AW118" s="216">
        <v>0</v>
      </c>
      <c r="AX118" s="216">
        <v>0</v>
      </c>
      <c r="AY118" s="216">
        <v>0</v>
      </c>
      <c r="AZ118" s="216">
        <v>0</v>
      </c>
      <c r="BA118" s="216">
        <v>0</v>
      </c>
      <c r="BB118" s="46"/>
      <c r="BC118" s="216">
        <v>0</v>
      </c>
      <c r="BD118" s="46"/>
      <c r="BE118" s="216">
        <v>0</v>
      </c>
      <c r="BG118" s="45">
        <v>14.527287858866611</v>
      </c>
      <c r="BI118" s="35">
        <v>-0.023443752291148118</v>
      </c>
      <c r="BN118" s="7"/>
    </row>
    <row r="119" spans="1:66" ht="12.75">
      <c r="A119" s="8" t="s">
        <v>671</v>
      </c>
      <c r="B119" s="8" t="s">
        <v>18</v>
      </c>
      <c r="C119" s="8" t="s">
        <v>19</v>
      </c>
      <c r="D119" s="8"/>
      <c r="E119" s="216">
        <v>213.583</v>
      </c>
      <c r="F119" s="216"/>
      <c r="G119" s="216">
        <v>166.578862352865</v>
      </c>
      <c r="H119" s="216">
        <v>0</v>
      </c>
      <c r="I119" s="216">
        <v>0</v>
      </c>
      <c r="J119" s="216">
        <v>0</v>
      </c>
      <c r="K119" s="216">
        <v>0.05751</v>
      </c>
      <c r="L119" s="216">
        <v>0.168305</v>
      </c>
      <c r="M119" s="216">
        <v>1.202184</v>
      </c>
      <c r="N119" s="216">
        <v>0</v>
      </c>
      <c r="O119" s="216">
        <v>0.008547</v>
      </c>
      <c r="P119" s="216">
        <v>0</v>
      </c>
      <c r="Q119" s="216">
        <v>1.2954084844444445</v>
      </c>
      <c r="R119" s="216">
        <v>0.5558287799596677</v>
      </c>
      <c r="S119" s="216">
        <v>0</v>
      </c>
      <c r="T119" s="216">
        <v>0</v>
      </c>
      <c r="U119" s="216">
        <v>0</v>
      </c>
      <c r="V119" s="216">
        <v>0</v>
      </c>
      <c r="W119" s="216">
        <v>0</v>
      </c>
      <c r="X119" s="216">
        <v>0.452853</v>
      </c>
      <c r="Y119" s="216">
        <v>23.839204288849928</v>
      </c>
      <c r="Z119" s="216"/>
      <c r="AA119" s="216">
        <v>9.254475</v>
      </c>
      <c r="AB119" s="46"/>
      <c r="AC119" s="217">
        <v>416.99617790611904</v>
      </c>
      <c r="AE119" s="216">
        <v>214.9392374568368</v>
      </c>
      <c r="AF119" s="46"/>
      <c r="AG119" s="216">
        <v>152.49737652523498</v>
      </c>
      <c r="AH119" s="216">
        <v>0.7096869145100116</v>
      </c>
      <c r="AI119" s="216">
        <v>0</v>
      </c>
      <c r="AJ119" s="216"/>
      <c r="AK119" s="216">
        <v>0</v>
      </c>
      <c r="AL119" s="216">
        <v>0.05751</v>
      </c>
      <c r="AM119" s="216">
        <v>0.168305</v>
      </c>
      <c r="AN119" s="216">
        <v>1.184695</v>
      </c>
      <c r="AO119" s="216">
        <v>0</v>
      </c>
      <c r="AP119" s="216">
        <v>0.008547</v>
      </c>
      <c r="AQ119" s="216">
        <v>0</v>
      </c>
      <c r="AR119" s="216">
        <v>2.4505362205926335</v>
      </c>
      <c r="AS119" s="216">
        <v>1.8162877911111113</v>
      </c>
      <c r="AT119" s="216">
        <v>0.22654443863957235</v>
      </c>
      <c r="AU119" s="216">
        <v>0</v>
      </c>
      <c r="AV119" s="216">
        <v>0</v>
      </c>
      <c r="AW119" s="216">
        <v>0</v>
      </c>
      <c r="AX119" s="216">
        <v>0</v>
      </c>
      <c r="AY119" s="216">
        <v>0</v>
      </c>
      <c r="AZ119" s="216">
        <v>0.466988</v>
      </c>
      <c r="BA119" s="216">
        <v>24.506702008937726</v>
      </c>
      <c r="BB119" s="46"/>
      <c r="BC119" s="216">
        <v>11.850899</v>
      </c>
      <c r="BD119" s="46"/>
      <c r="BE119" s="216">
        <v>0</v>
      </c>
      <c r="BG119" s="45">
        <v>410.88331535586286</v>
      </c>
      <c r="BI119" s="35">
        <v>-0.014659277168800354</v>
      </c>
      <c r="BN119" s="7"/>
    </row>
    <row r="120" spans="1:66" ht="12.75">
      <c r="A120" s="8" t="s">
        <v>1544</v>
      </c>
      <c r="B120" s="8" t="s">
        <v>479</v>
      </c>
      <c r="C120" s="8" t="s">
        <v>480</v>
      </c>
      <c r="D120" s="8"/>
      <c r="E120" s="216">
        <v>21.625414</v>
      </c>
      <c r="F120" s="216"/>
      <c r="G120" s="216">
        <v>17.226618189419998</v>
      </c>
      <c r="H120" s="216">
        <v>0</v>
      </c>
      <c r="I120" s="216">
        <v>0</v>
      </c>
      <c r="J120" s="216">
        <v>0</v>
      </c>
      <c r="K120" s="216">
        <v>0</v>
      </c>
      <c r="L120" s="216">
        <v>0</v>
      </c>
      <c r="M120" s="216">
        <v>0</v>
      </c>
      <c r="N120" s="216">
        <v>0.1816844004056994</v>
      </c>
      <c r="O120" s="216">
        <v>0</v>
      </c>
      <c r="P120" s="216">
        <v>0</v>
      </c>
      <c r="Q120" s="216">
        <v>0</v>
      </c>
      <c r="R120" s="216">
        <v>0</v>
      </c>
      <c r="S120" s="216">
        <v>0</v>
      </c>
      <c r="T120" s="216">
        <v>0</v>
      </c>
      <c r="U120" s="216">
        <v>0</v>
      </c>
      <c r="V120" s="216">
        <v>0</v>
      </c>
      <c r="W120" s="216">
        <v>0</v>
      </c>
      <c r="X120" s="216">
        <v>0</v>
      </c>
      <c r="Y120" s="216">
        <v>0</v>
      </c>
      <c r="Z120" s="216"/>
      <c r="AA120" s="216">
        <v>0</v>
      </c>
      <c r="AB120" s="46"/>
      <c r="AC120" s="217">
        <v>39.0337165898257</v>
      </c>
      <c r="AE120" s="216">
        <v>21.766343435793665</v>
      </c>
      <c r="AF120" s="46"/>
      <c r="AG120" s="216">
        <v>15.96537634115</v>
      </c>
      <c r="AH120" s="216">
        <v>0.0733998744680006</v>
      </c>
      <c r="AI120" s="216">
        <v>0</v>
      </c>
      <c r="AJ120" s="216"/>
      <c r="AK120" s="216">
        <v>0</v>
      </c>
      <c r="AL120" s="216">
        <v>0</v>
      </c>
      <c r="AM120" s="216">
        <v>0</v>
      </c>
      <c r="AN120" s="216">
        <v>0</v>
      </c>
      <c r="AO120" s="216">
        <v>0.2096908555695058</v>
      </c>
      <c r="AP120" s="216">
        <v>0</v>
      </c>
      <c r="AQ120" s="216">
        <v>0</v>
      </c>
      <c r="AR120" s="216">
        <v>0.2515592523330102</v>
      </c>
      <c r="AS120" s="216">
        <v>0</v>
      </c>
      <c r="AT120" s="216">
        <v>0</v>
      </c>
      <c r="AU120" s="216">
        <v>0</v>
      </c>
      <c r="AV120" s="216">
        <v>0</v>
      </c>
      <c r="AW120" s="216">
        <v>0</v>
      </c>
      <c r="AX120" s="216">
        <v>0</v>
      </c>
      <c r="AY120" s="216">
        <v>0</v>
      </c>
      <c r="AZ120" s="216">
        <v>0</v>
      </c>
      <c r="BA120" s="216">
        <v>0</v>
      </c>
      <c r="BB120" s="46"/>
      <c r="BC120" s="216">
        <v>0</v>
      </c>
      <c r="BD120" s="46"/>
      <c r="BE120" s="216">
        <v>0</v>
      </c>
      <c r="BG120" s="45">
        <v>38.26636975931418</v>
      </c>
      <c r="BI120" s="35">
        <v>-0.019658564378456672</v>
      </c>
      <c r="BN120" s="7"/>
    </row>
    <row r="121" spans="1:66" ht="12.75">
      <c r="A121" s="8" t="s">
        <v>589</v>
      </c>
      <c r="B121" s="8" t="s">
        <v>20</v>
      </c>
      <c r="C121" s="8" t="s">
        <v>21</v>
      </c>
      <c r="D121" s="8"/>
      <c r="E121" s="216">
        <v>7.280929</v>
      </c>
      <c r="F121" s="216"/>
      <c r="G121" s="216">
        <v>8.06746083029</v>
      </c>
      <c r="H121" s="216">
        <v>0</v>
      </c>
      <c r="I121" s="216">
        <v>0</v>
      </c>
      <c r="J121" s="216">
        <v>0</v>
      </c>
      <c r="K121" s="216">
        <v>0</v>
      </c>
      <c r="L121" s="216">
        <v>0</v>
      </c>
      <c r="M121" s="216">
        <v>0</v>
      </c>
      <c r="N121" s="216">
        <v>0</v>
      </c>
      <c r="O121" s="216">
        <v>0.008547</v>
      </c>
      <c r="P121" s="216">
        <v>0.007855</v>
      </c>
      <c r="Q121" s="216">
        <v>0.556676080888889</v>
      </c>
      <c r="R121" s="216">
        <v>0.027043310227993618</v>
      </c>
      <c r="S121" s="216">
        <v>0.890077</v>
      </c>
      <c r="T121" s="216">
        <v>0.07585962087488651</v>
      </c>
      <c r="U121" s="216">
        <v>0</v>
      </c>
      <c r="V121" s="216">
        <v>0</v>
      </c>
      <c r="W121" s="216">
        <v>0</v>
      </c>
      <c r="X121" s="216">
        <v>0</v>
      </c>
      <c r="Y121" s="216">
        <v>0</v>
      </c>
      <c r="Z121" s="216"/>
      <c r="AA121" s="216">
        <v>0</v>
      </c>
      <c r="AB121" s="46"/>
      <c r="AC121" s="217">
        <v>16.91444784228177</v>
      </c>
      <c r="AE121" s="216">
        <v>7.241837353386281</v>
      </c>
      <c r="AF121" s="46"/>
      <c r="AG121" s="216">
        <v>6.9886361917810005</v>
      </c>
      <c r="AH121" s="216">
        <v>0.034529128548000006</v>
      </c>
      <c r="AI121" s="216">
        <v>0</v>
      </c>
      <c r="AJ121" s="216"/>
      <c r="AK121" s="216">
        <v>0</v>
      </c>
      <c r="AL121" s="216">
        <v>0</v>
      </c>
      <c r="AM121" s="216">
        <v>0</v>
      </c>
      <c r="AN121" s="216">
        <v>0</v>
      </c>
      <c r="AO121" s="216">
        <v>0</v>
      </c>
      <c r="AP121" s="216">
        <v>0.008547</v>
      </c>
      <c r="AQ121" s="216">
        <v>0.007855</v>
      </c>
      <c r="AR121" s="216">
        <v>0.0807677778282513</v>
      </c>
      <c r="AS121" s="216">
        <v>0.896711280888889</v>
      </c>
      <c r="AT121" s="216">
        <v>0.010971610438623894</v>
      </c>
      <c r="AU121" s="216">
        <v>0.809726</v>
      </c>
      <c r="AV121" s="216">
        <v>0.08879441694993846</v>
      </c>
      <c r="AW121" s="216">
        <v>0</v>
      </c>
      <c r="AX121" s="216">
        <v>0</v>
      </c>
      <c r="AY121" s="216">
        <v>0</v>
      </c>
      <c r="AZ121" s="216">
        <v>0</v>
      </c>
      <c r="BA121" s="216">
        <v>0</v>
      </c>
      <c r="BB121" s="46"/>
      <c r="BC121" s="216">
        <v>0</v>
      </c>
      <c r="BD121" s="46"/>
      <c r="BE121" s="216">
        <v>0</v>
      </c>
      <c r="BG121" s="45">
        <v>16.168375759820982</v>
      </c>
      <c r="BI121" s="35">
        <v>-0.04410856856916132</v>
      </c>
      <c r="BN121" s="7"/>
    </row>
    <row r="122" spans="1:66" ht="12.75">
      <c r="A122" s="8" t="s">
        <v>589</v>
      </c>
      <c r="B122" s="8" t="s">
        <v>22</v>
      </c>
      <c r="C122" s="8" t="s">
        <v>23</v>
      </c>
      <c r="D122" s="8"/>
      <c r="E122" s="216">
        <v>5.545772</v>
      </c>
      <c r="F122" s="216"/>
      <c r="G122" s="216">
        <v>5.7096866379460005</v>
      </c>
      <c r="H122" s="216">
        <v>-0.195975</v>
      </c>
      <c r="I122" s="216">
        <v>0</v>
      </c>
      <c r="J122" s="216">
        <v>0</v>
      </c>
      <c r="K122" s="216">
        <v>0</v>
      </c>
      <c r="L122" s="216">
        <v>0</v>
      </c>
      <c r="M122" s="216">
        <v>0</v>
      </c>
      <c r="N122" s="216">
        <v>0</v>
      </c>
      <c r="O122" s="216">
        <v>0.008547</v>
      </c>
      <c r="P122" s="216">
        <v>0.007855</v>
      </c>
      <c r="Q122" s="216">
        <v>1.4144928195555555</v>
      </c>
      <c r="R122" s="216">
        <v>0.019130849272648066</v>
      </c>
      <c r="S122" s="216">
        <v>0.595947</v>
      </c>
      <c r="T122" s="216">
        <v>0.05206915472790887</v>
      </c>
      <c r="U122" s="216">
        <v>0</v>
      </c>
      <c r="V122" s="216">
        <v>0</v>
      </c>
      <c r="W122" s="216">
        <v>0</v>
      </c>
      <c r="X122" s="216">
        <v>0</v>
      </c>
      <c r="Y122" s="216">
        <v>0</v>
      </c>
      <c r="Z122" s="216"/>
      <c r="AA122" s="216">
        <v>0</v>
      </c>
      <c r="AB122" s="46"/>
      <c r="AC122" s="217">
        <v>13.15752546150211</v>
      </c>
      <c r="AE122" s="216">
        <v>5.587503260715658</v>
      </c>
      <c r="AF122" s="46"/>
      <c r="AG122" s="216">
        <v>4.936919348402</v>
      </c>
      <c r="AH122" s="216">
        <v>0.024426431091000327</v>
      </c>
      <c r="AI122" s="216">
        <v>-0.195975</v>
      </c>
      <c r="AJ122" s="216"/>
      <c r="AK122" s="216">
        <v>0</v>
      </c>
      <c r="AL122" s="216">
        <v>0</v>
      </c>
      <c r="AM122" s="216">
        <v>0</v>
      </c>
      <c r="AN122" s="216">
        <v>0</v>
      </c>
      <c r="AO122" s="216">
        <v>0</v>
      </c>
      <c r="AP122" s="216">
        <v>0.008547</v>
      </c>
      <c r="AQ122" s="216">
        <v>0.007855</v>
      </c>
      <c r="AR122" s="216">
        <v>0.06047091942932148</v>
      </c>
      <c r="AS122" s="216">
        <v>1.8075976728888887</v>
      </c>
      <c r="AT122" s="216">
        <v>0.007765077368948046</v>
      </c>
      <c r="AU122" s="216">
        <v>0.532979</v>
      </c>
      <c r="AV122" s="216">
        <v>0.07270775975682363</v>
      </c>
      <c r="AW122" s="216">
        <v>0</v>
      </c>
      <c r="AX122" s="216">
        <v>0</v>
      </c>
      <c r="AY122" s="216">
        <v>0</v>
      </c>
      <c r="AZ122" s="216">
        <v>0</v>
      </c>
      <c r="BA122" s="216">
        <v>0</v>
      </c>
      <c r="BB122" s="46"/>
      <c r="BC122" s="216">
        <v>0</v>
      </c>
      <c r="BD122" s="46"/>
      <c r="BE122" s="216">
        <v>0</v>
      </c>
      <c r="BG122" s="45">
        <v>12.850796469652638</v>
      </c>
      <c r="BI122" s="35">
        <v>-0.023312057631728576</v>
      </c>
      <c r="BN122" s="7"/>
    </row>
    <row r="123" spans="1:66" ht="12.75">
      <c r="A123" s="8" t="s">
        <v>589</v>
      </c>
      <c r="B123" s="8" t="s">
        <v>24</v>
      </c>
      <c r="C123" s="8" t="s">
        <v>25</v>
      </c>
      <c r="D123" s="8"/>
      <c r="E123" s="216">
        <v>3.420736</v>
      </c>
      <c r="F123" s="216"/>
      <c r="G123" s="216">
        <v>3.8190206624560004</v>
      </c>
      <c r="H123" s="216">
        <v>-0.033443</v>
      </c>
      <c r="I123" s="216">
        <v>0</v>
      </c>
      <c r="J123" s="216">
        <v>0</v>
      </c>
      <c r="K123" s="216">
        <v>0</v>
      </c>
      <c r="L123" s="216">
        <v>0</v>
      </c>
      <c r="M123" s="216">
        <v>0</v>
      </c>
      <c r="N123" s="216">
        <v>0</v>
      </c>
      <c r="O123" s="216">
        <v>0.008547</v>
      </c>
      <c r="P123" s="216">
        <v>0.007855</v>
      </c>
      <c r="Q123" s="216">
        <v>0.3317569271111111</v>
      </c>
      <c r="R123" s="216">
        <v>0.012703782971045479</v>
      </c>
      <c r="S123" s="216">
        <v>0.229048</v>
      </c>
      <c r="T123" s="216">
        <v>0.02989519799180214</v>
      </c>
      <c r="U123" s="216">
        <v>0</v>
      </c>
      <c r="V123" s="216">
        <v>0</v>
      </c>
      <c r="W123" s="216">
        <v>0</v>
      </c>
      <c r="X123" s="216">
        <v>0</v>
      </c>
      <c r="Y123" s="216">
        <v>0</v>
      </c>
      <c r="Z123" s="216"/>
      <c r="AA123" s="216">
        <v>0</v>
      </c>
      <c r="AB123" s="46"/>
      <c r="AC123" s="217">
        <v>7.8261195705299595</v>
      </c>
      <c r="AE123" s="216">
        <v>3.437387680438252</v>
      </c>
      <c r="AF123" s="46"/>
      <c r="AG123" s="216">
        <v>3.328577410056</v>
      </c>
      <c r="AH123" s="216">
        <v>0.016220298165000042</v>
      </c>
      <c r="AI123" s="216">
        <v>-0.033443</v>
      </c>
      <c r="AJ123" s="216"/>
      <c r="AK123" s="216">
        <v>0</v>
      </c>
      <c r="AL123" s="216">
        <v>0</v>
      </c>
      <c r="AM123" s="216">
        <v>0</v>
      </c>
      <c r="AN123" s="216">
        <v>0</v>
      </c>
      <c r="AO123" s="216">
        <v>0</v>
      </c>
      <c r="AP123" s="216">
        <v>0.008547</v>
      </c>
      <c r="AQ123" s="216">
        <v>0.007855</v>
      </c>
      <c r="AR123" s="216">
        <v>0.03734826023291082</v>
      </c>
      <c r="AS123" s="216">
        <v>0.5972875937777778</v>
      </c>
      <c r="AT123" s="216">
        <v>0.005193803582931853</v>
      </c>
      <c r="AU123" s="216">
        <v>0.209971</v>
      </c>
      <c r="AV123" s="216">
        <v>0.05795000462400444</v>
      </c>
      <c r="AW123" s="216">
        <v>0</v>
      </c>
      <c r="AX123" s="216">
        <v>0</v>
      </c>
      <c r="AY123" s="216">
        <v>0</v>
      </c>
      <c r="AZ123" s="216">
        <v>0</v>
      </c>
      <c r="BA123" s="216">
        <v>0</v>
      </c>
      <c r="BB123" s="46"/>
      <c r="BC123" s="216">
        <v>0</v>
      </c>
      <c r="BD123" s="46"/>
      <c r="BE123" s="216">
        <v>0</v>
      </c>
      <c r="BG123" s="45">
        <v>7.6728950508768765</v>
      </c>
      <c r="BI123" s="35">
        <v>-0.01957860703151858</v>
      </c>
      <c r="BN123" s="7"/>
    </row>
    <row r="124" spans="1:66" ht="12.75">
      <c r="A124" s="8" t="s">
        <v>589</v>
      </c>
      <c r="B124" s="8" t="s">
        <v>26</v>
      </c>
      <c r="C124" s="8" t="s">
        <v>27</v>
      </c>
      <c r="D124" s="8"/>
      <c r="E124" s="216">
        <v>12.250897</v>
      </c>
      <c r="F124" s="216"/>
      <c r="G124" s="216">
        <v>5.091385946281</v>
      </c>
      <c r="H124" s="216">
        <v>-0.002931</v>
      </c>
      <c r="I124" s="216">
        <v>0</v>
      </c>
      <c r="J124" s="216">
        <v>0</v>
      </c>
      <c r="K124" s="216">
        <v>0</v>
      </c>
      <c r="L124" s="216">
        <v>0</v>
      </c>
      <c r="M124" s="216">
        <v>0</v>
      </c>
      <c r="N124" s="216">
        <v>0</v>
      </c>
      <c r="O124" s="216">
        <v>0.008547</v>
      </c>
      <c r="P124" s="216">
        <v>0.007855</v>
      </c>
      <c r="Q124" s="216">
        <v>1.5400892471111112</v>
      </c>
      <c r="R124" s="216">
        <v>0.01724060878101314</v>
      </c>
      <c r="S124" s="216">
        <v>0.570275</v>
      </c>
      <c r="T124" s="216">
        <v>0.04998606148681647</v>
      </c>
      <c r="U124" s="216">
        <v>0</v>
      </c>
      <c r="V124" s="216">
        <v>0</v>
      </c>
      <c r="W124" s="216">
        <v>0</v>
      </c>
      <c r="X124" s="216">
        <v>0</v>
      </c>
      <c r="Y124" s="216">
        <v>0</v>
      </c>
      <c r="Z124" s="216"/>
      <c r="AA124" s="216">
        <v>0</v>
      </c>
      <c r="AB124" s="46"/>
      <c r="AC124" s="217">
        <v>19.533344863659938</v>
      </c>
      <c r="AE124" s="216">
        <v>12.380897158143972</v>
      </c>
      <c r="AF124" s="46"/>
      <c r="AG124" s="216">
        <v>4.425599051553</v>
      </c>
      <c r="AH124" s="216">
        <v>0.022012955951999872</v>
      </c>
      <c r="AI124" s="216">
        <v>-0.002931</v>
      </c>
      <c r="AJ124" s="216"/>
      <c r="AK124" s="216">
        <v>0</v>
      </c>
      <c r="AL124" s="216">
        <v>0</v>
      </c>
      <c r="AM124" s="216">
        <v>0</v>
      </c>
      <c r="AN124" s="216">
        <v>0</v>
      </c>
      <c r="AO124" s="216">
        <v>0</v>
      </c>
      <c r="AP124" s="216">
        <v>0.008547</v>
      </c>
      <c r="AQ124" s="216">
        <v>0.007855</v>
      </c>
      <c r="AR124" s="216">
        <v>0.13294257969707743</v>
      </c>
      <c r="AS124" s="216">
        <v>2.066638367111111</v>
      </c>
      <c r="AT124" s="216">
        <v>0.0069241988737702475</v>
      </c>
      <c r="AU124" s="216">
        <v>0.534429</v>
      </c>
      <c r="AV124" s="216">
        <v>0.0714422524833325</v>
      </c>
      <c r="AW124" s="216">
        <v>0</v>
      </c>
      <c r="AX124" s="216">
        <v>0</v>
      </c>
      <c r="AY124" s="216">
        <v>0</v>
      </c>
      <c r="AZ124" s="216">
        <v>0</v>
      </c>
      <c r="BA124" s="216">
        <v>0</v>
      </c>
      <c r="BB124" s="46"/>
      <c r="BC124" s="216">
        <v>0</v>
      </c>
      <c r="BD124" s="46"/>
      <c r="BE124" s="216">
        <v>0</v>
      </c>
      <c r="BG124" s="45">
        <v>19.65435656381426</v>
      </c>
      <c r="BI124" s="35">
        <v>0.006195134576231987</v>
      </c>
      <c r="BK124" s="7"/>
      <c r="BN124" s="7"/>
    </row>
    <row r="125" spans="1:66" ht="12.75">
      <c r="A125" s="8" t="s">
        <v>606</v>
      </c>
      <c r="B125" s="8" t="s">
        <v>28</v>
      </c>
      <c r="C125" s="8" t="s">
        <v>29</v>
      </c>
      <c r="D125" s="8"/>
      <c r="E125" s="216">
        <v>96.3425</v>
      </c>
      <c r="F125" s="216"/>
      <c r="G125" s="216">
        <v>163.37872206914</v>
      </c>
      <c r="H125" s="216">
        <v>0</v>
      </c>
      <c r="I125" s="216">
        <v>0</v>
      </c>
      <c r="J125" s="216">
        <v>0</v>
      </c>
      <c r="K125" s="216">
        <v>0</v>
      </c>
      <c r="L125" s="216">
        <v>0.085894</v>
      </c>
      <c r="M125" s="216">
        <v>1.103105</v>
      </c>
      <c r="N125" s="216">
        <v>0</v>
      </c>
      <c r="O125" s="216">
        <v>0.008547</v>
      </c>
      <c r="P125" s="216">
        <v>0.007855</v>
      </c>
      <c r="Q125" s="216">
        <v>2.995019447777778</v>
      </c>
      <c r="R125" s="216">
        <v>0.5491624110577594</v>
      </c>
      <c r="S125" s="216">
        <v>3.270429</v>
      </c>
      <c r="T125" s="216">
        <v>0.2611992917103327</v>
      </c>
      <c r="U125" s="216">
        <v>0.1</v>
      </c>
      <c r="V125" s="216">
        <v>0</v>
      </c>
      <c r="W125" s="216">
        <v>0</v>
      </c>
      <c r="X125" s="216">
        <v>0.227444</v>
      </c>
      <c r="Y125" s="216">
        <v>12.961259593657749</v>
      </c>
      <c r="Z125" s="216"/>
      <c r="AA125" s="216">
        <v>4.648033</v>
      </c>
      <c r="AB125" s="46"/>
      <c r="AC125" s="217">
        <v>285.9391698133437</v>
      </c>
      <c r="AE125" s="216">
        <v>96.37443845379754</v>
      </c>
      <c r="AF125" s="46"/>
      <c r="AG125" s="216">
        <v>146.53664038347398</v>
      </c>
      <c r="AH125" s="216">
        <v>0.7011752379879952</v>
      </c>
      <c r="AI125" s="216">
        <v>0</v>
      </c>
      <c r="AJ125" s="216"/>
      <c r="AK125" s="216">
        <v>0</v>
      </c>
      <c r="AL125" s="216">
        <v>0</v>
      </c>
      <c r="AM125" s="216">
        <v>0.085894</v>
      </c>
      <c r="AN125" s="216">
        <v>1.087058</v>
      </c>
      <c r="AO125" s="216">
        <v>0</v>
      </c>
      <c r="AP125" s="216">
        <v>0.008547</v>
      </c>
      <c r="AQ125" s="216">
        <v>0.007855</v>
      </c>
      <c r="AR125" s="216">
        <v>1.2040018219405484</v>
      </c>
      <c r="AS125" s="216">
        <v>3.3611229144444446</v>
      </c>
      <c r="AT125" s="216">
        <v>0.2221923019164349</v>
      </c>
      <c r="AU125" s="216">
        <v>3.07774</v>
      </c>
      <c r="AV125" s="216">
        <v>0.21813348663561744</v>
      </c>
      <c r="AW125" s="216">
        <v>0.1</v>
      </c>
      <c r="AX125" s="216">
        <v>0</v>
      </c>
      <c r="AY125" s="216">
        <v>0</v>
      </c>
      <c r="AZ125" s="216">
        <v>0.234544</v>
      </c>
      <c r="BA125" s="216">
        <v>14.257385553023525</v>
      </c>
      <c r="BB125" s="46"/>
      <c r="BC125" s="216">
        <v>5.952079</v>
      </c>
      <c r="BD125" s="46"/>
      <c r="BE125" s="216">
        <v>0</v>
      </c>
      <c r="BG125" s="45">
        <v>273.42880715322013</v>
      </c>
      <c r="BI125" s="35">
        <v>-0.04375183249042141</v>
      </c>
      <c r="BN125" s="7"/>
    </row>
    <row r="126" spans="1:66" ht="12.75">
      <c r="A126" s="8" t="s">
        <v>589</v>
      </c>
      <c r="B126" s="8" t="s">
        <v>30</v>
      </c>
      <c r="C126" s="8" t="s">
        <v>31</v>
      </c>
      <c r="D126" s="8"/>
      <c r="E126" s="216">
        <v>7.463672</v>
      </c>
      <c r="F126" s="216"/>
      <c r="G126" s="216">
        <v>7.36440731673</v>
      </c>
      <c r="H126" s="216">
        <v>-0.312785</v>
      </c>
      <c r="I126" s="216">
        <v>0</v>
      </c>
      <c r="J126" s="216">
        <v>0</v>
      </c>
      <c r="K126" s="216">
        <v>0</v>
      </c>
      <c r="L126" s="216">
        <v>0</v>
      </c>
      <c r="M126" s="216">
        <v>0</v>
      </c>
      <c r="N126" s="216">
        <v>0</v>
      </c>
      <c r="O126" s="216">
        <v>0.008547</v>
      </c>
      <c r="P126" s="216">
        <v>0.007855</v>
      </c>
      <c r="Q126" s="216">
        <v>1.2852313790651342</v>
      </c>
      <c r="R126" s="216">
        <v>0.024659632148474213</v>
      </c>
      <c r="S126" s="216">
        <v>0.644621</v>
      </c>
      <c r="T126" s="216">
        <v>0.06274103034374569</v>
      </c>
      <c r="U126" s="216">
        <v>0</v>
      </c>
      <c r="V126" s="216">
        <v>0</v>
      </c>
      <c r="W126" s="216">
        <v>0</v>
      </c>
      <c r="X126" s="216">
        <v>0</v>
      </c>
      <c r="Y126" s="216">
        <v>0</v>
      </c>
      <c r="Z126" s="216"/>
      <c r="AA126" s="216">
        <v>0</v>
      </c>
      <c r="AB126" s="46"/>
      <c r="AC126" s="217">
        <v>16.548949358287352</v>
      </c>
      <c r="AE126" s="216">
        <v>7.501568844220142</v>
      </c>
      <c r="AF126" s="46"/>
      <c r="AG126" s="216">
        <v>6.37594123931</v>
      </c>
      <c r="AH126" s="216">
        <v>0.03148562809900008</v>
      </c>
      <c r="AI126" s="216">
        <v>-0.312785</v>
      </c>
      <c r="AJ126" s="216"/>
      <c r="AK126" s="216">
        <v>0</v>
      </c>
      <c r="AL126" s="216">
        <v>0</v>
      </c>
      <c r="AM126" s="216">
        <v>0</v>
      </c>
      <c r="AN126" s="216">
        <v>0</v>
      </c>
      <c r="AO126" s="216">
        <v>0</v>
      </c>
      <c r="AP126" s="216">
        <v>0.008547</v>
      </c>
      <c r="AQ126" s="216">
        <v>0.007855</v>
      </c>
      <c r="AR126" s="216">
        <v>0.08266896744567244</v>
      </c>
      <c r="AS126" s="216">
        <v>1.8436642323984676</v>
      </c>
      <c r="AT126" s="216">
        <v>0.010015469537471377</v>
      </c>
      <c r="AU126" s="216">
        <v>0.588028</v>
      </c>
      <c r="AV126" s="216">
        <v>0.07963292357216918</v>
      </c>
      <c r="AW126" s="216">
        <v>0</v>
      </c>
      <c r="AX126" s="216">
        <v>0</v>
      </c>
      <c r="AY126" s="216">
        <v>0</v>
      </c>
      <c r="AZ126" s="216">
        <v>0</v>
      </c>
      <c r="BA126" s="216">
        <v>0</v>
      </c>
      <c r="BB126" s="46"/>
      <c r="BC126" s="216">
        <v>0</v>
      </c>
      <c r="BD126" s="46"/>
      <c r="BE126" s="216">
        <v>0</v>
      </c>
      <c r="BG126" s="45">
        <v>16.216622304582923</v>
      </c>
      <c r="BI126" s="35">
        <v>-0.020081459342795475</v>
      </c>
      <c r="BN126" s="7"/>
    </row>
    <row r="127" spans="1:66" ht="12.75">
      <c r="A127" s="8" t="s">
        <v>589</v>
      </c>
      <c r="B127" s="8" t="s">
        <v>1043</v>
      </c>
      <c r="C127" s="8" t="s">
        <v>1044</v>
      </c>
      <c r="D127" s="8"/>
      <c r="E127" s="216">
        <v>5.251479</v>
      </c>
      <c r="F127" s="216"/>
      <c r="G127" s="216">
        <v>3.104510765879</v>
      </c>
      <c r="H127" s="216">
        <v>0</v>
      </c>
      <c r="I127" s="216">
        <v>0</v>
      </c>
      <c r="J127" s="216">
        <v>0</v>
      </c>
      <c r="K127" s="216">
        <v>0</v>
      </c>
      <c r="L127" s="216">
        <v>0</v>
      </c>
      <c r="M127" s="216">
        <v>0</v>
      </c>
      <c r="N127" s="216">
        <v>0</v>
      </c>
      <c r="O127" s="216">
        <v>0.008547</v>
      </c>
      <c r="P127" s="216">
        <v>0.007855</v>
      </c>
      <c r="Q127" s="216">
        <v>0.9517607644444446</v>
      </c>
      <c r="R127" s="216">
        <v>0.010512590507906717</v>
      </c>
      <c r="S127" s="216">
        <v>0.327658</v>
      </c>
      <c r="T127" s="216">
        <v>0.03506261292078416</v>
      </c>
      <c r="U127" s="216">
        <v>0</v>
      </c>
      <c r="V127" s="216">
        <v>0</v>
      </c>
      <c r="W127" s="216">
        <v>0</v>
      </c>
      <c r="X127" s="216">
        <v>0</v>
      </c>
      <c r="Y127" s="216">
        <v>0</v>
      </c>
      <c r="Z127" s="216"/>
      <c r="AA127" s="216">
        <v>0</v>
      </c>
      <c r="AB127" s="46"/>
      <c r="AC127" s="217">
        <v>9.697385733752133</v>
      </c>
      <c r="AE127" s="216">
        <v>5.292406896846698</v>
      </c>
      <c r="AF127" s="46"/>
      <c r="AG127" s="216">
        <v>2.700031710078</v>
      </c>
      <c r="AH127" s="216">
        <v>0.013422564986999612</v>
      </c>
      <c r="AI127" s="216">
        <v>0</v>
      </c>
      <c r="AJ127" s="216"/>
      <c r="AK127" s="216">
        <v>0</v>
      </c>
      <c r="AL127" s="216">
        <v>0</v>
      </c>
      <c r="AM127" s="216">
        <v>0</v>
      </c>
      <c r="AN127" s="216">
        <v>0</v>
      </c>
      <c r="AO127" s="216">
        <v>0</v>
      </c>
      <c r="AP127" s="216">
        <v>0.008547</v>
      </c>
      <c r="AQ127" s="216">
        <v>0.007855</v>
      </c>
      <c r="AR127" s="216">
        <v>0.05618023512747003</v>
      </c>
      <c r="AS127" s="216">
        <v>1.547351697777778</v>
      </c>
      <c r="AT127" s="216">
        <v>0.004222082194418772</v>
      </c>
      <c r="AU127" s="216">
        <v>0.29874</v>
      </c>
      <c r="AV127" s="216">
        <v>0.06181446128380177</v>
      </c>
      <c r="AW127" s="216">
        <v>0</v>
      </c>
      <c r="AX127" s="216">
        <v>0</v>
      </c>
      <c r="AY127" s="216">
        <v>0</v>
      </c>
      <c r="AZ127" s="216">
        <v>0</v>
      </c>
      <c r="BA127" s="216">
        <v>0</v>
      </c>
      <c r="BB127" s="46"/>
      <c r="BC127" s="216">
        <v>0</v>
      </c>
      <c r="BD127" s="46"/>
      <c r="BE127" s="216">
        <v>0</v>
      </c>
      <c r="BG127" s="45">
        <v>9.990571648295166</v>
      </c>
      <c r="BI127" s="35">
        <v>0.030233500305405767</v>
      </c>
      <c r="BN127" s="7"/>
    </row>
    <row r="128" spans="1:66" ht="12.75">
      <c r="A128" s="8" t="s">
        <v>589</v>
      </c>
      <c r="B128" s="8" t="s">
        <v>1045</v>
      </c>
      <c r="C128" s="8" t="s">
        <v>1046</v>
      </c>
      <c r="D128" s="8"/>
      <c r="E128" s="216">
        <v>5.1381</v>
      </c>
      <c r="F128" s="216"/>
      <c r="G128" s="216">
        <v>7.329276755288</v>
      </c>
      <c r="H128" s="216">
        <v>-0.031425</v>
      </c>
      <c r="I128" s="216">
        <v>0</v>
      </c>
      <c r="J128" s="216">
        <v>0</v>
      </c>
      <c r="K128" s="216">
        <v>0</v>
      </c>
      <c r="L128" s="216">
        <v>0</v>
      </c>
      <c r="M128" s="216">
        <v>0</v>
      </c>
      <c r="N128" s="216">
        <v>0</v>
      </c>
      <c r="O128" s="216">
        <v>0.008547</v>
      </c>
      <c r="P128" s="216">
        <v>0.007855</v>
      </c>
      <c r="Q128" s="216">
        <v>0.8365041911111112</v>
      </c>
      <c r="R128" s="216">
        <v>0.02461408205449937</v>
      </c>
      <c r="S128" s="216">
        <v>0.743976</v>
      </c>
      <c r="T128" s="216">
        <v>0.07339224686002242</v>
      </c>
      <c r="U128" s="216">
        <v>0</v>
      </c>
      <c r="V128" s="216">
        <v>0</v>
      </c>
      <c r="W128" s="216">
        <v>0</v>
      </c>
      <c r="X128" s="216">
        <v>0</v>
      </c>
      <c r="Y128" s="216">
        <v>0</v>
      </c>
      <c r="Z128" s="216"/>
      <c r="AA128" s="216">
        <v>0</v>
      </c>
      <c r="AB128" s="46"/>
      <c r="AC128" s="217">
        <v>14.130840275313632</v>
      </c>
      <c r="AE128" s="216">
        <v>5.189471847022793</v>
      </c>
      <c r="AF128" s="46"/>
      <c r="AG128" s="216">
        <v>6.333156515572999</v>
      </c>
      <c r="AH128" s="216">
        <v>0.031427469351999464</v>
      </c>
      <c r="AI128" s="216">
        <v>-0.031425</v>
      </c>
      <c r="AJ128" s="216"/>
      <c r="AK128" s="216">
        <v>0</v>
      </c>
      <c r="AL128" s="216">
        <v>0</v>
      </c>
      <c r="AM128" s="216">
        <v>0</v>
      </c>
      <c r="AN128" s="216">
        <v>0</v>
      </c>
      <c r="AO128" s="216">
        <v>0</v>
      </c>
      <c r="AP128" s="216">
        <v>0.008547</v>
      </c>
      <c r="AQ128" s="216">
        <v>0.007855</v>
      </c>
      <c r="AR128" s="216">
        <v>0.06100841681004128</v>
      </c>
      <c r="AS128" s="216">
        <v>0.9998922444444446</v>
      </c>
      <c r="AT128" s="216">
        <v>0.009967692567401116</v>
      </c>
      <c r="AU128" s="216">
        <v>0.662109</v>
      </c>
      <c r="AV128" s="216">
        <v>0.0867428537529872</v>
      </c>
      <c r="AW128" s="216">
        <v>0</v>
      </c>
      <c r="AX128" s="216">
        <v>0</v>
      </c>
      <c r="AY128" s="216">
        <v>0</v>
      </c>
      <c r="AZ128" s="216">
        <v>0</v>
      </c>
      <c r="BA128" s="216">
        <v>0</v>
      </c>
      <c r="BB128" s="46"/>
      <c r="BC128" s="216">
        <v>0</v>
      </c>
      <c r="BD128" s="46"/>
      <c r="BE128" s="216">
        <v>0</v>
      </c>
      <c r="BG128" s="45">
        <v>13.358753039522664</v>
      </c>
      <c r="BI128" s="35">
        <v>-0.05463845183642709</v>
      </c>
      <c r="BN128" s="7"/>
    </row>
    <row r="129" spans="1:66" ht="12.75">
      <c r="A129" s="8" t="s">
        <v>671</v>
      </c>
      <c r="B129" s="8" t="s">
        <v>1047</v>
      </c>
      <c r="C129" s="8" t="s">
        <v>1048</v>
      </c>
      <c r="D129" s="8"/>
      <c r="E129" s="216">
        <v>518.086031</v>
      </c>
      <c r="F129" s="216"/>
      <c r="G129" s="216">
        <v>392.07430816555103</v>
      </c>
      <c r="H129" s="216">
        <v>0</v>
      </c>
      <c r="I129" s="216">
        <v>0</v>
      </c>
      <c r="J129" s="216">
        <v>0</v>
      </c>
      <c r="K129" s="216">
        <v>0.178395</v>
      </c>
      <c r="L129" s="216">
        <v>0.38029999999999997</v>
      </c>
      <c r="M129" s="216">
        <v>2.98142</v>
      </c>
      <c r="N129" s="216">
        <v>0</v>
      </c>
      <c r="O129" s="216">
        <v>0.008547</v>
      </c>
      <c r="P129" s="216">
        <v>0</v>
      </c>
      <c r="Q129" s="216">
        <v>3.498287748766284</v>
      </c>
      <c r="R129" s="216">
        <v>1.3079369790324766</v>
      </c>
      <c r="S129" s="216">
        <v>0</v>
      </c>
      <c r="T129" s="216">
        <v>0</v>
      </c>
      <c r="U129" s="216">
        <v>0</v>
      </c>
      <c r="V129" s="216">
        <v>0</v>
      </c>
      <c r="W129" s="216">
        <v>0</v>
      </c>
      <c r="X129" s="216">
        <v>1.036748</v>
      </c>
      <c r="Y129" s="216">
        <v>48.87357597732448</v>
      </c>
      <c r="Z129" s="216"/>
      <c r="AA129" s="216">
        <v>21.186856</v>
      </c>
      <c r="AB129" s="46"/>
      <c r="AC129" s="217">
        <v>989.6124058706743</v>
      </c>
      <c r="AE129" s="216">
        <v>520.4040655841388</v>
      </c>
      <c r="AF129" s="46"/>
      <c r="AG129" s="216">
        <v>359.467909980792</v>
      </c>
      <c r="AH129" s="216">
        <v>1.6699850610319973</v>
      </c>
      <c r="AI129" s="216">
        <v>0</v>
      </c>
      <c r="AJ129" s="216"/>
      <c r="AK129" s="216">
        <v>0</v>
      </c>
      <c r="AL129" s="216">
        <v>0.178395</v>
      </c>
      <c r="AM129" s="216">
        <v>0.38029999999999997</v>
      </c>
      <c r="AN129" s="216">
        <v>2.938048</v>
      </c>
      <c r="AO129" s="216">
        <v>0</v>
      </c>
      <c r="AP129" s="216">
        <v>0.008547</v>
      </c>
      <c r="AQ129" s="216">
        <v>0</v>
      </c>
      <c r="AR129" s="216">
        <v>5.849914283307288</v>
      </c>
      <c r="AS129" s="216">
        <v>4.73818129543295</v>
      </c>
      <c r="AT129" s="216">
        <v>0.5332144354558668</v>
      </c>
      <c r="AU129" s="216">
        <v>0</v>
      </c>
      <c r="AV129" s="216">
        <v>0</v>
      </c>
      <c r="AW129" s="216">
        <v>0</v>
      </c>
      <c r="AX129" s="216">
        <v>0</v>
      </c>
      <c r="AY129" s="216">
        <v>0</v>
      </c>
      <c r="AZ129" s="216">
        <v>1.069108</v>
      </c>
      <c r="BA129" s="216">
        <v>50.24203610468956</v>
      </c>
      <c r="BB129" s="46"/>
      <c r="BC129" s="216">
        <v>27.131015</v>
      </c>
      <c r="BD129" s="46"/>
      <c r="BE129" s="216">
        <v>0</v>
      </c>
      <c r="BG129" s="45">
        <v>974.6107197448486</v>
      </c>
      <c r="BI129" s="35">
        <v>-0.0151591532572058</v>
      </c>
      <c r="BN129" s="7"/>
    </row>
    <row r="130" spans="1:66" ht="12.75">
      <c r="A130" s="8" t="s">
        <v>1544</v>
      </c>
      <c r="B130" s="8" t="s">
        <v>572</v>
      </c>
      <c r="C130" s="8" t="s">
        <v>573</v>
      </c>
      <c r="D130" s="8"/>
      <c r="E130" s="216">
        <v>38.233187</v>
      </c>
      <c r="F130" s="216"/>
      <c r="G130" s="216">
        <v>36.555231352090004</v>
      </c>
      <c r="H130" s="216">
        <v>0</v>
      </c>
      <c r="I130" s="216">
        <v>0</v>
      </c>
      <c r="J130" s="216">
        <v>0</v>
      </c>
      <c r="K130" s="216">
        <v>0</v>
      </c>
      <c r="L130" s="216">
        <v>0</v>
      </c>
      <c r="M130" s="216">
        <v>0</v>
      </c>
      <c r="N130" s="216">
        <v>1.4726785509632874</v>
      </c>
      <c r="O130" s="216">
        <v>0</v>
      </c>
      <c r="P130" s="216">
        <v>0</v>
      </c>
      <c r="Q130" s="216">
        <v>0</v>
      </c>
      <c r="R130" s="216">
        <v>0</v>
      </c>
      <c r="S130" s="216">
        <v>0</v>
      </c>
      <c r="T130" s="216">
        <v>0</v>
      </c>
      <c r="U130" s="216">
        <v>0</v>
      </c>
      <c r="V130" s="216">
        <v>0</v>
      </c>
      <c r="W130" s="216">
        <v>0</v>
      </c>
      <c r="X130" s="216">
        <v>0</v>
      </c>
      <c r="Y130" s="216">
        <v>0</v>
      </c>
      <c r="Z130" s="216"/>
      <c r="AA130" s="216">
        <v>0</v>
      </c>
      <c r="AB130" s="46"/>
      <c r="AC130" s="217">
        <v>76.26109690305329</v>
      </c>
      <c r="AE130" s="216">
        <v>38.41901653854268</v>
      </c>
      <c r="AF130" s="46"/>
      <c r="AG130" s="216">
        <v>33.853883977709</v>
      </c>
      <c r="AH130" s="216">
        <v>0.15617871466500313</v>
      </c>
      <c r="AI130" s="216">
        <v>0</v>
      </c>
      <c r="AJ130" s="216"/>
      <c r="AK130" s="216">
        <v>0</v>
      </c>
      <c r="AL130" s="216">
        <v>0</v>
      </c>
      <c r="AM130" s="216">
        <v>0</v>
      </c>
      <c r="AN130" s="216">
        <v>0</v>
      </c>
      <c r="AO130" s="216">
        <v>1.5389773931131272</v>
      </c>
      <c r="AP130" s="216">
        <v>0</v>
      </c>
      <c r="AQ130" s="216">
        <v>0</v>
      </c>
      <c r="AR130" s="216">
        <v>0.43476042392653047</v>
      </c>
      <c r="AS130" s="216">
        <v>0</v>
      </c>
      <c r="AT130" s="216">
        <v>0</v>
      </c>
      <c r="AU130" s="216">
        <v>0</v>
      </c>
      <c r="AV130" s="216">
        <v>0</v>
      </c>
      <c r="AW130" s="216">
        <v>0</v>
      </c>
      <c r="AX130" s="216">
        <v>0</v>
      </c>
      <c r="AY130" s="216">
        <v>0</v>
      </c>
      <c r="AZ130" s="216">
        <v>0</v>
      </c>
      <c r="BA130" s="216">
        <v>0</v>
      </c>
      <c r="BB130" s="46"/>
      <c r="BC130" s="216">
        <v>0</v>
      </c>
      <c r="BD130" s="46"/>
      <c r="BE130" s="216">
        <v>0</v>
      </c>
      <c r="BG130" s="45">
        <v>74.40281704795635</v>
      </c>
      <c r="BI130" s="35">
        <v>-0.024367337090092894</v>
      </c>
      <c r="BN130" s="7"/>
    </row>
    <row r="131" spans="1:66" ht="12.75">
      <c r="A131" s="8" t="s">
        <v>589</v>
      </c>
      <c r="B131" s="8" t="s">
        <v>1049</v>
      </c>
      <c r="C131" s="8" t="s">
        <v>1050</v>
      </c>
      <c r="D131" s="8"/>
      <c r="E131" s="216">
        <v>4.391189</v>
      </c>
      <c r="F131" s="216"/>
      <c r="G131" s="216">
        <v>9.031166476916</v>
      </c>
      <c r="H131" s="216">
        <v>0</v>
      </c>
      <c r="I131" s="216">
        <v>0</v>
      </c>
      <c r="J131" s="216">
        <v>0</v>
      </c>
      <c r="K131" s="216">
        <v>0</v>
      </c>
      <c r="L131" s="216">
        <v>0</v>
      </c>
      <c r="M131" s="216">
        <v>0</v>
      </c>
      <c r="N131" s="216">
        <v>0</v>
      </c>
      <c r="O131" s="216">
        <v>0.008547</v>
      </c>
      <c r="P131" s="216">
        <v>0.007855</v>
      </c>
      <c r="Q131" s="216">
        <v>2.2048297013333333</v>
      </c>
      <c r="R131" s="216">
        <v>0.030581615636198725</v>
      </c>
      <c r="S131" s="216">
        <v>0.811268</v>
      </c>
      <c r="T131" s="216">
        <v>0.07188453308649265</v>
      </c>
      <c r="U131" s="216">
        <v>0</v>
      </c>
      <c r="V131" s="216">
        <v>0</v>
      </c>
      <c r="W131" s="216">
        <v>0</v>
      </c>
      <c r="X131" s="216">
        <v>0</v>
      </c>
      <c r="Y131" s="216">
        <v>0</v>
      </c>
      <c r="Z131" s="216"/>
      <c r="AA131" s="216">
        <v>0</v>
      </c>
      <c r="AB131" s="46"/>
      <c r="AC131" s="217">
        <v>16.557321326972023</v>
      </c>
      <c r="AE131" s="216">
        <v>4.410829419052603</v>
      </c>
      <c r="AF131" s="46"/>
      <c r="AG131" s="216">
        <v>7.833218292004</v>
      </c>
      <c r="AH131" s="216">
        <v>0.03904686699199956</v>
      </c>
      <c r="AI131" s="216">
        <v>0</v>
      </c>
      <c r="AJ131" s="216"/>
      <c r="AK131" s="216">
        <v>0</v>
      </c>
      <c r="AL131" s="216">
        <v>0</v>
      </c>
      <c r="AM131" s="216">
        <v>0</v>
      </c>
      <c r="AN131" s="216">
        <v>0</v>
      </c>
      <c r="AO131" s="216">
        <v>0</v>
      </c>
      <c r="AP131" s="216">
        <v>0.008547</v>
      </c>
      <c r="AQ131" s="216">
        <v>0.007855</v>
      </c>
      <c r="AR131" s="216">
        <v>0.050054199521074136</v>
      </c>
      <c r="AS131" s="216">
        <v>2.7779943946666665</v>
      </c>
      <c r="AT131" s="216">
        <v>0.012282233837324985</v>
      </c>
      <c r="AU131" s="216">
        <v>0.758775</v>
      </c>
      <c r="AV131" s="216">
        <v>0.08631147646351481</v>
      </c>
      <c r="AW131" s="216">
        <v>0</v>
      </c>
      <c r="AX131" s="216">
        <v>0</v>
      </c>
      <c r="AY131" s="216">
        <v>0</v>
      </c>
      <c r="AZ131" s="216">
        <v>0</v>
      </c>
      <c r="BA131" s="216">
        <v>0</v>
      </c>
      <c r="BB131" s="46"/>
      <c r="BC131" s="216">
        <v>0</v>
      </c>
      <c r="BD131" s="46"/>
      <c r="BE131" s="216">
        <v>0</v>
      </c>
      <c r="BG131" s="45">
        <v>15.984913882537182</v>
      </c>
      <c r="BI131" s="35">
        <v>-0.034571259029827744</v>
      </c>
      <c r="BN131" s="7"/>
    </row>
    <row r="132" spans="1:66" ht="12.75">
      <c r="A132" s="8" t="s">
        <v>589</v>
      </c>
      <c r="B132" s="8" t="s">
        <v>1051</v>
      </c>
      <c r="C132" s="8" t="s">
        <v>1052</v>
      </c>
      <c r="D132" s="8"/>
      <c r="E132" s="216">
        <v>5.643014</v>
      </c>
      <c r="F132" s="216"/>
      <c r="G132" s="216">
        <v>4.278303985559</v>
      </c>
      <c r="H132" s="216">
        <v>0</v>
      </c>
      <c r="I132" s="216">
        <v>0</v>
      </c>
      <c r="J132" s="216">
        <v>0</v>
      </c>
      <c r="K132" s="216">
        <v>0</v>
      </c>
      <c r="L132" s="216">
        <v>0</v>
      </c>
      <c r="M132" s="216">
        <v>0</v>
      </c>
      <c r="N132" s="216">
        <v>0</v>
      </c>
      <c r="O132" s="216">
        <v>0.008547</v>
      </c>
      <c r="P132" s="216">
        <v>0.007855</v>
      </c>
      <c r="Q132" s="216">
        <v>1.0927376488888887</v>
      </c>
      <c r="R132" s="216">
        <v>0.014280775532361034</v>
      </c>
      <c r="S132" s="216">
        <v>0.447282</v>
      </c>
      <c r="T132" s="216">
        <v>0.04160845355728999</v>
      </c>
      <c r="U132" s="216">
        <v>0</v>
      </c>
      <c r="V132" s="216">
        <v>0</v>
      </c>
      <c r="W132" s="216">
        <v>0</v>
      </c>
      <c r="X132" s="216">
        <v>0</v>
      </c>
      <c r="Y132" s="216">
        <v>0</v>
      </c>
      <c r="Z132" s="216"/>
      <c r="AA132" s="216">
        <v>0</v>
      </c>
      <c r="AB132" s="46"/>
      <c r="AC132" s="217">
        <v>11.533628863537539</v>
      </c>
      <c r="AE132" s="216">
        <v>5.679832790887638</v>
      </c>
      <c r="AF132" s="46"/>
      <c r="AG132" s="216">
        <v>3.709301360837</v>
      </c>
      <c r="AH132" s="216">
        <v>0.018233815682000016</v>
      </c>
      <c r="AI132" s="216">
        <v>0</v>
      </c>
      <c r="AJ132" s="216"/>
      <c r="AK132" s="216">
        <v>0</v>
      </c>
      <c r="AL132" s="216">
        <v>0</v>
      </c>
      <c r="AM132" s="216">
        <v>0</v>
      </c>
      <c r="AN132" s="216">
        <v>0</v>
      </c>
      <c r="AO132" s="216">
        <v>0</v>
      </c>
      <c r="AP132" s="216">
        <v>0.008547</v>
      </c>
      <c r="AQ132" s="216">
        <v>0.007855</v>
      </c>
      <c r="AR132" s="216">
        <v>0.06139485373548053</v>
      </c>
      <c r="AS132" s="216">
        <v>1.4159363688888886</v>
      </c>
      <c r="AT132" s="216">
        <v>0.005818421143282821</v>
      </c>
      <c r="AU132" s="216">
        <v>0.393608</v>
      </c>
      <c r="AV132" s="216">
        <v>0.06545272945190812</v>
      </c>
      <c r="AW132" s="216">
        <v>0</v>
      </c>
      <c r="AX132" s="216">
        <v>0</v>
      </c>
      <c r="AY132" s="216">
        <v>0</v>
      </c>
      <c r="AZ132" s="216">
        <v>0</v>
      </c>
      <c r="BA132" s="216">
        <v>0</v>
      </c>
      <c r="BB132" s="46"/>
      <c r="BC132" s="216">
        <v>0</v>
      </c>
      <c r="BD132" s="46"/>
      <c r="BE132" s="216">
        <v>0</v>
      </c>
      <c r="BG132" s="45">
        <v>11.365980340626198</v>
      </c>
      <c r="BI132" s="35">
        <v>-0.014535626635372794</v>
      </c>
      <c r="BN132" s="7"/>
    </row>
    <row r="133" spans="1:66" ht="12.75">
      <c r="A133" s="8" t="s">
        <v>589</v>
      </c>
      <c r="B133" s="8" t="s">
        <v>1053</v>
      </c>
      <c r="C133" s="8" t="s">
        <v>1054</v>
      </c>
      <c r="D133" s="8"/>
      <c r="E133" s="216">
        <v>6.527459</v>
      </c>
      <c r="F133" s="216"/>
      <c r="G133" s="216">
        <v>8.097094747525</v>
      </c>
      <c r="H133" s="216">
        <v>-0.117261</v>
      </c>
      <c r="I133" s="216">
        <v>0</v>
      </c>
      <c r="J133" s="216">
        <v>0</v>
      </c>
      <c r="K133" s="216">
        <v>0</v>
      </c>
      <c r="L133" s="216">
        <v>0</v>
      </c>
      <c r="M133" s="216">
        <v>0</v>
      </c>
      <c r="N133" s="216">
        <v>0</v>
      </c>
      <c r="O133" s="216">
        <v>0.008547</v>
      </c>
      <c r="P133" s="216">
        <v>0.007855</v>
      </c>
      <c r="Q133" s="216">
        <v>0.8603859644444445</v>
      </c>
      <c r="R133" s="216">
        <v>0.027411264577596964</v>
      </c>
      <c r="S133" s="216">
        <v>0.76084</v>
      </c>
      <c r="T133" s="216">
        <v>0.06452597929810537</v>
      </c>
      <c r="U133" s="216">
        <v>0</v>
      </c>
      <c r="V133" s="216">
        <v>0</v>
      </c>
      <c r="W133" s="216">
        <v>0</v>
      </c>
      <c r="X133" s="216">
        <v>0</v>
      </c>
      <c r="Y133" s="216">
        <v>0</v>
      </c>
      <c r="Z133" s="216"/>
      <c r="AA133" s="216">
        <v>0</v>
      </c>
      <c r="AB133" s="46"/>
      <c r="AC133" s="217">
        <v>16.236857955845146</v>
      </c>
      <c r="AE133" s="216">
        <v>6.551167938195524</v>
      </c>
      <c r="AF133" s="46"/>
      <c r="AG133" s="216">
        <v>6.983685608668001</v>
      </c>
      <c r="AH133" s="216">
        <v>0.034998935790999795</v>
      </c>
      <c r="AI133" s="216">
        <v>-0.117261</v>
      </c>
      <c r="AJ133" s="216"/>
      <c r="AK133" s="216">
        <v>0</v>
      </c>
      <c r="AL133" s="216">
        <v>0</v>
      </c>
      <c r="AM133" s="216">
        <v>0</v>
      </c>
      <c r="AN133" s="216">
        <v>0</v>
      </c>
      <c r="AO133" s="216">
        <v>0</v>
      </c>
      <c r="AP133" s="216">
        <v>0.008547</v>
      </c>
      <c r="AQ133" s="216">
        <v>0.007855</v>
      </c>
      <c r="AR133" s="216">
        <v>0.0762539114029125</v>
      </c>
      <c r="AS133" s="216">
        <v>1.2164843111111112</v>
      </c>
      <c r="AT133" s="216">
        <v>0.011011912065432181</v>
      </c>
      <c r="AU133" s="216">
        <v>0.669539</v>
      </c>
      <c r="AV133" s="216">
        <v>0.08053235456824659</v>
      </c>
      <c r="AW133" s="216">
        <v>0</v>
      </c>
      <c r="AX133" s="216">
        <v>0</v>
      </c>
      <c r="AY133" s="216">
        <v>0</v>
      </c>
      <c r="AZ133" s="216">
        <v>0</v>
      </c>
      <c r="BA133" s="216">
        <v>0</v>
      </c>
      <c r="BB133" s="46"/>
      <c r="BC133" s="216">
        <v>0</v>
      </c>
      <c r="BD133" s="46"/>
      <c r="BE133" s="216">
        <v>0</v>
      </c>
      <c r="BG133" s="45">
        <v>15.522814971802228</v>
      </c>
      <c r="BI133" s="35">
        <v>-0.043976672456253606</v>
      </c>
      <c r="BN133" s="7"/>
    </row>
    <row r="134" spans="1:66" ht="12.75">
      <c r="A134" s="8" t="s">
        <v>589</v>
      </c>
      <c r="B134" s="8" t="s">
        <v>1055</v>
      </c>
      <c r="C134" s="8" t="s">
        <v>1056</v>
      </c>
      <c r="D134" s="8"/>
      <c r="E134" s="216">
        <v>2.210108</v>
      </c>
      <c r="F134" s="216"/>
      <c r="G134" s="216">
        <v>4.410326398145</v>
      </c>
      <c r="H134" s="216">
        <v>-0.175724</v>
      </c>
      <c r="I134" s="216">
        <v>0</v>
      </c>
      <c r="J134" s="216">
        <v>0</v>
      </c>
      <c r="K134" s="216">
        <v>0</v>
      </c>
      <c r="L134" s="216">
        <v>0</v>
      </c>
      <c r="M134" s="216">
        <v>0</v>
      </c>
      <c r="N134" s="216">
        <v>0</v>
      </c>
      <c r="O134" s="216">
        <v>0.008547</v>
      </c>
      <c r="P134" s="216">
        <v>0.007855</v>
      </c>
      <c r="Q134" s="216">
        <v>1.67875296</v>
      </c>
      <c r="R134" s="216">
        <v>0.014839748848460168</v>
      </c>
      <c r="S134" s="216">
        <v>0.371692</v>
      </c>
      <c r="T134" s="216">
        <v>0.039143162928615624</v>
      </c>
      <c r="U134" s="216">
        <v>0</v>
      </c>
      <c r="V134" s="216">
        <v>0</v>
      </c>
      <c r="W134" s="216">
        <v>0</v>
      </c>
      <c r="X134" s="216">
        <v>0</v>
      </c>
      <c r="Y134" s="216">
        <v>0</v>
      </c>
      <c r="Z134" s="216"/>
      <c r="AA134" s="216">
        <v>0</v>
      </c>
      <c r="AB134" s="46"/>
      <c r="AC134" s="217">
        <v>8.565540269922076</v>
      </c>
      <c r="AE134" s="216">
        <v>2.2540998989112455</v>
      </c>
      <c r="AF134" s="46"/>
      <c r="AG134" s="216">
        <v>3.804256748365</v>
      </c>
      <c r="AH134" s="216">
        <v>0.018947517567000353</v>
      </c>
      <c r="AI134" s="216">
        <v>-0.175724</v>
      </c>
      <c r="AJ134" s="216"/>
      <c r="AK134" s="216">
        <v>0</v>
      </c>
      <c r="AL134" s="216">
        <v>0</v>
      </c>
      <c r="AM134" s="216">
        <v>0</v>
      </c>
      <c r="AN134" s="216">
        <v>0</v>
      </c>
      <c r="AO134" s="216">
        <v>0</v>
      </c>
      <c r="AP134" s="216">
        <v>0.008547</v>
      </c>
      <c r="AQ134" s="216">
        <v>0.007855</v>
      </c>
      <c r="AR134" s="216">
        <v>0.025376872592465696</v>
      </c>
      <c r="AS134" s="216">
        <v>2.155136426666666</v>
      </c>
      <c r="AT134" s="216">
        <v>0.005997969394031355</v>
      </c>
      <c r="AU134" s="216">
        <v>0.33956</v>
      </c>
      <c r="AV134" s="216">
        <v>0.06409107405729987</v>
      </c>
      <c r="AW134" s="216">
        <v>0</v>
      </c>
      <c r="AX134" s="216">
        <v>0</v>
      </c>
      <c r="AY134" s="216">
        <v>0</v>
      </c>
      <c r="AZ134" s="216">
        <v>0</v>
      </c>
      <c r="BA134" s="216">
        <v>0</v>
      </c>
      <c r="BB134" s="46"/>
      <c r="BC134" s="216">
        <v>0</v>
      </c>
      <c r="BD134" s="46"/>
      <c r="BE134" s="216">
        <v>0</v>
      </c>
      <c r="BG134" s="45">
        <v>8.508144507553709</v>
      </c>
      <c r="BI134" s="35">
        <v>-0.006700775498063164</v>
      </c>
      <c r="BN134" s="7"/>
    </row>
    <row r="135" spans="1:66" ht="12.75">
      <c r="A135" s="8" t="s">
        <v>589</v>
      </c>
      <c r="B135" s="8" t="s">
        <v>1057</v>
      </c>
      <c r="C135" s="8" t="s">
        <v>1058</v>
      </c>
      <c r="D135" s="8"/>
      <c r="E135" s="216">
        <v>4.21517</v>
      </c>
      <c r="F135" s="216"/>
      <c r="G135" s="216">
        <v>5.725015884358</v>
      </c>
      <c r="H135" s="216">
        <v>-0.199703</v>
      </c>
      <c r="I135" s="216">
        <v>0</v>
      </c>
      <c r="J135" s="216">
        <v>0</v>
      </c>
      <c r="K135" s="216">
        <v>0</v>
      </c>
      <c r="L135" s="216">
        <v>0</v>
      </c>
      <c r="M135" s="216">
        <v>0</v>
      </c>
      <c r="N135" s="216">
        <v>0</v>
      </c>
      <c r="O135" s="216">
        <v>0.008547</v>
      </c>
      <c r="P135" s="216">
        <v>0.007855</v>
      </c>
      <c r="Q135" s="216">
        <v>0.8096083306666667</v>
      </c>
      <c r="R135" s="216">
        <v>0.019194240350849316</v>
      </c>
      <c r="S135" s="216">
        <v>0.534226</v>
      </c>
      <c r="T135" s="216">
        <v>0.05017624349068396</v>
      </c>
      <c r="U135" s="216">
        <v>0</v>
      </c>
      <c r="V135" s="216">
        <v>0</v>
      </c>
      <c r="W135" s="216">
        <v>0</v>
      </c>
      <c r="X135" s="216">
        <v>0</v>
      </c>
      <c r="Y135" s="216">
        <v>0</v>
      </c>
      <c r="Z135" s="216"/>
      <c r="AA135" s="216">
        <v>0</v>
      </c>
      <c r="AB135" s="46"/>
      <c r="AC135" s="217">
        <v>11.1700896988662</v>
      </c>
      <c r="AE135" s="216">
        <v>4.24258316633637</v>
      </c>
      <c r="AF135" s="46"/>
      <c r="AG135" s="216">
        <v>4.951743509114</v>
      </c>
      <c r="AH135" s="216">
        <v>0.024507369358999654</v>
      </c>
      <c r="AI135" s="216">
        <v>-0.199703</v>
      </c>
      <c r="AJ135" s="216"/>
      <c r="AK135" s="216">
        <v>0</v>
      </c>
      <c r="AL135" s="216">
        <v>0</v>
      </c>
      <c r="AM135" s="216">
        <v>0</v>
      </c>
      <c r="AN135" s="216">
        <v>0</v>
      </c>
      <c r="AO135" s="216">
        <v>0</v>
      </c>
      <c r="AP135" s="216">
        <v>0.008547</v>
      </c>
      <c r="AQ135" s="216">
        <v>0.007855</v>
      </c>
      <c r="AR135" s="216">
        <v>0.048704384833208686</v>
      </c>
      <c r="AS135" s="216">
        <v>1.1307721706666667</v>
      </c>
      <c r="AT135" s="216">
        <v>0.007785924885098192</v>
      </c>
      <c r="AU135" s="216">
        <v>0.470119</v>
      </c>
      <c r="AV135" s="216">
        <v>0.07118676711086015</v>
      </c>
      <c r="AW135" s="216">
        <v>0</v>
      </c>
      <c r="AX135" s="216">
        <v>0</v>
      </c>
      <c r="AY135" s="216">
        <v>0</v>
      </c>
      <c r="AZ135" s="216">
        <v>0</v>
      </c>
      <c r="BA135" s="216">
        <v>0</v>
      </c>
      <c r="BB135" s="46"/>
      <c r="BC135" s="216">
        <v>0</v>
      </c>
      <c r="BD135" s="46"/>
      <c r="BE135" s="216">
        <v>0</v>
      </c>
      <c r="BG135" s="45">
        <v>10.764101292305204</v>
      </c>
      <c r="BI135" s="35">
        <v>-0.03634602921784992</v>
      </c>
      <c r="BN135" s="7"/>
    </row>
    <row r="136" spans="1:66" ht="12.75">
      <c r="A136" s="8" t="s">
        <v>589</v>
      </c>
      <c r="B136" s="8" t="s">
        <v>1059</v>
      </c>
      <c r="C136" s="8" t="s">
        <v>1060</v>
      </c>
      <c r="D136" s="8"/>
      <c r="E136" s="216">
        <v>5.097555</v>
      </c>
      <c r="F136" s="216"/>
      <c r="G136" s="216">
        <v>4.28861642803</v>
      </c>
      <c r="H136" s="216">
        <v>-0.073784</v>
      </c>
      <c r="I136" s="216">
        <v>0</v>
      </c>
      <c r="J136" s="216">
        <v>0</v>
      </c>
      <c r="K136" s="216">
        <v>0</v>
      </c>
      <c r="L136" s="216">
        <v>0</v>
      </c>
      <c r="M136" s="216">
        <v>0</v>
      </c>
      <c r="N136" s="216">
        <v>0</v>
      </c>
      <c r="O136" s="216">
        <v>0.008547</v>
      </c>
      <c r="P136" s="216">
        <v>0.007855</v>
      </c>
      <c r="Q136" s="216">
        <v>0.8933347431111112</v>
      </c>
      <c r="R136" s="216">
        <v>0.014330493673798957</v>
      </c>
      <c r="S136" s="216">
        <v>0.42684</v>
      </c>
      <c r="T136" s="216">
        <v>0.04481847988693925</v>
      </c>
      <c r="U136" s="216">
        <v>0</v>
      </c>
      <c r="V136" s="216">
        <v>0</v>
      </c>
      <c r="W136" s="216">
        <v>0</v>
      </c>
      <c r="X136" s="216">
        <v>0</v>
      </c>
      <c r="Y136" s="216">
        <v>0</v>
      </c>
      <c r="Z136" s="216"/>
      <c r="AA136" s="216">
        <v>0</v>
      </c>
      <c r="AB136" s="46"/>
      <c r="AC136" s="217">
        <v>10.70811314470185</v>
      </c>
      <c r="AE136" s="216">
        <v>5.112169489967989</v>
      </c>
      <c r="AF136" s="46"/>
      <c r="AG136" s="216">
        <v>3.715302413453</v>
      </c>
      <c r="AH136" s="216">
        <v>0.018297296227999964</v>
      </c>
      <c r="AI136" s="216">
        <v>-0.073784</v>
      </c>
      <c r="AJ136" s="216"/>
      <c r="AK136" s="216">
        <v>0</v>
      </c>
      <c r="AL136" s="216">
        <v>0</v>
      </c>
      <c r="AM136" s="216">
        <v>0</v>
      </c>
      <c r="AN136" s="216">
        <v>0</v>
      </c>
      <c r="AO136" s="216">
        <v>0</v>
      </c>
      <c r="AP136" s="216">
        <v>0.008547</v>
      </c>
      <c r="AQ136" s="216">
        <v>0.007855</v>
      </c>
      <c r="AR136" s="216">
        <v>0.05667632188754919</v>
      </c>
      <c r="AS136" s="216">
        <v>1.268972503111111</v>
      </c>
      <c r="AT136" s="216">
        <v>0.005832445890826402</v>
      </c>
      <c r="AU136" s="216">
        <v>0.392859</v>
      </c>
      <c r="AV136" s="216">
        <v>0.06752260319934773</v>
      </c>
      <c r="AW136" s="216">
        <v>0</v>
      </c>
      <c r="AX136" s="216">
        <v>0</v>
      </c>
      <c r="AY136" s="216">
        <v>0</v>
      </c>
      <c r="AZ136" s="216">
        <v>0</v>
      </c>
      <c r="BA136" s="216">
        <v>0</v>
      </c>
      <c r="BB136" s="46"/>
      <c r="BC136" s="216">
        <v>0</v>
      </c>
      <c r="BD136" s="46"/>
      <c r="BE136" s="216">
        <v>0</v>
      </c>
      <c r="BG136" s="45">
        <v>10.580250073737824</v>
      </c>
      <c r="BI136" s="35">
        <v>-0.011940765776021834</v>
      </c>
      <c r="BN136" s="7"/>
    </row>
    <row r="137" spans="1:66" ht="12.75">
      <c r="A137" s="8" t="s">
        <v>611</v>
      </c>
      <c r="B137" s="8" t="s">
        <v>1063</v>
      </c>
      <c r="C137" s="8" t="s">
        <v>1064</v>
      </c>
      <c r="D137" s="8"/>
      <c r="E137" s="216">
        <v>67.490513</v>
      </c>
      <c r="F137" s="216"/>
      <c r="G137" s="216">
        <v>128.712303075019</v>
      </c>
      <c r="H137" s="216">
        <v>-0.001495</v>
      </c>
      <c r="I137" s="216">
        <v>0</v>
      </c>
      <c r="J137" s="216">
        <v>0</v>
      </c>
      <c r="K137" s="216">
        <v>0</v>
      </c>
      <c r="L137" s="216">
        <v>0.021415000000000003</v>
      </c>
      <c r="M137" s="216">
        <v>1.016338</v>
      </c>
      <c r="N137" s="216">
        <v>0</v>
      </c>
      <c r="O137" s="216">
        <v>0.008547</v>
      </c>
      <c r="P137" s="216">
        <v>0.007855</v>
      </c>
      <c r="Q137" s="216">
        <v>1.0117677566666665</v>
      </c>
      <c r="R137" s="216">
        <v>0.43294728920144554</v>
      </c>
      <c r="S137" s="216">
        <v>1.719852</v>
      </c>
      <c r="T137" s="216">
        <v>0.1602782156427026</v>
      </c>
      <c r="U137" s="216">
        <v>0</v>
      </c>
      <c r="V137" s="216">
        <v>0</v>
      </c>
      <c r="W137" s="216">
        <v>0</v>
      </c>
      <c r="X137" s="216">
        <v>0.198486</v>
      </c>
      <c r="Y137" s="216">
        <v>15.400512386544461</v>
      </c>
      <c r="Z137" s="216"/>
      <c r="AA137" s="216">
        <v>4.056214</v>
      </c>
      <c r="AB137" s="46"/>
      <c r="AC137" s="217">
        <v>220.2355337230743</v>
      </c>
      <c r="AE137" s="216">
        <v>67.58683100901757</v>
      </c>
      <c r="AF137" s="46"/>
      <c r="AG137" s="216">
        <v>116.13154655637801</v>
      </c>
      <c r="AH137" s="216">
        <v>0.5527907817959935</v>
      </c>
      <c r="AI137" s="216">
        <v>-0.001495</v>
      </c>
      <c r="AJ137" s="216"/>
      <c r="AK137" s="216">
        <v>0</v>
      </c>
      <c r="AL137" s="216">
        <v>0</v>
      </c>
      <c r="AM137" s="216">
        <v>0.021415000000000003</v>
      </c>
      <c r="AN137" s="216">
        <v>1.001553</v>
      </c>
      <c r="AO137" s="216">
        <v>0</v>
      </c>
      <c r="AP137" s="216">
        <v>0.008547</v>
      </c>
      <c r="AQ137" s="216">
        <v>0.007855</v>
      </c>
      <c r="AR137" s="216">
        <v>0.8583109755763461</v>
      </c>
      <c r="AS137" s="216">
        <v>1.39255109</v>
      </c>
      <c r="AT137" s="216">
        <v>0.1750465577341312</v>
      </c>
      <c r="AU137" s="216">
        <v>1.652377</v>
      </c>
      <c r="AV137" s="216">
        <v>0.14365179773687922</v>
      </c>
      <c r="AW137" s="216">
        <v>0</v>
      </c>
      <c r="AX137" s="216">
        <v>0</v>
      </c>
      <c r="AY137" s="216">
        <v>0</v>
      </c>
      <c r="AZ137" s="216">
        <v>0.204681</v>
      </c>
      <c r="BA137" s="216">
        <v>15.831726733367708</v>
      </c>
      <c r="BB137" s="46"/>
      <c r="BC137" s="216">
        <v>5.194221</v>
      </c>
      <c r="BD137" s="46"/>
      <c r="BE137" s="216">
        <v>0</v>
      </c>
      <c r="BG137" s="45">
        <v>210.76160950160667</v>
      </c>
      <c r="BI137" s="35">
        <v>-0.04301723732456455</v>
      </c>
      <c r="BN137" s="7"/>
    </row>
    <row r="138" spans="1:66" ht="12.75">
      <c r="A138" s="8" t="s">
        <v>589</v>
      </c>
      <c r="B138" s="8" t="s">
        <v>1065</v>
      </c>
      <c r="C138" s="8" t="s">
        <v>1066</v>
      </c>
      <c r="D138" s="8"/>
      <c r="E138" s="216">
        <v>5.265016</v>
      </c>
      <c r="F138" s="216"/>
      <c r="G138" s="216">
        <v>6.7272789931500006</v>
      </c>
      <c r="H138" s="216">
        <v>-0.047534</v>
      </c>
      <c r="I138" s="216">
        <v>0</v>
      </c>
      <c r="J138" s="216">
        <v>0</v>
      </c>
      <c r="K138" s="216">
        <v>0</v>
      </c>
      <c r="L138" s="216">
        <v>0</v>
      </c>
      <c r="M138" s="216">
        <v>0</v>
      </c>
      <c r="N138" s="216">
        <v>0</v>
      </c>
      <c r="O138" s="216">
        <v>0.008547</v>
      </c>
      <c r="P138" s="216">
        <v>0.007855</v>
      </c>
      <c r="Q138" s="216">
        <v>1.1157296737777778</v>
      </c>
      <c r="R138" s="216">
        <v>0.022780120482978977</v>
      </c>
      <c r="S138" s="216">
        <v>0.721462</v>
      </c>
      <c r="T138" s="216">
        <v>0.06537759392112685</v>
      </c>
      <c r="U138" s="216">
        <v>0</v>
      </c>
      <c r="V138" s="216">
        <v>0</v>
      </c>
      <c r="W138" s="216">
        <v>0</v>
      </c>
      <c r="X138" s="216">
        <v>0</v>
      </c>
      <c r="Y138" s="216">
        <v>0</v>
      </c>
      <c r="Z138" s="216"/>
      <c r="AA138" s="216">
        <v>0</v>
      </c>
      <c r="AB138" s="46"/>
      <c r="AC138" s="217">
        <v>13.886512381331885</v>
      </c>
      <c r="AE138" s="216">
        <v>5.303495047260394</v>
      </c>
      <c r="AF138" s="46"/>
      <c r="AG138" s="216">
        <v>5.804064831157</v>
      </c>
      <c r="AH138" s="216">
        <v>0.029085851616000757</v>
      </c>
      <c r="AI138" s="216">
        <v>-0.047534</v>
      </c>
      <c r="AJ138" s="216"/>
      <c r="AK138" s="216">
        <v>0</v>
      </c>
      <c r="AL138" s="216">
        <v>0</v>
      </c>
      <c r="AM138" s="216">
        <v>0</v>
      </c>
      <c r="AN138" s="216">
        <v>0</v>
      </c>
      <c r="AO138" s="216">
        <v>0</v>
      </c>
      <c r="AP138" s="216">
        <v>0.008547</v>
      </c>
      <c r="AQ138" s="216">
        <v>0.007855</v>
      </c>
      <c r="AR138" s="216">
        <v>0.059900374014396414</v>
      </c>
      <c r="AS138" s="216">
        <v>1.5637835404444445</v>
      </c>
      <c r="AT138" s="216">
        <v>0.009148985780960597</v>
      </c>
      <c r="AU138" s="216">
        <v>0.634887</v>
      </c>
      <c r="AV138" s="216">
        <v>0.08150338251374566</v>
      </c>
      <c r="AW138" s="216">
        <v>0</v>
      </c>
      <c r="AX138" s="216">
        <v>0</v>
      </c>
      <c r="AY138" s="216">
        <v>0</v>
      </c>
      <c r="AZ138" s="216">
        <v>0</v>
      </c>
      <c r="BA138" s="216">
        <v>0</v>
      </c>
      <c r="BB138" s="46"/>
      <c r="BC138" s="216">
        <v>0</v>
      </c>
      <c r="BD138" s="46"/>
      <c r="BE138" s="216">
        <v>0</v>
      </c>
      <c r="BG138" s="45">
        <v>13.45473701278694</v>
      </c>
      <c r="BI138" s="35">
        <v>-0.031093146838323215</v>
      </c>
      <c r="BN138" s="7"/>
    </row>
    <row r="139" spans="1:66" ht="12.75">
      <c r="A139" s="8" t="s">
        <v>589</v>
      </c>
      <c r="B139" s="8" t="s">
        <v>1067</v>
      </c>
      <c r="C139" s="8" t="s">
        <v>1068</v>
      </c>
      <c r="D139" s="8"/>
      <c r="E139" s="216">
        <v>6.20539</v>
      </c>
      <c r="F139" s="216"/>
      <c r="G139" s="216">
        <v>8.173227432724</v>
      </c>
      <c r="H139" s="216">
        <v>-0.027427</v>
      </c>
      <c r="I139" s="216">
        <v>0</v>
      </c>
      <c r="J139" s="216">
        <v>0</v>
      </c>
      <c r="K139" s="216">
        <v>0</v>
      </c>
      <c r="L139" s="216">
        <v>0</v>
      </c>
      <c r="M139" s="216">
        <v>0</v>
      </c>
      <c r="N139" s="216">
        <v>0</v>
      </c>
      <c r="O139" s="216">
        <v>0.008547</v>
      </c>
      <c r="P139" s="216">
        <v>0.007855</v>
      </c>
      <c r="Q139" s="216">
        <v>2.0266243680000002</v>
      </c>
      <c r="R139" s="216">
        <v>0.027430849471549335</v>
      </c>
      <c r="S139" s="216">
        <v>0.952684</v>
      </c>
      <c r="T139" s="216">
        <v>0.0788800485488014</v>
      </c>
      <c r="U139" s="216">
        <v>0</v>
      </c>
      <c r="V139" s="216">
        <v>0</v>
      </c>
      <c r="W139" s="216">
        <v>0</v>
      </c>
      <c r="X139" s="216">
        <v>0</v>
      </c>
      <c r="Y139" s="216">
        <v>0</v>
      </c>
      <c r="Z139" s="216"/>
      <c r="AA139" s="216">
        <v>0</v>
      </c>
      <c r="AB139" s="46"/>
      <c r="AC139" s="217">
        <v>17.45321169874435</v>
      </c>
      <c r="AE139" s="216">
        <v>6.300754835002803</v>
      </c>
      <c r="AF139" s="46"/>
      <c r="AG139" s="216">
        <v>7.099033339046</v>
      </c>
      <c r="AH139" s="216">
        <v>0.035023941949999894</v>
      </c>
      <c r="AI139" s="216">
        <v>-0.027427</v>
      </c>
      <c r="AJ139" s="216"/>
      <c r="AK139" s="216">
        <v>0</v>
      </c>
      <c r="AL139" s="216">
        <v>0</v>
      </c>
      <c r="AM139" s="216">
        <v>0</v>
      </c>
      <c r="AN139" s="216">
        <v>0</v>
      </c>
      <c r="AO139" s="216">
        <v>0</v>
      </c>
      <c r="AP139" s="216">
        <v>0.008547</v>
      </c>
      <c r="AQ139" s="216">
        <v>0.007855</v>
      </c>
      <c r="AR139" s="216">
        <v>0.07363915119853512</v>
      </c>
      <c r="AS139" s="216">
        <v>2.5322774880000005</v>
      </c>
      <c r="AT139" s="216">
        <v>0.011115451231127739</v>
      </c>
      <c r="AU139" s="216">
        <v>0.872723</v>
      </c>
      <c r="AV139" s="216">
        <v>0.09131295025450648</v>
      </c>
      <c r="AW139" s="216">
        <v>0</v>
      </c>
      <c r="AX139" s="216">
        <v>0</v>
      </c>
      <c r="AY139" s="216">
        <v>0</v>
      </c>
      <c r="AZ139" s="216">
        <v>0</v>
      </c>
      <c r="BA139" s="216">
        <v>0</v>
      </c>
      <c r="BB139" s="46"/>
      <c r="BC139" s="216">
        <v>0</v>
      </c>
      <c r="BD139" s="46"/>
      <c r="BE139" s="216">
        <v>0</v>
      </c>
      <c r="BG139" s="45">
        <v>17.00485515668297</v>
      </c>
      <c r="BI139" s="35">
        <v>-0.025689056535860146</v>
      </c>
      <c r="BN139" s="7"/>
    </row>
    <row r="140" spans="1:66" ht="12.75">
      <c r="A140" s="8" t="s">
        <v>671</v>
      </c>
      <c r="B140" s="8" t="s">
        <v>1069</v>
      </c>
      <c r="C140" s="8" t="s">
        <v>1070</v>
      </c>
      <c r="D140" s="8"/>
      <c r="E140" s="216">
        <v>223.436427</v>
      </c>
      <c r="F140" s="216"/>
      <c r="G140" s="216">
        <v>168.146708625366</v>
      </c>
      <c r="H140" s="216">
        <v>0</v>
      </c>
      <c r="I140" s="216">
        <v>0</v>
      </c>
      <c r="J140" s="216">
        <v>0</v>
      </c>
      <c r="K140" s="216">
        <v>0.122428</v>
      </c>
      <c r="L140" s="216">
        <v>0.18367</v>
      </c>
      <c r="M140" s="216">
        <v>1.121166</v>
      </c>
      <c r="N140" s="216">
        <v>0.29449883123611775</v>
      </c>
      <c r="O140" s="216">
        <v>0.008547</v>
      </c>
      <c r="P140" s="216">
        <v>0</v>
      </c>
      <c r="Q140" s="216">
        <v>1.818875946390805</v>
      </c>
      <c r="R140" s="216">
        <v>0.5610472878882357</v>
      </c>
      <c r="S140" s="216">
        <v>0</v>
      </c>
      <c r="T140" s="216">
        <v>0</v>
      </c>
      <c r="U140" s="216">
        <v>0</v>
      </c>
      <c r="V140" s="216">
        <v>0</v>
      </c>
      <c r="W140" s="216">
        <v>0</v>
      </c>
      <c r="X140" s="216">
        <v>0.443105</v>
      </c>
      <c r="Y140" s="216">
        <v>21.125843924392424</v>
      </c>
      <c r="Z140" s="216"/>
      <c r="AA140" s="216">
        <v>9.055236</v>
      </c>
      <c r="AB140" s="46"/>
      <c r="AC140" s="217">
        <v>426.31755361527365</v>
      </c>
      <c r="AE140" s="216">
        <v>224.88738954444412</v>
      </c>
      <c r="AF140" s="46"/>
      <c r="AG140" s="216">
        <v>153.462926830518</v>
      </c>
      <c r="AH140" s="216">
        <v>0.7163499498260021</v>
      </c>
      <c r="AI140" s="216">
        <v>0</v>
      </c>
      <c r="AJ140" s="216"/>
      <c r="AK140" s="216">
        <v>0</v>
      </c>
      <c r="AL140" s="216">
        <v>0.122428</v>
      </c>
      <c r="AM140" s="216">
        <v>0.18367</v>
      </c>
      <c r="AN140" s="216">
        <v>1.104856</v>
      </c>
      <c r="AO140" s="216">
        <v>0.3224295497438619</v>
      </c>
      <c r="AP140" s="216">
        <v>0.008547</v>
      </c>
      <c r="AQ140" s="216">
        <v>0</v>
      </c>
      <c r="AR140" s="216">
        <v>2.4778102666656676</v>
      </c>
      <c r="AS140" s="216">
        <v>2.5456497597241383</v>
      </c>
      <c r="AT140" s="216">
        <v>0.22867668308319503</v>
      </c>
      <c r="AU140" s="216">
        <v>0</v>
      </c>
      <c r="AV140" s="216">
        <v>0</v>
      </c>
      <c r="AW140" s="216">
        <v>0</v>
      </c>
      <c r="AX140" s="216">
        <v>0</v>
      </c>
      <c r="AY140" s="216">
        <v>0</v>
      </c>
      <c r="AZ140" s="216">
        <v>0.456935</v>
      </c>
      <c r="BA140" s="216">
        <v>21.79333762329209</v>
      </c>
      <c r="BB140" s="46"/>
      <c r="BC140" s="216">
        <v>11.595761</v>
      </c>
      <c r="BD140" s="46"/>
      <c r="BE140" s="216">
        <v>0</v>
      </c>
      <c r="BG140" s="45">
        <v>419.90676720729704</v>
      </c>
      <c r="BI140" s="35">
        <v>-0.015037584902642717</v>
      </c>
      <c r="BN140" s="7"/>
    </row>
    <row r="141" spans="1:66" ht="12.75">
      <c r="A141" s="8" t="s">
        <v>589</v>
      </c>
      <c r="B141" s="8" t="s">
        <v>1071</v>
      </c>
      <c r="C141" s="8" t="s">
        <v>1072</v>
      </c>
      <c r="D141" s="8"/>
      <c r="E141" s="216">
        <v>4.975423</v>
      </c>
      <c r="F141" s="216"/>
      <c r="G141" s="216">
        <v>5.533787979083</v>
      </c>
      <c r="H141" s="216">
        <v>0</v>
      </c>
      <c r="I141" s="216">
        <v>0</v>
      </c>
      <c r="J141" s="216">
        <v>0</v>
      </c>
      <c r="K141" s="216">
        <v>0</v>
      </c>
      <c r="L141" s="216">
        <v>0</v>
      </c>
      <c r="M141" s="216">
        <v>0</v>
      </c>
      <c r="N141" s="216">
        <v>0</v>
      </c>
      <c r="O141" s="216">
        <v>0.008547</v>
      </c>
      <c r="P141" s="216">
        <v>0.007855</v>
      </c>
      <c r="Q141" s="216">
        <v>0.49836158666666674</v>
      </c>
      <c r="R141" s="216">
        <v>0.01854823923041451</v>
      </c>
      <c r="S141" s="216">
        <v>0.664356</v>
      </c>
      <c r="T141" s="216">
        <v>0.055961189440824614</v>
      </c>
      <c r="U141" s="216">
        <v>0</v>
      </c>
      <c r="V141" s="216">
        <v>0</v>
      </c>
      <c r="W141" s="216">
        <v>0</v>
      </c>
      <c r="X141" s="216">
        <v>0</v>
      </c>
      <c r="Y141" s="216">
        <v>0</v>
      </c>
      <c r="Z141" s="216"/>
      <c r="AA141" s="216">
        <v>0</v>
      </c>
      <c r="AB141" s="46"/>
      <c r="AC141" s="217">
        <v>11.762839994420904</v>
      </c>
      <c r="AE141" s="216">
        <v>4.978124747579771</v>
      </c>
      <c r="AF141" s="46"/>
      <c r="AG141" s="216">
        <v>4.7887087726779995</v>
      </c>
      <c r="AH141" s="216">
        <v>0.023682549633000045</v>
      </c>
      <c r="AI141" s="216">
        <v>0</v>
      </c>
      <c r="AJ141" s="216"/>
      <c r="AK141" s="216">
        <v>0</v>
      </c>
      <c r="AL141" s="216">
        <v>0</v>
      </c>
      <c r="AM141" s="216">
        <v>0</v>
      </c>
      <c r="AN141" s="216">
        <v>0</v>
      </c>
      <c r="AO141" s="216">
        <v>0</v>
      </c>
      <c r="AP141" s="216">
        <v>0.008547</v>
      </c>
      <c r="AQ141" s="216">
        <v>0.007855</v>
      </c>
      <c r="AR141" s="216">
        <v>0.05627148041630493</v>
      </c>
      <c r="AS141" s="216">
        <v>0.6641189200000001</v>
      </c>
      <c r="AT141" s="216">
        <v>0.007525858164502046</v>
      </c>
      <c r="AU141" s="216">
        <v>0.603862</v>
      </c>
      <c r="AV141" s="216">
        <v>0.07579178414466849</v>
      </c>
      <c r="AW141" s="216">
        <v>0</v>
      </c>
      <c r="AX141" s="216">
        <v>0</v>
      </c>
      <c r="AY141" s="216">
        <v>0</v>
      </c>
      <c r="AZ141" s="216">
        <v>0</v>
      </c>
      <c r="BA141" s="216">
        <v>0</v>
      </c>
      <c r="BB141" s="46"/>
      <c r="BC141" s="216">
        <v>0</v>
      </c>
      <c r="BD141" s="46"/>
      <c r="BE141" s="216">
        <v>0</v>
      </c>
      <c r="BG141" s="45">
        <v>11.214488112616243</v>
      </c>
      <c r="BI141" s="35">
        <v>-0.046617303479835136</v>
      </c>
      <c r="BN141" s="7"/>
    </row>
    <row r="142" spans="1:66" ht="12.75">
      <c r="A142" s="8" t="s">
        <v>589</v>
      </c>
      <c r="B142" s="8" t="s">
        <v>1073</v>
      </c>
      <c r="C142" s="8" t="s">
        <v>1074</v>
      </c>
      <c r="D142" s="8"/>
      <c r="E142" s="216">
        <v>5.43231</v>
      </c>
      <c r="F142" s="216"/>
      <c r="G142" s="216">
        <v>6.48317296913</v>
      </c>
      <c r="H142" s="216">
        <v>-0.032534</v>
      </c>
      <c r="I142" s="216">
        <v>0</v>
      </c>
      <c r="J142" s="216">
        <v>0</v>
      </c>
      <c r="K142" s="216">
        <v>0</v>
      </c>
      <c r="L142" s="216">
        <v>0</v>
      </c>
      <c r="M142" s="216">
        <v>0</v>
      </c>
      <c r="N142" s="216">
        <v>0</v>
      </c>
      <c r="O142" s="216">
        <v>0.008547</v>
      </c>
      <c r="P142" s="216">
        <v>0.007855</v>
      </c>
      <c r="Q142" s="216">
        <v>0.9375846515555556</v>
      </c>
      <c r="R142" s="216">
        <v>0.021953521104023713</v>
      </c>
      <c r="S142" s="216">
        <v>0.696887</v>
      </c>
      <c r="T142" s="216">
        <v>0.06961042448705686</v>
      </c>
      <c r="U142" s="216">
        <v>0</v>
      </c>
      <c r="V142" s="216">
        <v>0</v>
      </c>
      <c r="W142" s="216">
        <v>0</v>
      </c>
      <c r="X142" s="216">
        <v>0</v>
      </c>
      <c r="Y142" s="216">
        <v>0</v>
      </c>
      <c r="Z142" s="216"/>
      <c r="AA142" s="216">
        <v>0</v>
      </c>
      <c r="AB142" s="46"/>
      <c r="AC142" s="217">
        <v>13.625386566276635</v>
      </c>
      <c r="AE142" s="216">
        <v>5.44756284313682</v>
      </c>
      <c r="AF142" s="46"/>
      <c r="AG142" s="216">
        <v>5.598224987462</v>
      </c>
      <c r="AH142" s="216">
        <v>0.028030442498000338</v>
      </c>
      <c r="AI142" s="216">
        <v>-0.032534</v>
      </c>
      <c r="AJ142" s="216"/>
      <c r="AK142" s="216">
        <v>0</v>
      </c>
      <c r="AL142" s="216">
        <v>0</v>
      </c>
      <c r="AM142" s="216">
        <v>0</v>
      </c>
      <c r="AN142" s="216">
        <v>0</v>
      </c>
      <c r="AO142" s="216">
        <v>0</v>
      </c>
      <c r="AP142" s="216">
        <v>0.008547</v>
      </c>
      <c r="AQ142" s="216">
        <v>0.007855</v>
      </c>
      <c r="AR142" s="216">
        <v>0.06290338474895577</v>
      </c>
      <c r="AS142" s="216">
        <v>1.3657916915555557</v>
      </c>
      <c r="AT142" s="216">
        <v>0.008817005712186896</v>
      </c>
      <c r="AU142" s="216">
        <v>0.632282</v>
      </c>
      <c r="AV142" s="216">
        <v>0.08502549144155884</v>
      </c>
      <c r="AW142" s="216">
        <v>0</v>
      </c>
      <c r="AX142" s="216">
        <v>0</v>
      </c>
      <c r="AY142" s="216">
        <v>0</v>
      </c>
      <c r="AZ142" s="216">
        <v>0</v>
      </c>
      <c r="BA142" s="216">
        <v>0</v>
      </c>
      <c r="BB142" s="46"/>
      <c r="BC142" s="216">
        <v>0</v>
      </c>
      <c r="BD142" s="46"/>
      <c r="BE142" s="216">
        <v>0</v>
      </c>
      <c r="BG142" s="45">
        <v>13.212505846555079</v>
      </c>
      <c r="BI142" s="35">
        <v>-0.030302312357394133</v>
      </c>
      <c r="BN142" s="7"/>
    </row>
    <row r="143" spans="1:66" ht="12.75">
      <c r="A143" s="8" t="s">
        <v>589</v>
      </c>
      <c r="B143" s="8" t="s">
        <v>1075</v>
      </c>
      <c r="C143" s="8" t="s">
        <v>1076</v>
      </c>
      <c r="D143" s="8"/>
      <c r="E143" s="216">
        <v>3.70609</v>
      </c>
      <c r="F143" s="216"/>
      <c r="G143" s="216">
        <v>8.444864275594</v>
      </c>
      <c r="H143" s="216">
        <v>-0.059485</v>
      </c>
      <c r="I143" s="216">
        <v>1.8643180038572496</v>
      </c>
      <c r="J143" s="216">
        <v>0</v>
      </c>
      <c r="K143" s="216">
        <v>0</v>
      </c>
      <c r="L143" s="216">
        <v>0</v>
      </c>
      <c r="M143" s="216">
        <v>0</v>
      </c>
      <c r="N143" s="216">
        <v>0</v>
      </c>
      <c r="O143" s="216">
        <v>0.008547</v>
      </c>
      <c r="P143" s="216">
        <v>0.007855</v>
      </c>
      <c r="Q143" s="216">
        <v>0.8291741715555556</v>
      </c>
      <c r="R143" s="216">
        <v>0.0284390585765719</v>
      </c>
      <c r="S143" s="216">
        <v>0.960668</v>
      </c>
      <c r="T143" s="216">
        <v>0.08729639127857274</v>
      </c>
      <c r="U143" s="216">
        <v>0</v>
      </c>
      <c r="V143" s="216">
        <v>0</v>
      </c>
      <c r="W143" s="216">
        <v>0</v>
      </c>
      <c r="X143" s="216">
        <v>0</v>
      </c>
      <c r="Y143" s="216">
        <v>0</v>
      </c>
      <c r="Z143" s="216"/>
      <c r="AA143" s="216">
        <v>0</v>
      </c>
      <c r="AB143" s="46"/>
      <c r="AC143" s="217">
        <v>15.877766900861948</v>
      </c>
      <c r="AE143" s="216">
        <v>3.7228047845140444</v>
      </c>
      <c r="AF143" s="46"/>
      <c r="AG143" s="216">
        <v>7.280904922096</v>
      </c>
      <c r="AH143" s="216">
        <v>0.03631123191200011</v>
      </c>
      <c r="AI143" s="216">
        <v>-0.059485</v>
      </c>
      <c r="AJ143" s="216"/>
      <c r="AK143" s="216">
        <v>0</v>
      </c>
      <c r="AL143" s="216">
        <v>0</v>
      </c>
      <c r="AM143" s="216">
        <v>0</v>
      </c>
      <c r="AN143" s="216">
        <v>0</v>
      </c>
      <c r="AO143" s="216">
        <v>0</v>
      </c>
      <c r="AP143" s="216">
        <v>0.008547</v>
      </c>
      <c r="AQ143" s="216">
        <v>0.007855</v>
      </c>
      <c r="AR143" s="216">
        <v>0.04687053177267824</v>
      </c>
      <c r="AS143" s="216">
        <v>0.9485879315555557</v>
      </c>
      <c r="AT143" s="216">
        <v>0.011484872748435584</v>
      </c>
      <c r="AU143" s="216">
        <v>0.863272</v>
      </c>
      <c r="AV143" s="216">
        <v>0.09607745488008063</v>
      </c>
      <c r="AW143" s="216">
        <v>0</v>
      </c>
      <c r="AX143" s="216">
        <v>0</v>
      </c>
      <c r="AY143" s="216">
        <v>0</v>
      </c>
      <c r="AZ143" s="216">
        <v>0</v>
      </c>
      <c r="BA143" s="216">
        <v>0</v>
      </c>
      <c r="BB143" s="46"/>
      <c r="BC143" s="216">
        <v>0</v>
      </c>
      <c r="BD143" s="46"/>
      <c r="BE143" s="216">
        <v>1.8643180038572496</v>
      </c>
      <c r="BG143" s="45">
        <v>14.827548733336045</v>
      </c>
      <c r="BI143" s="35">
        <v>-0.06614394669497829</v>
      </c>
      <c r="BN143" s="7"/>
    </row>
    <row r="144" spans="1:66" ht="12.75">
      <c r="A144" s="8" t="s">
        <v>1079</v>
      </c>
      <c r="B144" s="8" t="s">
        <v>1077</v>
      </c>
      <c r="C144" s="8" t="s">
        <v>1078</v>
      </c>
      <c r="D144" s="8"/>
      <c r="E144" s="216">
        <v>38.376251</v>
      </c>
      <c r="F144" s="216"/>
      <c r="G144" s="216">
        <v>70.054561744614</v>
      </c>
      <c r="H144" s="216">
        <v>0</v>
      </c>
      <c r="I144" s="216">
        <v>0</v>
      </c>
      <c r="J144" s="216">
        <v>0</v>
      </c>
      <c r="K144" s="216">
        <v>0</v>
      </c>
      <c r="L144" s="216">
        <v>0</v>
      </c>
      <c r="M144" s="216">
        <v>0</v>
      </c>
      <c r="N144" s="216">
        <v>0.29663431713226285</v>
      </c>
      <c r="O144" s="216">
        <v>0</v>
      </c>
      <c r="P144" s="216">
        <v>0</v>
      </c>
      <c r="Q144" s="216">
        <v>0</v>
      </c>
      <c r="R144" s="216">
        <v>0</v>
      </c>
      <c r="S144" s="216">
        <v>0</v>
      </c>
      <c r="T144" s="216">
        <v>0</v>
      </c>
      <c r="U144" s="216">
        <v>0</v>
      </c>
      <c r="V144" s="216">
        <v>0</v>
      </c>
      <c r="W144" s="216">
        <v>0</v>
      </c>
      <c r="X144" s="216">
        <v>0</v>
      </c>
      <c r="Y144" s="216">
        <v>0</v>
      </c>
      <c r="Z144" s="216"/>
      <c r="AA144" s="216">
        <v>0</v>
      </c>
      <c r="AB144" s="46"/>
      <c r="AC144" s="217">
        <v>108.72744706174626</v>
      </c>
      <c r="AE144" s="216">
        <v>38.50257067255792</v>
      </c>
      <c r="AF144" s="46"/>
      <c r="AG144" s="216">
        <v>64.7404029768</v>
      </c>
      <c r="AH144" s="216">
        <v>0.30288569717300684</v>
      </c>
      <c r="AI144" s="216">
        <v>0</v>
      </c>
      <c r="AJ144" s="216"/>
      <c r="AK144" s="216">
        <v>0</v>
      </c>
      <c r="AL144" s="216">
        <v>0</v>
      </c>
      <c r="AM144" s="216">
        <v>0</v>
      </c>
      <c r="AN144" s="216">
        <v>0</v>
      </c>
      <c r="AO144" s="216">
        <v>0.3379226625785967</v>
      </c>
      <c r="AP144" s="216">
        <v>0</v>
      </c>
      <c r="AQ144" s="216">
        <v>0</v>
      </c>
      <c r="AR144" s="216">
        <v>0.46621384157655577</v>
      </c>
      <c r="AS144" s="216">
        <v>0</v>
      </c>
      <c r="AT144" s="216">
        <v>0</v>
      </c>
      <c r="AU144" s="216">
        <v>0</v>
      </c>
      <c r="AV144" s="216">
        <v>0</v>
      </c>
      <c r="AW144" s="216">
        <v>0</v>
      </c>
      <c r="AX144" s="216">
        <v>0</v>
      </c>
      <c r="AY144" s="216">
        <v>0</v>
      </c>
      <c r="AZ144" s="216">
        <v>0</v>
      </c>
      <c r="BA144" s="216">
        <v>0</v>
      </c>
      <c r="BB144" s="46"/>
      <c r="BC144" s="216">
        <v>0</v>
      </c>
      <c r="BD144" s="46"/>
      <c r="BE144" s="216">
        <v>0</v>
      </c>
      <c r="BG144" s="45">
        <v>104.34999585068608</v>
      </c>
      <c r="BI144" s="35">
        <v>-0.040260774343153886</v>
      </c>
      <c r="BN144" s="7"/>
    </row>
    <row r="145" spans="1:66" ht="12.75">
      <c r="A145" s="8" t="s">
        <v>684</v>
      </c>
      <c r="B145" s="8" t="s">
        <v>1080</v>
      </c>
      <c r="C145" s="8" t="s">
        <v>1081</v>
      </c>
      <c r="D145" s="8"/>
      <c r="E145" s="216">
        <v>65.242825</v>
      </c>
      <c r="F145" s="216"/>
      <c r="G145" s="216">
        <v>183.36856411429798</v>
      </c>
      <c r="H145" s="216">
        <v>0</v>
      </c>
      <c r="I145" s="216">
        <v>0</v>
      </c>
      <c r="J145" s="216">
        <v>0</v>
      </c>
      <c r="K145" s="216">
        <v>0</v>
      </c>
      <c r="L145" s="216">
        <v>0.11317500000000003</v>
      </c>
      <c r="M145" s="216">
        <v>1.325258</v>
      </c>
      <c r="N145" s="216">
        <v>0</v>
      </c>
      <c r="O145" s="216">
        <v>0.008547</v>
      </c>
      <c r="P145" s="216">
        <v>0.007855</v>
      </c>
      <c r="Q145" s="216">
        <v>5.183869328888888</v>
      </c>
      <c r="R145" s="216">
        <v>0.6181934385569132</v>
      </c>
      <c r="S145" s="216">
        <v>2.868693</v>
      </c>
      <c r="T145" s="216">
        <v>0.1886940433386931</v>
      </c>
      <c r="U145" s="216">
        <v>0.1</v>
      </c>
      <c r="V145" s="216">
        <v>0</v>
      </c>
      <c r="W145" s="216">
        <v>0</v>
      </c>
      <c r="X145" s="216">
        <v>0.232987</v>
      </c>
      <c r="Y145" s="216">
        <v>18.277253299842844</v>
      </c>
      <c r="Z145" s="216"/>
      <c r="AA145" s="216">
        <v>4.761282</v>
      </c>
      <c r="AB145" s="46"/>
      <c r="AC145" s="217">
        <v>282.2971962249253</v>
      </c>
      <c r="AE145" s="216">
        <v>66.04102601192909</v>
      </c>
      <c r="AF145" s="46"/>
      <c r="AG145" s="216">
        <v>164.28504899561102</v>
      </c>
      <c r="AH145" s="216">
        <v>0.7893146411240101</v>
      </c>
      <c r="AI145" s="216">
        <v>0</v>
      </c>
      <c r="AJ145" s="216"/>
      <c r="AK145" s="216">
        <v>0</v>
      </c>
      <c r="AL145" s="216">
        <v>0</v>
      </c>
      <c r="AM145" s="216">
        <v>0.11317500000000003</v>
      </c>
      <c r="AN145" s="216">
        <v>1.305979</v>
      </c>
      <c r="AO145" s="216">
        <v>0</v>
      </c>
      <c r="AP145" s="216">
        <v>0.008547</v>
      </c>
      <c r="AQ145" s="216">
        <v>0.007855</v>
      </c>
      <c r="AR145" s="216">
        <v>0.8175261550593481</v>
      </c>
      <c r="AS145" s="216">
        <v>7.342839728888888</v>
      </c>
      <c r="AT145" s="216">
        <v>0.24937814939221548</v>
      </c>
      <c r="AU145" s="216">
        <v>2.868693</v>
      </c>
      <c r="AV145" s="216">
        <v>0.1667786546785457</v>
      </c>
      <c r="AW145" s="216">
        <v>0.1</v>
      </c>
      <c r="AX145" s="216">
        <v>0</v>
      </c>
      <c r="AY145" s="216">
        <v>0</v>
      </c>
      <c r="AZ145" s="216">
        <v>0.24026</v>
      </c>
      <c r="BA145" s="216">
        <v>19.06107990903442</v>
      </c>
      <c r="BB145" s="46"/>
      <c r="BC145" s="216">
        <v>6.097101</v>
      </c>
      <c r="BD145" s="46"/>
      <c r="BE145" s="216">
        <v>0</v>
      </c>
      <c r="BG145" s="45">
        <v>269.49460224571754</v>
      </c>
      <c r="BI145" s="35">
        <v>-0.04535147408622175</v>
      </c>
      <c r="BN145" s="7"/>
    </row>
    <row r="146" spans="1:66" ht="12.75">
      <c r="A146" s="8" t="s">
        <v>589</v>
      </c>
      <c r="B146" s="8" t="s">
        <v>1082</v>
      </c>
      <c r="C146" s="8" t="s">
        <v>1083</v>
      </c>
      <c r="D146" s="8"/>
      <c r="E146" s="216">
        <v>7.838768</v>
      </c>
      <c r="F146" s="216"/>
      <c r="G146" s="216">
        <v>6.403831560051</v>
      </c>
      <c r="H146" s="216">
        <v>-0.089199</v>
      </c>
      <c r="I146" s="216">
        <v>0</v>
      </c>
      <c r="J146" s="216">
        <v>0</v>
      </c>
      <c r="K146" s="216">
        <v>0</v>
      </c>
      <c r="L146" s="216">
        <v>0</v>
      </c>
      <c r="M146" s="216">
        <v>0</v>
      </c>
      <c r="N146" s="216">
        <v>0</v>
      </c>
      <c r="O146" s="216">
        <v>0.008547</v>
      </c>
      <c r="P146" s="216">
        <v>0.007855</v>
      </c>
      <c r="Q146" s="216">
        <v>1.2145867351111113</v>
      </c>
      <c r="R146" s="216">
        <v>0.02168485276724902</v>
      </c>
      <c r="S146" s="216">
        <v>0.657598</v>
      </c>
      <c r="T146" s="216">
        <v>0.05330305007395989</v>
      </c>
      <c r="U146" s="216">
        <v>0</v>
      </c>
      <c r="V146" s="216">
        <v>0</v>
      </c>
      <c r="W146" s="216">
        <v>0</v>
      </c>
      <c r="X146" s="216">
        <v>0</v>
      </c>
      <c r="Y146" s="216">
        <v>0</v>
      </c>
      <c r="Z146" s="216"/>
      <c r="AA146" s="216">
        <v>0</v>
      </c>
      <c r="AB146" s="46"/>
      <c r="AC146" s="217">
        <v>16.116975198003317</v>
      </c>
      <c r="AE146" s="216">
        <v>7.888309343891985</v>
      </c>
      <c r="AF146" s="46"/>
      <c r="AG146" s="216">
        <v>5.570683462476</v>
      </c>
      <c r="AH146" s="216">
        <v>0.027687404478999787</v>
      </c>
      <c r="AI146" s="216">
        <v>-0.089199</v>
      </c>
      <c r="AJ146" s="216"/>
      <c r="AK146" s="216">
        <v>0</v>
      </c>
      <c r="AL146" s="216">
        <v>0</v>
      </c>
      <c r="AM146" s="216">
        <v>0</v>
      </c>
      <c r="AN146" s="216">
        <v>0</v>
      </c>
      <c r="AO146" s="216">
        <v>0</v>
      </c>
      <c r="AP146" s="216">
        <v>0.008547</v>
      </c>
      <c r="AQ146" s="216">
        <v>0.007855</v>
      </c>
      <c r="AR146" s="216">
        <v>0.08583302500819885</v>
      </c>
      <c r="AS146" s="216">
        <v>1.5109610284444448</v>
      </c>
      <c r="AT146" s="216">
        <v>0.008709102736222276</v>
      </c>
      <c r="AU146" s="216">
        <v>0.604517</v>
      </c>
      <c r="AV146" s="216">
        <v>0.07380253213553355</v>
      </c>
      <c r="AW146" s="216">
        <v>0</v>
      </c>
      <c r="AX146" s="216">
        <v>0</v>
      </c>
      <c r="AY146" s="216">
        <v>0</v>
      </c>
      <c r="AZ146" s="216">
        <v>0</v>
      </c>
      <c r="BA146" s="216">
        <v>0</v>
      </c>
      <c r="BB146" s="46"/>
      <c r="BC146" s="216">
        <v>0</v>
      </c>
      <c r="BD146" s="46"/>
      <c r="BE146" s="216">
        <v>0</v>
      </c>
      <c r="BG146" s="45">
        <v>15.697705899171382</v>
      </c>
      <c r="BI146" s="35">
        <v>-0.02601414308088512</v>
      </c>
      <c r="BN146" s="7"/>
    </row>
    <row r="147" spans="1:66" ht="12.75">
      <c r="A147" s="8" t="s">
        <v>684</v>
      </c>
      <c r="B147" s="8" t="s">
        <v>1084</v>
      </c>
      <c r="C147" s="8" t="s">
        <v>1085</v>
      </c>
      <c r="D147" s="8"/>
      <c r="E147" s="216">
        <v>58.613008</v>
      </c>
      <c r="F147" s="216"/>
      <c r="G147" s="216">
        <v>243.628453397317</v>
      </c>
      <c r="H147" s="216">
        <v>0</v>
      </c>
      <c r="I147" s="216">
        <v>0</v>
      </c>
      <c r="J147" s="216">
        <v>0</v>
      </c>
      <c r="K147" s="216">
        <v>0</v>
      </c>
      <c r="L147" s="216">
        <v>0.073104</v>
      </c>
      <c r="M147" s="216">
        <v>1.704622</v>
      </c>
      <c r="N147" s="216">
        <v>0</v>
      </c>
      <c r="O147" s="216">
        <v>0.008547</v>
      </c>
      <c r="P147" s="216">
        <v>0.007855</v>
      </c>
      <c r="Q147" s="216">
        <v>8.89167859222222</v>
      </c>
      <c r="R147" s="216">
        <v>0.8221894069825093</v>
      </c>
      <c r="S147" s="216">
        <v>3.977584</v>
      </c>
      <c r="T147" s="216">
        <v>0.2703412110795755</v>
      </c>
      <c r="U147" s="216">
        <v>0.1</v>
      </c>
      <c r="V147" s="216">
        <v>0</v>
      </c>
      <c r="W147" s="216">
        <v>0</v>
      </c>
      <c r="X147" s="216">
        <v>0.246074</v>
      </c>
      <c r="Y147" s="216">
        <v>29.00535172532967</v>
      </c>
      <c r="Z147" s="216"/>
      <c r="AA147" s="216">
        <v>5.02874</v>
      </c>
      <c r="AB147" s="46"/>
      <c r="AC147" s="217">
        <v>352.377548332931</v>
      </c>
      <c r="AE147" s="216">
        <v>60.71410442712939</v>
      </c>
      <c r="AF147" s="46"/>
      <c r="AG147" s="216">
        <v>217.085907111939</v>
      </c>
      <c r="AH147" s="216">
        <v>1.0497784289380014</v>
      </c>
      <c r="AI147" s="216">
        <v>0</v>
      </c>
      <c r="AJ147" s="216"/>
      <c r="AK147" s="216">
        <v>0</v>
      </c>
      <c r="AL147" s="216">
        <v>0</v>
      </c>
      <c r="AM147" s="216">
        <v>0.073104</v>
      </c>
      <c r="AN147" s="216">
        <v>1.679824</v>
      </c>
      <c r="AO147" s="216">
        <v>0</v>
      </c>
      <c r="AP147" s="216">
        <v>0.008547</v>
      </c>
      <c r="AQ147" s="216">
        <v>0.007855</v>
      </c>
      <c r="AR147" s="216">
        <v>0.8543190511366832</v>
      </c>
      <c r="AS147" s="216">
        <v>13.14118845888889</v>
      </c>
      <c r="AT147" s="216">
        <v>0.3313305807948636</v>
      </c>
      <c r="AU147" s="216">
        <v>3.977584</v>
      </c>
      <c r="AV147" s="216">
        <v>0.2242877095971824</v>
      </c>
      <c r="AW147" s="216">
        <v>0.1</v>
      </c>
      <c r="AX147" s="216">
        <v>0</v>
      </c>
      <c r="AY147" s="216">
        <v>0</v>
      </c>
      <c r="AZ147" s="216">
        <v>0.253755</v>
      </c>
      <c r="BA147" s="216">
        <v>29.817501573638904</v>
      </c>
      <c r="BB147" s="46"/>
      <c r="BC147" s="216">
        <v>6.439598</v>
      </c>
      <c r="BD147" s="46"/>
      <c r="BE147" s="216">
        <v>0</v>
      </c>
      <c r="BG147" s="45">
        <v>335.75868434206296</v>
      </c>
      <c r="BI147" s="35">
        <v>-0.04716209664744673</v>
      </c>
      <c r="BN147" s="7"/>
    </row>
    <row r="148" spans="1:66" ht="12.75">
      <c r="A148" s="8" t="s">
        <v>622</v>
      </c>
      <c r="B148" s="8" t="s">
        <v>1086</v>
      </c>
      <c r="C148" s="8" t="s">
        <v>1087</v>
      </c>
      <c r="D148" s="8"/>
      <c r="E148" s="216">
        <v>36.16459</v>
      </c>
      <c r="F148" s="216"/>
      <c r="G148" s="216">
        <v>78.94843414449599</v>
      </c>
      <c r="H148" s="216">
        <v>-0.01117</v>
      </c>
      <c r="I148" s="216">
        <v>0</v>
      </c>
      <c r="J148" s="216">
        <v>0</v>
      </c>
      <c r="K148" s="216">
        <v>0.030585</v>
      </c>
      <c r="L148" s="216">
        <v>0.020018999999999995</v>
      </c>
      <c r="M148" s="216">
        <v>0.786815</v>
      </c>
      <c r="N148" s="216">
        <v>0</v>
      </c>
      <c r="O148" s="216">
        <v>0.008547</v>
      </c>
      <c r="P148" s="216">
        <v>0.007855</v>
      </c>
      <c r="Q148" s="216">
        <v>1.0521176477777776</v>
      </c>
      <c r="R148" s="216">
        <v>0.2673376328803091</v>
      </c>
      <c r="S148" s="216">
        <v>1.166218</v>
      </c>
      <c r="T148" s="216">
        <v>0.10411508447436241</v>
      </c>
      <c r="U148" s="216">
        <v>0</v>
      </c>
      <c r="V148" s="216">
        <v>0</v>
      </c>
      <c r="W148" s="216">
        <v>0</v>
      </c>
      <c r="X148" s="216">
        <v>0.111938</v>
      </c>
      <c r="Y148" s="216">
        <v>8.510488147822144</v>
      </c>
      <c r="Z148" s="216"/>
      <c r="AA148" s="216">
        <v>2.28756</v>
      </c>
      <c r="AB148" s="46"/>
      <c r="AC148" s="217">
        <v>129.4554496574506</v>
      </c>
      <c r="AE148" s="216">
        <v>36.18808827200831</v>
      </c>
      <c r="AF148" s="46"/>
      <c r="AG148" s="216">
        <v>71.142108636171</v>
      </c>
      <c r="AH148" s="216">
        <v>0.3413389638170004</v>
      </c>
      <c r="AI148" s="216">
        <v>-0.01117</v>
      </c>
      <c r="AJ148" s="216"/>
      <c r="AK148" s="216">
        <v>0</v>
      </c>
      <c r="AL148" s="216">
        <v>0.030585</v>
      </c>
      <c r="AM148" s="216">
        <v>0.020018999999999995</v>
      </c>
      <c r="AN148" s="216">
        <v>0.775368</v>
      </c>
      <c r="AO148" s="216">
        <v>0</v>
      </c>
      <c r="AP148" s="216">
        <v>0.008547</v>
      </c>
      <c r="AQ148" s="216">
        <v>0.007855</v>
      </c>
      <c r="AR148" s="216">
        <v>0.444381354259491</v>
      </c>
      <c r="AS148" s="216">
        <v>1.7249079144444441</v>
      </c>
      <c r="AT148" s="216">
        <v>0.10736853669255762</v>
      </c>
      <c r="AU148" s="216">
        <v>1.093561</v>
      </c>
      <c r="AV148" s="216">
        <v>0.10799893546419899</v>
      </c>
      <c r="AW148" s="216">
        <v>0</v>
      </c>
      <c r="AX148" s="216">
        <v>0</v>
      </c>
      <c r="AY148" s="216">
        <v>0</v>
      </c>
      <c r="AZ148" s="216">
        <v>0.115432</v>
      </c>
      <c r="BA148" s="216">
        <v>8.748781815961165</v>
      </c>
      <c r="BB148" s="46"/>
      <c r="BC148" s="216">
        <v>2.929355</v>
      </c>
      <c r="BD148" s="46"/>
      <c r="BE148" s="216">
        <v>0</v>
      </c>
      <c r="BG148" s="45">
        <v>123.77452642881816</v>
      </c>
      <c r="BI148" s="35">
        <v>-0.04388322966444913</v>
      </c>
      <c r="BN148" s="7"/>
    </row>
    <row r="149" spans="1:66" ht="12.75">
      <c r="A149" s="8" t="s">
        <v>589</v>
      </c>
      <c r="B149" s="8" t="s">
        <v>1088</v>
      </c>
      <c r="C149" s="8" t="s">
        <v>1089</v>
      </c>
      <c r="D149" s="8"/>
      <c r="E149" s="216">
        <v>2.992379</v>
      </c>
      <c r="F149" s="216"/>
      <c r="G149" s="216">
        <v>4.659822905278</v>
      </c>
      <c r="H149" s="216">
        <v>-0.092501</v>
      </c>
      <c r="I149" s="216">
        <v>0</v>
      </c>
      <c r="J149" s="216">
        <v>0</v>
      </c>
      <c r="K149" s="216">
        <v>0</v>
      </c>
      <c r="L149" s="216">
        <v>0</v>
      </c>
      <c r="M149" s="216">
        <v>0</v>
      </c>
      <c r="N149" s="216">
        <v>0</v>
      </c>
      <c r="O149" s="216">
        <v>0.008547</v>
      </c>
      <c r="P149" s="216">
        <v>0.007855</v>
      </c>
      <c r="Q149" s="216">
        <v>0.7749690764444445</v>
      </c>
      <c r="R149" s="216">
        <v>0.01545819824550711</v>
      </c>
      <c r="S149" s="216">
        <v>0.425229</v>
      </c>
      <c r="T149" s="216">
        <v>0.040608975154892195</v>
      </c>
      <c r="U149" s="216">
        <v>0</v>
      </c>
      <c r="V149" s="216">
        <v>0</v>
      </c>
      <c r="W149" s="216">
        <v>0</v>
      </c>
      <c r="X149" s="216">
        <v>0</v>
      </c>
      <c r="Y149" s="216">
        <v>0</v>
      </c>
      <c r="Z149" s="216"/>
      <c r="AA149" s="216">
        <v>0</v>
      </c>
      <c r="AB149" s="46"/>
      <c r="AC149" s="217">
        <v>8.832368155122845</v>
      </c>
      <c r="AE149" s="216">
        <v>3.0074909747786123</v>
      </c>
      <c r="AF149" s="46"/>
      <c r="AG149" s="216">
        <v>4.045407748489</v>
      </c>
      <c r="AH149" s="216">
        <v>0.019737159017999658</v>
      </c>
      <c r="AI149" s="216">
        <v>-0.092501</v>
      </c>
      <c r="AJ149" s="216"/>
      <c r="AK149" s="216">
        <v>0</v>
      </c>
      <c r="AL149" s="216">
        <v>0</v>
      </c>
      <c r="AM149" s="216">
        <v>0</v>
      </c>
      <c r="AN149" s="216">
        <v>0</v>
      </c>
      <c r="AO149" s="216">
        <v>0</v>
      </c>
      <c r="AP149" s="216">
        <v>0.008547</v>
      </c>
      <c r="AQ149" s="216">
        <v>0.007855</v>
      </c>
      <c r="AR149" s="216">
        <v>0.032825457182741526</v>
      </c>
      <c r="AS149" s="216">
        <v>1.0631161697777778</v>
      </c>
      <c r="AT149" s="216">
        <v>0.006337280428772657</v>
      </c>
      <c r="AU149" s="216">
        <v>0.378826</v>
      </c>
      <c r="AV149" s="216">
        <v>0.06469880989306115</v>
      </c>
      <c r="AW149" s="216">
        <v>0</v>
      </c>
      <c r="AX149" s="216">
        <v>0</v>
      </c>
      <c r="AY149" s="216">
        <v>0</v>
      </c>
      <c r="AZ149" s="216">
        <v>0</v>
      </c>
      <c r="BA149" s="216">
        <v>0</v>
      </c>
      <c r="BB149" s="46"/>
      <c r="BC149" s="216">
        <v>0</v>
      </c>
      <c r="BD149" s="46"/>
      <c r="BE149" s="216">
        <v>0</v>
      </c>
      <c r="BG149" s="45">
        <v>8.542340599567964</v>
      </c>
      <c r="BI149" s="35">
        <v>-0.03283689611451061</v>
      </c>
      <c r="BN149" s="7"/>
    </row>
    <row r="150" spans="1:66" ht="12.75">
      <c r="A150" s="8" t="s">
        <v>684</v>
      </c>
      <c r="B150" s="8" t="s">
        <v>1090</v>
      </c>
      <c r="C150" s="8" t="s">
        <v>1091</v>
      </c>
      <c r="D150" s="8"/>
      <c r="E150" s="216">
        <v>51.45795</v>
      </c>
      <c r="F150" s="216"/>
      <c r="G150" s="216">
        <v>135.886373255198</v>
      </c>
      <c r="H150" s="216">
        <v>0</v>
      </c>
      <c r="I150" s="216">
        <v>0</v>
      </c>
      <c r="J150" s="216">
        <v>0</v>
      </c>
      <c r="K150" s="216">
        <v>0</v>
      </c>
      <c r="L150" s="216">
        <v>0.172249</v>
      </c>
      <c r="M150" s="216">
        <v>0.712953</v>
      </c>
      <c r="N150" s="216">
        <v>0</v>
      </c>
      <c r="O150" s="216">
        <v>0.008547</v>
      </c>
      <c r="P150" s="216">
        <v>0.007855</v>
      </c>
      <c r="Q150" s="216">
        <v>2.96276939</v>
      </c>
      <c r="R150" s="216">
        <v>0.45802371851292945</v>
      </c>
      <c r="S150" s="216">
        <v>1.988563</v>
      </c>
      <c r="T150" s="216">
        <v>0.1351797179670877</v>
      </c>
      <c r="U150" s="216">
        <v>0</v>
      </c>
      <c r="V150" s="216">
        <v>0</v>
      </c>
      <c r="W150" s="216">
        <v>0</v>
      </c>
      <c r="X150" s="216">
        <v>0.160848</v>
      </c>
      <c r="Y150" s="216">
        <v>20.28706647309288</v>
      </c>
      <c r="Z150" s="216"/>
      <c r="AA150" s="216">
        <v>3.287039</v>
      </c>
      <c r="AB150" s="46"/>
      <c r="AC150" s="217">
        <v>217.52541655477086</v>
      </c>
      <c r="AE150" s="216">
        <v>51.6047488718521</v>
      </c>
      <c r="AF150" s="46"/>
      <c r="AG150" s="216">
        <v>121.142751123136</v>
      </c>
      <c r="AH150" s="216">
        <v>0.584808580058992</v>
      </c>
      <c r="AI150" s="216">
        <v>0</v>
      </c>
      <c r="AJ150" s="216"/>
      <c r="AK150" s="216">
        <v>0</v>
      </c>
      <c r="AL150" s="216">
        <v>0</v>
      </c>
      <c r="AM150" s="216">
        <v>0.172249</v>
      </c>
      <c r="AN150" s="216">
        <v>0.702581</v>
      </c>
      <c r="AO150" s="216">
        <v>0</v>
      </c>
      <c r="AP150" s="216">
        <v>0.008547</v>
      </c>
      <c r="AQ150" s="216">
        <v>0.007855</v>
      </c>
      <c r="AR150" s="216">
        <v>0.6087071591049275</v>
      </c>
      <c r="AS150" s="216">
        <v>4.6376632566666665</v>
      </c>
      <c r="AT150" s="216">
        <v>0.18480317198142257</v>
      </c>
      <c r="AU150" s="216">
        <v>1.988563</v>
      </c>
      <c r="AV150" s="216">
        <v>0.13002425746050372</v>
      </c>
      <c r="AW150" s="216">
        <v>0</v>
      </c>
      <c r="AX150" s="216">
        <v>0</v>
      </c>
      <c r="AY150" s="216">
        <v>0</v>
      </c>
      <c r="AZ150" s="216">
        <v>0.165868</v>
      </c>
      <c r="BA150" s="216">
        <v>20.85510433433948</v>
      </c>
      <c r="BB150" s="46"/>
      <c r="BC150" s="216">
        <v>4.209247</v>
      </c>
      <c r="BD150" s="46"/>
      <c r="BE150" s="216">
        <v>0</v>
      </c>
      <c r="BG150" s="45">
        <v>207.00352075460006</v>
      </c>
      <c r="BI150" s="35">
        <v>-0.04837087990368924</v>
      </c>
      <c r="BN150" s="7"/>
    </row>
    <row r="151" spans="1:66" ht="12.75">
      <c r="A151" s="8" t="s">
        <v>671</v>
      </c>
      <c r="B151" s="8" t="s">
        <v>1092</v>
      </c>
      <c r="C151" s="8" t="s">
        <v>1093</v>
      </c>
      <c r="D151" s="8"/>
      <c r="E151" s="216">
        <v>490.11350573000004</v>
      </c>
      <c r="F151" s="216"/>
      <c r="G151" s="216">
        <v>268.317688061516</v>
      </c>
      <c r="H151" s="216">
        <v>0</v>
      </c>
      <c r="I151" s="216">
        <v>0</v>
      </c>
      <c r="J151" s="216">
        <v>0</v>
      </c>
      <c r="K151" s="216">
        <v>0.203644</v>
      </c>
      <c r="L151" s="216">
        <v>0.34439000000000003</v>
      </c>
      <c r="M151" s="216">
        <v>1.596296</v>
      </c>
      <c r="N151" s="216">
        <v>0</v>
      </c>
      <c r="O151" s="216">
        <v>0.008547</v>
      </c>
      <c r="P151" s="216">
        <v>0</v>
      </c>
      <c r="Q151" s="216">
        <v>3.596822867555556</v>
      </c>
      <c r="R151" s="216">
        <v>0.8904418438767491</v>
      </c>
      <c r="S151" s="216">
        <v>0</v>
      </c>
      <c r="T151" s="216">
        <v>0</v>
      </c>
      <c r="U151" s="216">
        <v>0</v>
      </c>
      <c r="V151" s="216">
        <v>0</v>
      </c>
      <c r="W151" s="216">
        <v>0</v>
      </c>
      <c r="X151" s="216">
        <v>0.832708</v>
      </c>
      <c r="Y151" s="216">
        <v>36.75286384289804</v>
      </c>
      <c r="Z151" s="216"/>
      <c r="AA151" s="216">
        <v>17.017137</v>
      </c>
      <c r="AB151" s="46"/>
      <c r="AC151" s="217">
        <v>819.6740443458466</v>
      </c>
      <c r="AE151" s="216">
        <v>493.9004563595997</v>
      </c>
      <c r="AF151" s="46"/>
      <c r="AG151" s="216">
        <v>248.067619095087</v>
      </c>
      <c r="AH151" s="216">
        <v>1.1369237209670247</v>
      </c>
      <c r="AI151" s="216">
        <v>0</v>
      </c>
      <c r="AJ151" s="216"/>
      <c r="AK151" s="216">
        <v>0</v>
      </c>
      <c r="AL151" s="216">
        <v>0.203644</v>
      </c>
      <c r="AM151" s="216">
        <v>0.34439000000000003</v>
      </c>
      <c r="AN151" s="216">
        <v>1.573074</v>
      </c>
      <c r="AO151" s="216">
        <v>0</v>
      </c>
      <c r="AP151" s="216">
        <v>0.008547</v>
      </c>
      <c r="AQ151" s="216">
        <v>0</v>
      </c>
      <c r="AR151" s="216">
        <v>5.399517889144251</v>
      </c>
      <c r="AS151" s="216">
        <v>4.915887534222223</v>
      </c>
      <c r="AT151" s="216">
        <v>0.3649075228416492</v>
      </c>
      <c r="AU151" s="216">
        <v>0</v>
      </c>
      <c r="AV151" s="216">
        <v>0</v>
      </c>
      <c r="AW151" s="216">
        <v>0</v>
      </c>
      <c r="AX151" s="216">
        <v>0</v>
      </c>
      <c r="AY151" s="216">
        <v>0</v>
      </c>
      <c r="AZ151" s="216">
        <v>0.858699</v>
      </c>
      <c r="BA151" s="216">
        <v>40.42815022718784</v>
      </c>
      <c r="BB151" s="46"/>
      <c r="BC151" s="216">
        <v>21.791444</v>
      </c>
      <c r="BD151" s="46"/>
      <c r="BE151" s="216">
        <v>0</v>
      </c>
      <c r="BG151" s="45">
        <v>818.9932603490497</v>
      </c>
      <c r="BI151" s="35">
        <v>-0.0008305545374932548</v>
      </c>
      <c r="BN151" s="7"/>
    </row>
    <row r="152" spans="1:66" ht="12.75">
      <c r="A152" s="8" t="s">
        <v>1544</v>
      </c>
      <c r="B152" s="8" t="s">
        <v>481</v>
      </c>
      <c r="C152" s="8" t="s">
        <v>482</v>
      </c>
      <c r="D152" s="8"/>
      <c r="E152" s="216">
        <v>35.489793</v>
      </c>
      <c r="F152" s="216"/>
      <c r="G152" s="216">
        <v>32.249054936994</v>
      </c>
      <c r="H152" s="216">
        <v>0</v>
      </c>
      <c r="I152" s="216">
        <v>0</v>
      </c>
      <c r="J152" s="216">
        <v>0</v>
      </c>
      <c r="K152" s="216">
        <v>0</v>
      </c>
      <c r="L152" s="216">
        <v>0</v>
      </c>
      <c r="M152" s="216">
        <v>0</v>
      </c>
      <c r="N152" s="216">
        <v>1.3067783325658624</v>
      </c>
      <c r="O152" s="216">
        <v>0</v>
      </c>
      <c r="P152" s="216">
        <v>0</v>
      </c>
      <c r="Q152" s="216">
        <v>0</v>
      </c>
      <c r="R152" s="216">
        <v>0</v>
      </c>
      <c r="S152" s="216">
        <v>0</v>
      </c>
      <c r="T152" s="216">
        <v>0</v>
      </c>
      <c r="U152" s="216">
        <v>0</v>
      </c>
      <c r="V152" s="216">
        <v>0</v>
      </c>
      <c r="W152" s="216">
        <v>0</v>
      </c>
      <c r="X152" s="216">
        <v>0</v>
      </c>
      <c r="Y152" s="216">
        <v>0</v>
      </c>
      <c r="Z152" s="216"/>
      <c r="AA152" s="216">
        <v>0</v>
      </c>
      <c r="AB152" s="46"/>
      <c r="AC152" s="217">
        <v>69.04562626955988</v>
      </c>
      <c r="AE152" s="216">
        <v>35.74563958744674</v>
      </c>
      <c r="AF152" s="46"/>
      <c r="AG152" s="216">
        <v>29.868913540293</v>
      </c>
      <c r="AH152" s="216">
        <v>0.13772291647100077</v>
      </c>
      <c r="AI152" s="216">
        <v>0</v>
      </c>
      <c r="AJ152" s="216"/>
      <c r="AK152" s="216">
        <v>0</v>
      </c>
      <c r="AL152" s="216">
        <v>0</v>
      </c>
      <c r="AM152" s="216">
        <v>0</v>
      </c>
      <c r="AN152" s="216">
        <v>0</v>
      </c>
      <c r="AO152" s="216">
        <v>1.3572596723623154</v>
      </c>
      <c r="AP152" s="216">
        <v>0</v>
      </c>
      <c r="AQ152" s="216">
        <v>0</v>
      </c>
      <c r="AR152" s="216">
        <v>0.397911100168211</v>
      </c>
      <c r="AS152" s="216">
        <v>0</v>
      </c>
      <c r="AT152" s="216">
        <v>0</v>
      </c>
      <c r="AU152" s="216">
        <v>0</v>
      </c>
      <c r="AV152" s="216">
        <v>0</v>
      </c>
      <c r="AW152" s="216">
        <v>0</v>
      </c>
      <c r="AX152" s="216">
        <v>0</v>
      </c>
      <c r="AY152" s="216">
        <v>0</v>
      </c>
      <c r="AZ152" s="216">
        <v>0</v>
      </c>
      <c r="BA152" s="216">
        <v>0</v>
      </c>
      <c r="BB152" s="46"/>
      <c r="BC152" s="216">
        <v>0</v>
      </c>
      <c r="BD152" s="46"/>
      <c r="BE152" s="216">
        <v>0</v>
      </c>
      <c r="BG152" s="45">
        <v>67.50744681674128</v>
      </c>
      <c r="BI152" s="35">
        <v>-0.02227772468618672</v>
      </c>
      <c r="BN152" s="7"/>
    </row>
    <row r="153" spans="1:66" ht="12.75">
      <c r="A153" s="8" t="s">
        <v>589</v>
      </c>
      <c r="B153" s="8" t="s">
        <v>899</v>
      </c>
      <c r="C153" s="8" t="s">
        <v>900</v>
      </c>
      <c r="D153" s="8"/>
      <c r="E153" s="216">
        <v>5.256783</v>
      </c>
      <c r="F153" s="216"/>
      <c r="G153" s="216">
        <v>3.9426479574199997</v>
      </c>
      <c r="H153" s="216">
        <v>-0.074475</v>
      </c>
      <c r="I153" s="216">
        <v>0</v>
      </c>
      <c r="J153" s="216">
        <v>0</v>
      </c>
      <c r="K153" s="216">
        <v>0</v>
      </c>
      <c r="L153" s="216">
        <v>0</v>
      </c>
      <c r="M153" s="216">
        <v>0</v>
      </c>
      <c r="N153" s="216">
        <v>0</v>
      </c>
      <c r="O153" s="216">
        <v>0.008547</v>
      </c>
      <c r="P153" s="216">
        <v>0.007855</v>
      </c>
      <c r="Q153" s="216">
        <v>1.1027397706666668</v>
      </c>
      <c r="R153" s="216">
        <v>0.013110558351587923</v>
      </c>
      <c r="S153" s="216">
        <v>0.301265</v>
      </c>
      <c r="T153" s="216">
        <v>0.034911665729847066</v>
      </c>
      <c r="U153" s="216">
        <v>0</v>
      </c>
      <c r="V153" s="216">
        <v>0</v>
      </c>
      <c r="W153" s="216">
        <v>0</v>
      </c>
      <c r="X153" s="216">
        <v>0</v>
      </c>
      <c r="Y153" s="216">
        <v>0</v>
      </c>
      <c r="Z153" s="216"/>
      <c r="AA153" s="216">
        <v>0</v>
      </c>
      <c r="AB153" s="46"/>
      <c r="AC153" s="217">
        <v>10.593384952168103</v>
      </c>
      <c r="AE153" s="216">
        <v>5.313809536210503</v>
      </c>
      <c r="AF153" s="46"/>
      <c r="AG153" s="216">
        <v>3.426478279863</v>
      </c>
      <c r="AH153" s="216">
        <v>0.016739672431000042</v>
      </c>
      <c r="AI153" s="216">
        <v>-0.074475</v>
      </c>
      <c r="AJ153" s="216"/>
      <c r="AK153" s="216">
        <v>0</v>
      </c>
      <c r="AL153" s="216">
        <v>0</v>
      </c>
      <c r="AM153" s="216">
        <v>0</v>
      </c>
      <c r="AN153" s="216">
        <v>0</v>
      </c>
      <c r="AO153" s="216">
        <v>0</v>
      </c>
      <c r="AP153" s="216">
        <v>0.008547</v>
      </c>
      <c r="AQ153" s="216">
        <v>0.007855</v>
      </c>
      <c r="AR153" s="216">
        <v>0.05668127031489203</v>
      </c>
      <c r="AS153" s="216">
        <v>1.6386350240000003</v>
      </c>
      <c r="AT153" s="216">
        <v>0.005361934615540424</v>
      </c>
      <c r="AU153" s="216">
        <v>0.265113</v>
      </c>
      <c r="AV153" s="216">
        <v>0.061010506122986204</v>
      </c>
      <c r="AW153" s="216">
        <v>0</v>
      </c>
      <c r="AX153" s="216">
        <v>0</v>
      </c>
      <c r="AY153" s="216">
        <v>0</v>
      </c>
      <c r="AZ153" s="216">
        <v>0</v>
      </c>
      <c r="BA153" s="216">
        <v>0</v>
      </c>
      <c r="BB153" s="46"/>
      <c r="BC153" s="216">
        <v>0</v>
      </c>
      <c r="BD153" s="46"/>
      <c r="BE153" s="216">
        <v>0</v>
      </c>
      <c r="BG153" s="45">
        <v>10.725756223557921</v>
      </c>
      <c r="BI153" s="35">
        <v>0.012495653843177513</v>
      </c>
      <c r="BN153" s="7"/>
    </row>
    <row r="154" spans="1:66" ht="12.75">
      <c r="A154" s="8" t="s">
        <v>606</v>
      </c>
      <c r="B154" s="8" t="s">
        <v>901</v>
      </c>
      <c r="C154" s="8" t="s">
        <v>902</v>
      </c>
      <c r="D154" s="8"/>
      <c r="E154" s="216">
        <v>75.2398496</v>
      </c>
      <c r="F154" s="216"/>
      <c r="G154" s="216">
        <v>180.296364070177</v>
      </c>
      <c r="H154" s="216">
        <v>0</v>
      </c>
      <c r="I154" s="216">
        <v>0</v>
      </c>
      <c r="J154" s="216">
        <v>0</v>
      </c>
      <c r="K154" s="216">
        <v>0</v>
      </c>
      <c r="L154" s="216">
        <v>0.07524799999999998</v>
      </c>
      <c r="M154" s="216">
        <v>1.354923</v>
      </c>
      <c r="N154" s="216">
        <v>0</v>
      </c>
      <c r="O154" s="216">
        <v>0.008547</v>
      </c>
      <c r="P154" s="216">
        <v>0.007855</v>
      </c>
      <c r="Q154" s="216">
        <v>3.0947714455555557</v>
      </c>
      <c r="R154" s="216">
        <v>0.6071051268894403</v>
      </c>
      <c r="S154" s="216">
        <v>3.057709</v>
      </c>
      <c r="T154" s="216">
        <v>0.24116915548228474</v>
      </c>
      <c r="U154" s="216">
        <v>0.1</v>
      </c>
      <c r="V154" s="216">
        <v>0</v>
      </c>
      <c r="W154" s="216">
        <v>0</v>
      </c>
      <c r="X154" s="216">
        <v>0.201097</v>
      </c>
      <c r="Y154" s="216">
        <v>17.5866905639038</v>
      </c>
      <c r="Z154" s="216"/>
      <c r="AA154" s="216">
        <v>4.109607</v>
      </c>
      <c r="AB154" s="46"/>
      <c r="AC154" s="217">
        <v>285.9809359620081</v>
      </c>
      <c r="AE154" s="216">
        <v>75.28818216078875</v>
      </c>
      <c r="AF154" s="46"/>
      <c r="AG154" s="216">
        <v>161.220773947788</v>
      </c>
      <c r="AH154" s="216">
        <v>0.7751569904620051</v>
      </c>
      <c r="AI154" s="216">
        <v>0</v>
      </c>
      <c r="AJ154" s="216"/>
      <c r="AK154" s="216">
        <v>0</v>
      </c>
      <c r="AL154" s="216">
        <v>0</v>
      </c>
      <c r="AM154" s="216">
        <v>0.07524799999999998</v>
      </c>
      <c r="AN154" s="216">
        <v>1.335212</v>
      </c>
      <c r="AO154" s="216">
        <v>0</v>
      </c>
      <c r="AP154" s="216">
        <v>0.008547</v>
      </c>
      <c r="AQ154" s="216">
        <v>0.007855</v>
      </c>
      <c r="AR154" s="216">
        <v>1.0106223628774966</v>
      </c>
      <c r="AS154" s="216">
        <v>5.0810737122222225</v>
      </c>
      <c r="AT154" s="216">
        <v>0.24520000923353472</v>
      </c>
      <c r="AU154" s="216">
        <v>3.057709</v>
      </c>
      <c r="AV154" s="216">
        <v>0.20367299499846625</v>
      </c>
      <c r="AW154" s="216">
        <v>0.1</v>
      </c>
      <c r="AX154" s="216">
        <v>0</v>
      </c>
      <c r="AY154" s="216">
        <v>0</v>
      </c>
      <c r="AZ154" s="216">
        <v>0.207374</v>
      </c>
      <c r="BA154" s="216">
        <v>18.189355368775512</v>
      </c>
      <c r="BB154" s="46"/>
      <c r="BC154" s="216">
        <v>5.262594</v>
      </c>
      <c r="BD154" s="46"/>
      <c r="BE154" s="216">
        <v>0</v>
      </c>
      <c r="BG154" s="45">
        <v>272.06857654714594</v>
      </c>
      <c r="BI154" s="35">
        <v>-0.048647856081953676</v>
      </c>
      <c r="BN154" s="7"/>
    </row>
    <row r="155" spans="1:66" ht="12.75">
      <c r="A155" s="8" t="s">
        <v>589</v>
      </c>
      <c r="B155" s="8" t="s">
        <v>903</v>
      </c>
      <c r="C155" s="8" t="s">
        <v>904</v>
      </c>
      <c r="D155" s="8"/>
      <c r="E155" s="216">
        <v>5.971109</v>
      </c>
      <c r="F155" s="216"/>
      <c r="G155" s="216">
        <v>6.818555618996</v>
      </c>
      <c r="H155" s="216">
        <v>0</v>
      </c>
      <c r="I155" s="216">
        <v>0</v>
      </c>
      <c r="J155" s="216">
        <v>0</v>
      </c>
      <c r="K155" s="216">
        <v>0</v>
      </c>
      <c r="L155" s="216">
        <v>0</v>
      </c>
      <c r="M155" s="216">
        <v>0</v>
      </c>
      <c r="N155" s="216">
        <v>0</v>
      </c>
      <c r="O155" s="216">
        <v>0.008547</v>
      </c>
      <c r="P155" s="216">
        <v>0.007855</v>
      </c>
      <c r="Q155" s="216">
        <v>0.525464296888889</v>
      </c>
      <c r="R155" s="216">
        <v>0.023089204220426002</v>
      </c>
      <c r="S155" s="216">
        <v>0.712902</v>
      </c>
      <c r="T155" s="216">
        <v>0.07099185027069384</v>
      </c>
      <c r="U155" s="216">
        <v>0</v>
      </c>
      <c r="V155" s="216">
        <v>0</v>
      </c>
      <c r="W155" s="216">
        <v>0</v>
      </c>
      <c r="X155" s="216">
        <v>0</v>
      </c>
      <c r="Y155" s="216">
        <v>0</v>
      </c>
      <c r="Z155" s="216"/>
      <c r="AA155" s="216">
        <v>0</v>
      </c>
      <c r="AB155" s="46"/>
      <c r="AC155" s="217">
        <v>14.138513970376007</v>
      </c>
      <c r="AE155" s="216">
        <v>5.961813065745332</v>
      </c>
      <c r="AF155" s="46"/>
      <c r="AG155" s="216">
        <v>5.899697139573</v>
      </c>
      <c r="AH155" s="216">
        <v>0.029480492360999807</v>
      </c>
      <c r="AI155" s="216">
        <v>0</v>
      </c>
      <c r="AJ155" s="216"/>
      <c r="AK155" s="216">
        <v>0</v>
      </c>
      <c r="AL155" s="216">
        <v>0</v>
      </c>
      <c r="AM155" s="216">
        <v>0</v>
      </c>
      <c r="AN155" s="216">
        <v>0</v>
      </c>
      <c r="AO155" s="216">
        <v>0</v>
      </c>
      <c r="AP155" s="216">
        <v>0.008547</v>
      </c>
      <c r="AQ155" s="216">
        <v>0.007855</v>
      </c>
      <c r="AR155" s="216">
        <v>0.07203867982549697</v>
      </c>
      <c r="AS155" s="216">
        <v>0.7040016835555557</v>
      </c>
      <c r="AT155" s="216">
        <v>0.009273120450096428</v>
      </c>
      <c r="AU155" s="216">
        <v>0.696672</v>
      </c>
      <c r="AV155" s="216">
        <v>0.0857927701852418</v>
      </c>
      <c r="AW155" s="216">
        <v>0</v>
      </c>
      <c r="AX155" s="216">
        <v>0</v>
      </c>
      <c r="AY155" s="216">
        <v>0</v>
      </c>
      <c r="AZ155" s="216">
        <v>0</v>
      </c>
      <c r="BA155" s="216">
        <v>0</v>
      </c>
      <c r="BB155" s="46"/>
      <c r="BC155" s="216">
        <v>0</v>
      </c>
      <c r="BD155" s="46"/>
      <c r="BE155" s="216">
        <v>0</v>
      </c>
      <c r="BG155" s="45">
        <v>13.47517095169572</v>
      </c>
      <c r="BI155" s="35">
        <v>-0.04691744974543782</v>
      </c>
      <c r="BN155" s="7"/>
    </row>
    <row r="156" spans="1:66" ht="12.75">
      <c r="A156" s="8" t="s">
        <v>589</v>
      </c>
      <c r="B156" s="8" t="s">
        <v>905</v>
      </c>
      <c r="C156" s="8" t="s">
        <v>906</v>
      </c>
      <c r="D156" s="8"/>
      <c r="E156" s="216">
        <v>12.744809</v>
      </c>
      <c r="F156" s="216"/>
      <c r="G156" s="216">
        <v>8.346565698773</v>
      </c>
      <c r="H156" s="216">
        <v>-0.045881</v>
      </c>
      <c r="I156" s="216">
        <v>0</v>
      </c>
      <c r="J156" s="216">
        <v>0</v>
      </c>
      <c r="K156" s="216">
        <v>0</v>
      </c>
      <c r="L156" s="216">
        <v>0</v>
      </c>
      <c r="M156" s="216">
        <v>0</v>
      </c>
      <c r="N156" s="216">
        <v>0</v>
      </c>
      <c r="O156" s="216">
        <v>0.008547</v>
      </c>
      <c r="P156" s="216">
        <v>0.007855</v>
      </c>
      <c r="Q156" s="216">
        <v>0.797491656888889</v>
      </c>
      <c r="R156" s="216">
        <v>0.02771244256761102</v>
      </c>
      <c r="S156" s="216">
        <v>0.737618</v>
      </c>
      <c r="T156" s="216">
        <v>0.062357499589002316</v>
      </c>
      <c r="U156" s="216">
        <v>0</v>
      </c>
      <c r="V156" s="216">
        <v>0</v>
      </c>
      <c r="W156" s="216">
        <v>0</v>
      </c>
      <c r="X156" s="216">
        <v>0</v>
      </c>
      <c r="Y156" s="216">
        <v>0</v>
      </c>
      <c r="Z156" s="216"/>
      <c r="AA156" s="216">
        <v>0</v>
      </c>
      <c r="AB156" s="46"/>
      <c r="AC156" s="217">
        <v>22.687075297818502</v>
      </c>
      <c r="AE156" s="216">
        <v>12.806328751319164</v>
      </c>
      <c r="AF156" s="46"/>
      <c r="AG156" s="216">
        <v>7.249583990863</v>
      </c>
      <c r="AH156" s="216">
        <v>0.03538348241099994</v>
      </c>
      <c r="AI156" s="216">
        <v>-0.045881</v>
      </c>
      <c r="AJ156" s="216"/>
      <c r="AK156" s="216">
        <v>0</v>
      </c>
      <c r="AL156" s="216">
        <v>0</v>
      </c>
      <c r="AM156" s="216">
        <v>0</v>
      </c>
      <c r="AN156" s="216">
        <v>0</v>
      </c>
      <c r="AO156" s="216">
        <v>0</v>
      </c>
      <c r="AP156" s="216">
        <v>0.008547</v>
      </c>
      <c r="AQ156" s="216">
        <v>0.007855</v>
      </c>
      <c r="AR156" s="216">
        <v>0.13920994969048384</v>
      </c>
      <c r="AS156" s="216">
        <v>1.089375816888889</v>
      </c>
      <c r="AT156" s="216">
        <v>0.011351188344601621</v>
      </c>
      <c r="AU156" s="216">
        <v>0.649104</v>
      </c>
      <c r="AV156" s="216">
        <v>0.07909523445755252</v>
      </c>
      <c r="AW156" s="216">
        <v>0</v>
      </c>
      <c r="AX156" s="216">
        <v>0</v>
      </c>
      <c r="AY156" s="216">
        <v>0</v>
      </c>
      <c r="AZ156" s="216">
        <v>0</v>
      </c>
      <c r="BA156" s="216">
        <v>0</v>
      </c>
      <c r="BB156" s="46"/>
      <c r="BC156" s="216">
        <v>0</v>
      </c>
      <c r="BD156" s="46"/>
      <c r="BE156" s="216">
        <v>0</v>
      </c>
      <c r="BG156" s="45">
        <v>22.02995341397469</v>
      </c>
      <c r="BI156" s="35">
        <v>-0.02896459218377068</v>
      </c>
      <c r="BN156" s="7"/>
    </row>
    <row r="157" spans="1:66" ht="12.75">
      <c r="A157" s="8" t="s">
        <v>606</v>
      </c>
      <c r="B157" s="8" t="s">
        <v>907</v>
      </c>
      <c r="C157" s="8" t="s">
        <v>908</v>
      </c>
      <c r="D157" s="8"/>
      <c r="E157" s="216">
        <v>93.039065</v>
      </c>
      <c r="F157" s="216"/>
      <c r="G157" s="216">
        <v>86.75868373716199</v>
      </c>
      <c r="H157" s="216">
        <v>0</v>
      </c>
      <c r="I157" s="216">
        <v>0</v>
      </c>
      <c r="J157" s="216">
        <v>0</v>
      </c>
      <c r="K157" s="216">
        <v>0</v>
      </c>
      <c r="L157" s="216">
        <v>0.050926</v>
      </c>
      <c r="M157" s="216">
        <v>0.490552</v>
      </c>
      <c r="N157" s="216">
        <v>0</v>
      </c>
      <c r="O157" s="216">
        <v>0.008547</v>
      </c>
      <c r="P157" s="216">
        <v>0.007855</v>
      </c>
      <c r="Q157" s="216">
        <v>2.7311745966666665</v>
      </c>
      <c r="R157" s="216">
        <v>0.29378494194898797</v>
      </c>
      <c r="S157" s="216">
        <v>1.805402</v>
      </c>
      <c r="T157" s="216">
        <v>0.12038155736557718</v>
      </c>
      <c r="U157" s="216">
        <v>0.1</v>
      </c>
      <c r="V157" s="216">
        <v>0</v>
      </c>
      <c r="W157" s="216">
        <v>0</v>
      </c>
      <c r="X157" s="216">
        <v>0.169857</v>
      </c>
      <c r="Y157" s="216">
        <v>8.874299210711964</v>
      </c>
      <c r="Z157" s="216"/>
      <c r="AA157" s="216">
        <v>3.471178</v>
      </c>
      <c r="AB157" s="46"/>
      <c r="AC157" s="217">
        <v>197.9217060438552</v>
      </c>
      <c r="AE157" s="216">
        <v>93.57630120341294</v>
      </c>
      <c r="AF157" s="46"/>
      <c r="AG157" s="216">
        <v>77.973289675903</v>
      </c>
      <c r="AH157" s="216">
        <v>0.37510711301499605</v>
      </c>
      <c r="AI157" s="216">
        <v>0</v>
      </c>
      <c r="AJ157" s="216"/>
      <c r="AK157" s="216">
        <v>0</v>
      </c>
      <c r="AL157" s="216">
        <v>0</v>
      </c>
      <c r="AM157" s="216">
        <v>0.050926</v>
      </c>
      <c r="AN157" s="216">
        <v>0.483415</v>
      </c>
      <c r="AO157" s="216">
        <v>0</v>
      </c>
      <c r="AP157" s="216">
        <v>0.008547</v>
      </c>
      <c r="AQ157" s="216">
        <v>0.007855</v>
      </c>
      <c r="AR157" s="216">
        <v>1.0681887395696603</v>
      </c>
      <c r="AS157" s="216">
        <v>2.9455884633333334</v>
      </c>
      <c r="AT157" s="216">
        <v>0.11799034419330405</v>
      </c>
      <c r="AU157" s="216">
        <v>1.668093</v>
      </c>
      <c r="AV157" s="216">
        <v>0.11972940906163777</v>
      </c>
      <c r="AW157" s="216">
        <v>0.1</v>
      </c>
      <c r="AX157" s="216">
        <v>0</v>
      </c>
      <c r="AY157" s="216">
        <v>0</v>
      </c>
      <c r="AZ157" s="216">
        <v>0.175159</v>
      </c>
      <c r="BA157" s="216">
        <v>9.145841390903689</v>
      </c>
      <c r="BB157" s="46"/>
      <c r="BC157" s="216">
        <v>4.445047</v>
      </c>
      <c r="BD157" s="46"/>
      <c r="BE157" s="216">
        <v>0</v>
      </c>
      <c r="BG157" s="45">
        <v>192.26107833939255</v>
      </c>
      <c r="BI157" s="35">
        <v>-0.028600338071097575</v>
      </c>
      <c r="BN157" s="7"/>
    </row>
    <row r="158" spans="1:66" ht="12.75">
      <c r="A158" s="8" t="s">
        <v>589</v>
      </c>
      <c r="B158" s="8" t="s">
        <v>909</v>
      </c>
      <c r="C158" s="8" t="s">
        <v>910</v>
      </c>
      <c r="D158" s="8"/>
      <c r="E158" s="216">
        <v>5.65037305</v>
      </c>
      <c r="F158" s="216"/>
      <c r="G158" s="216">
        <v>3.080887827573</v>
      </c>
      <c r="H158" s="216">
        <v>-0.107041</v>
      </c>
      <c r="I158" s="216">
        <v>0</v>
      </c>
      <c r="J158" s="216">
        <v>0</v>
      </c>
      <c r="K158" s="216">
        <v>0</v>
      </c>
      <c r="L158" s="216">
        <v>0</v>
      </c>
      <c r="M158" s="216">
        <v>0</v>
      </c>
      <c r="N158" s="216">
        <v>0</v>
      </c>
      <c r="O158" s="216">
        <v>0.008547</v>
      </c>
      <c r="P158" s="216">
        <v>0.007855</v>
      </c>
      <c r="Q158" s="216">
        <v>0.7621957555555557</v>
      </c>
      <c r="R158" s="216">
        <v>0.010233673644126305</v>
      </c>
      <c r="S158" s="216">
        <v>0.258981</v>
      </c>
      <c r="T158" s="216">
        <v>0.0315113740608827</v>
      </c>
      <c r="U158" s="216">
        <v>0</v>
      </c>
      <c r="V158" s="216">
        <v>0</v>
      </c>
      <c r="W158" s="216">
        <v>0</v>
      </c>
      <c r="X158" s="216">
        <v>0</v>
      </c>
      <c r="Y158" s="216">
        <v>0</v>
      </c>
      <c r="Z158" s="216"/>
      <c r="AA158" s="216">
        <v>0</v>
      </c>
      <c r="AB158" s="46"/>
      <c r="AC158" s="217">
        <v>9.703543680833564</v>
      </c>
      <c r="AE158" s="216">
        <v>5.6798124393968115</v>
      </c>
      <c r="AF158" s="46"/>
      <c r="AG158" s="216">
        <v>2.695750253631</v>
      </c>
      <c r="AH158" s="216">
        <v>0.013066441562999971</v>
      </c>
      <c r="AI158" s="216">
        <v>-0.107041</v>
      </c>
      <c r="AJ158" s="216"/>
      <c r="AK158" s="216">
        <v>0</v>
      </c>
      <c r="AL158" s="216">
        <v>0</v>
      </c>
      <c r="AM158" s="216">
        <v>0</v>
      </c>
      <c r="AN158" s="216">
        <v>0</v>
      </c>
      <c r="AO158" s="216">
        <v>0</v>
      </c>
      <c r="AP158" s="216">
        <v>0.008547</v>
      </c>
      <c r="AQ158" s="216">
        <v>0.007855</v>
      </c>
      <c r="AR158" s="216">
        <v>0.05905068827502375</v>
      </c>
      <c r="AS158" s="216">
        <v>1.2118891955555557</v>
      </c>
      <c r="AT158" s="216">
        <v>0.004189955397405273</v>
      </c>
      <c r="AU158" s="216">
        <v>0.235997</v>
      </c>
      <c r="AV158" s="216">
        <v>0.05916852143592523</v>
      </c>
      <c r="AW158" s="216">
        <v>0</v>
      </c>
      <c r="AX158" s="216">
        <v>0</v>
      </c>
      <c r="AY158" s="216">
        <v>0</v>
      </c>
      <c r="AZ158" s="216">
        <v>0</v>
      </c>
      <c r="BA158" s="216">
        <v>0</v>
      </c>
      <c r="BB158" s="46"/>
      <c r="BC158" s="216">
        <v>0</v>
      </c>
      <c r="BD158" s="46"/>
      <c r="BE158" s="216">
        <v>0</v>
      </c>
      <c r="BG158" s="45">
        <v>9.86828549525472</v>
      </c>
      <c r="BI158" s="35">
        <v>0.016977489857293436</v>
      </c>
      <c r="BN158" s="7"/>
    </row>
    <row r="159" spans="1:66" ht="12.75">
      <c r="A159" s="8" t="s">
        <v>622</v>
      </c>
      <c r="B159" s="8" t="s">
        <v>911</v>
      </c>
      <c r="C159" s="8" t="s">
        <v>912</v>
      </c>
      <c r="D159" s="8"/>
      <c r="E159" s="216">
        <v>30.788202</v>
      </c>
      <c r="F159" s="216"/>
      <c r="G159" s="216">
        <v>62.709425499075</v>
      </c>
      <c r="H159" s="216">
        <v>-0.006284</v>
      </c>
      <c r="I159" s="216">
        <v>0</v>
      </c>
      <c r="J159" s="216">
        <v>0</v>
      </c>
      <c r="K159" s="216">
        <v>0.006777</v>
      </c>
      <c r="L159" s="216">
        <v>0.018286999999999998</v>
      </c>
      <c r="M159" s="216">
        <v>0.644743</v>
      </c>
      <c r="N159" s="216">
        <v>0</v>
      </c>
      <c r="O159" s="216">
        <v>0.008547</v>
      </c>
      <c r="P159" s="216">
        <v>0.007855</v>
      </c>
      <c r="Q159" s="216">
        <v>1.1878854322222223</v>
      </c>
      <c r="R159" s="216">
        <v>0.21096664074464802</v>
      </c>
      <c r="S159" s="216">
        <v>1.064711</v>
      </c>
      <c r="T159" s="216">
        <v>0.10109532348402822</v>
      </c>
      <c r="U159" s="216">
        <v>0</v>
      </c>
      <c r="V159" s="216">
        <v>0</v>
      </c>
      <c r="W159" s="216">
        <v>0</v>
      </c>
      <c r="X159" s="216">
        <v>0.087767</v>
      </c>
      <c r="Y159" s="216">
        <v>8.254786938846667</v>
      </c>
      <c r="Z159" s="216"/>
      <c r="AA159" s="216">
        <v>1.793604</v>
      </c>
      <c r="AB159" s="46"/>
      <c r="AC159" s="217">
        <v>106.87836883437258</v>
      </c>
      <c r="AE159" s="216">
        <v>31.10235015354414</v>
      </c>
      <c r="AF159" s="46"/>
      <c r="AG159" s="216">
        <v>56.325609456997995</v>
      </c>
      <c r="AH159" s="216">
        <v>0.26936400152899326</v>
      </c>
      <c r="AI159" s="216">
        <v>-0.006284</v>
      </c>
      <c r="AJ159" s="216"/>
      <c r="AK159" s="216">
        <v>0</v>
      </c>
      <c r="AL159" s="216">
        <v>0.006777</v>
      </c>
      <c r="AM159" s="216">
        <v>0.018286999999999998</v>
      </c>
      <c r="AN159" s="216">
        <v>0.635363</v>
      </c>
      <c r="AO159" s="216">
        <v>0</v>
      </c>
      <c r="AP159" s="216">
        <v>0.008547</v>
      </c>
      <c r="AQ159" s="216">
        <v>0.007855</v>
      </c>
      <c r="AR159" s="216">
        <v>0.41227494332802117</v>
      </c>
      <c r="AS159" s="216">
        <v>1.3325595655555555</v>
      </c>
      <c r="AT159" s="216">
        <v>0.08528375927435725</v>
      </c>
      <c r="AU159" s="216">
        <v>0.982764</v>
      </c>
      <c r="AV159" s="216">
        <v>0.10570117265638074</v>
      </c>
      <c r="AW159" s="216">
        <v>0</v>
      </c>
      <c r="AX159" s="216">
        <v>0</v>
      </c>
      <c r="AY159" s="216">
        <v>0</v>
      </c>
      <c r="AZ159" s="216">
        <v>0.090507</v>
      </c>
      <c r="BA159" s="216">
        <v>8.485920973134375</v>
      </c>
      <c r="BB159" s="46"/>
      <c r="BC159" s="216">
        <v>2.296816</v>
      </c>
      <c r="BD159" s="46"/>
      <c r="BE159" s="216">
        <v>0</v>
      </c>
      <c r="BG159" s="45">
        <v>102.15969602601983</v>
      </c>
      <c r="BI159" s="35">
        <v>-0.044149932861205894</v>
      </c>
      <c r="BN159" s="7"/>
    </row>
    <row r="160" spans="1:66" ht="12.75">
      <c r="A160" s="8" t="s">
        <v>589</v>
      </c>
      <c r="B160" s="8" t="s">
        <v>913</v>
      </c>
      <c r="C160" s="8" t="s">
        <v>914</v>
      </c>
      <c r="D160" s="8"/>
      <c r="E160" s="216">
        <v>5.499791</v>
      </c>
      <c r="F160" s="216"/>
      <c r="G160" s="216">
        <v>8.422282880852999</v>
      </c>
      <c r="H160" s="216">
        <v>0</v>
      </c>
      <c r="I160" s="216">
        <v>0.9745217282503535</v>
      </c>
      <c r="J160" s="216">
        <v>0</v>
      </c>
      <c r="K160" s="216">
        <v>0</v>
      </c>
      <c r="L160" s="216">
        <v>0</v>
      </c>
      <c r="M160" s="216">
        <v>0</v>
      </c>
      <c r="N160" s="216">
        <v>0</v>
      </c>
      <c r="O160" s="216">
        <v>0.008547</v>
      </c>
      <c r="P160" s="216">
        <v>0.007855</v>
      </c>
      <c r="Q160" s="216">
        <v>0.503645432888889</v>
      </c>
      <c r="R160" s="216">
        <v>0.028282349242971745</v>
      </c>
      <c r="S160" s="216">
        <v>1.054748</v>
      </c>
      <c r="T160" s="216">
        <v>0.09306126147728647</v>
      </c>
      <c r="U160" s="216">
        <v>0</v>
      </c>
      <c r="V160" s="216">
        <v>0</v>
      </c>
      <c r="W160" s="216">
        <v>0</v>
      </c>
      <c r="X160" s="216">
        <v>0</v>
      </c>
      <c r="Y160" s="216">
        <v>0</v>
      </c>
      <c r="Z160" s="216"/>
      <c r="AA160" s="216">
        <v>0</v>
      </c>
      <c r="AB160" s="46"/>
      <c r="AC160" s="217">
        <v>16.592734652712497</v>
      </c>
      <c r="AE160" s="216">
        <v>5.528565555985748</v>
      </c>
      <c r="AF160" s="46"/>
      <c r="AG160" s="216">
        <v>7.287505817122001</v>
      </c>
      <c r="AH160" s="216">
        <v>0.0361111441019997</v>
      </c>
      <c r="AI160" s="216">
        <v>0</v>
      </c>
      <c r="AJ160" s="216"/>
      <c r="AK160" s="216">
        <v>0</v>
      </c>
      <c r="AL160" s="216">
        <v>0</v>
      </c>
      <c r="AM160" s="216">
        <v>0</v>
      </c>
      <c r="AN160" s="216">
        <v>0</v>
      </c>
      <c r="AO160" s="216">
        <v>0</v>
      </c>
      <c r="AP160" s="216">
        <v>0.008547</v>
      </c>
      <c r="AQ160" s="216">
        <v>0.007855</v>
      </c>
      <c r="AR160" s="216">
        <v>0.07048779018674249</v>
      </c>
      <c r="AS160" s="216">
        <v>0.8863145528888889</v>
      </c>
      <c r="AT160" s="216">
        <v>0.011454162433074792</v>
      </c>
      <c r="AU160" s="216">
        <v>0.986292</v>
      </c>
      <c r="AV160" s="216">
        <v>0.10106041246401744</v>
      </c>
      <c r="AW160" s="216">
        <v>0</v>
      </c>
      <c r="AX160" s="216">
        <v>0</v>
      </c>
      <c r="AY160" s="216">
        <v>0</v>
      </c>
      <c r="AZ160" s="216">
        <v>0</v>
      </c>
      <c r="BA160" s="216">
        <v>0</v>
      </c>
      <c r="BB160" s="46"/>
      <c r="BC160" s="216">
        <v>0</v>
      </c>
      <c r="BD160" s="46"/>
      <c r="BE160" s="216">
        <v>0.9745217282503535</v>
      </c>
      <c r="BG160" s="45">
        <v>15.898715163432826</v>
      </c>
      <c r="BI160" s="35">
        <v>-0.04182670932824307</v>
      </c>
      <c r="BN160" s="7"/>
    </row>
    <row r="161" spans="1:66" ht="12.75">
      <c r="A161" s="8" t="s">
        <v>589</v>
      </c>
      <c r="B161" s="8" t="s">
        <v>915</v>
      </c>
      <c r="C161" s="8" t="s">
        <v>916</v>
      </c>
      <c r="D161" s="8"/>
      <c r="E161" s="216">
        <v>7.172214</v>
      </c>
      <c r="F161" s="216"/>
      <c r="G161" s="216">
        <v>7.403934669152</v>
      </c>
      <c r="H161" s="216">
        <v>0</v>
      </c>
      <c r="I161" s="216">
        <v>0</v>
      </c>
      <c r="J161" s="216">
        <v>0</v>
      </c>
      <c r="K161" s="216">
        <v>0</v>
      </c>
      <c r="L161" s="216">
        <v>0</v>
      </c>
      <c r="M161" s="216">
        <v>0</v>
      </c>
      <c r="N161" s="216">
        <v>0</v>
      </c>
      <c r="O161" s="216">
        <v>0.008547</v>
      </c>
      <c r="P161" s="216">
        <v>0.007855</v>
      </c>
      <c r="Q161" s="216">
        <v>0.4521768782222222</v>
      </c>
      <c r="R161" s="216">
        <v>0.024789613817711526</v>
      </c>
      <c r="S161" s="216">
        <v>0.826381</v>
      </c>
      <c r="T161" s="216">
        <v>0.07600740131881527</v>
      </c>
      <c r="U161" s="216">
        <v>0</v>
      </c>
      <c r="V161" s="216">
        <v>0</v>
      </c>
      <c r="W161" s="216">
        <v>0</v>
      </c>
      <c r="X161" s="216">
        <v>0</v>
      </c>
      <c r="Y161" s="216">
        <v>0</v>
      </c>
      <c r="Z161" s="216"/>
      <c r="AA161" s="216">
        <v>0</v>
      </c>
      <c r="AB161" s="46"/>
      <c r="AC161" s="217">
        <v>15.971905562510749</v>
      </c>
      <c r="AE161" s="216">
        <v>7.193007664166293</v>
      </c>
      <c r="AF161" s="46"/>
      <c r="AG161" s="216">
        <v>6.408954673344001</v>
      </c>
      <c r="AH161" s="216">
        <v>0.03165158980000019</v>
      </c>
      <c r="AI161" s="216">
        <v>0</v>
      </c>
      <c r="AJ161" s="216"/>
      <c r="AK161" s="216">
        <v>0</v>
      </c>
      <c r="AL161" s="216">
        <v>0</v>
      </c>
      <c r="AM161" s="216">
        <v>0</v>
      </c>
      <c r="AN161" s="216">
        <v>0</v>
      </c>
      <c r="AO161" s="216">
        <v>0</v>
      </c>
      <c r="AP161" s="216">
        <v>0.008547</v>
      </c>
      <c r="AQ161" s="216">
        <v>0.007855</v>
      </c>
      <c r="AR161" s="216">
        <v>0.0834664125481887</v>
      </c>
      <c r="AS161" s="216">
        <v>0.7836260515555555</v>
      </c>
      <c r="AT161" s="216">
        <v>0.010069226068995657</v>
      </c>
      <c r="AU161" s="216">
        <v>0.727215</v>
      </c>
      <c r="AV161" s="216">
        <v>0.08854971225119264</v>
      </c>
      <c r="AW161" s="216">
        <v>0</v>
      </c>
      <c r="AX161" s="216">
        <v>0</v>
      </c>
      <c r="AY161" s="216">
        <v>0</v>
      </c>
      <c r="AZ161" s="216">
        <v>0</v>
      </c>
      <c r="BA161" s="216">
        <v>0</v>
      </c>
      <c r="BB161" s="46"/>
      <c r="BC161" s="216">
        <v>0</v>
      </c>
      <c r="BD161" s="46"/>
      <c r="BE161" s="216">
        <v>0</v>
      </c>
      <c r="BG161" s="45">
        <v>15.342942329734226</v>
      </c>
      <c r="BI161" s="35">
        <v>-0.03937934833854919</v>
      </c>
      <c r="BN161" s="7"/>
    </row>
    <row r="162" spans="1:66" ht="12.75">
      <c r="A162" s="8" t="s">
        <v>606</v>
      </c>
      <c r="B162" s="8" t="s">
        <v>917</v>
      </c>
      <c r="C162" s="8" t="s">
        <v>918</v>
      </c>
      <c r="D162" s="8"/>
      <c r="E162" s="216">
        <v>94.898487</v>
      </c>
      <c r="F162" s="216"/>
      <c r="G162" s="216">
        <v>76.665111446067</v>
      </c>
      <c r="H162" s="216">
        <v>0</v>
      </c>
      <c r="I162" s="216">
        <v>0</v>
      </c>
      <c r="J162" s="216">
        <v>0</v>
      </c>
      <c r="K162" s="216">
        <v>0</v>
      </c>
      <c r="L162" s="216">
        <v>0.07752799999999999</v>
      </c>
      <c r="M162" s="216">
        <v>0.731845</v>
      </c>
      <c r="N162" s="216">
        <v>0</v>
      </c>
      <c r="O162" s="216">
        <v>0.008547</v>
      </c>
      <c r="P162" s="216">
        <v>0.007855</v>
      </c>
      <c r="Q162" s="216">
        <v>1.7973487988888892</v>
      </c>
      <c r="R162" s="216">
        <v>0.2558890104768679</v>
      </c>
      <c r="S162" s="216">
        <v>1.448792</v>
      </c>
      <c r="T162" s="216">
        <v>0.1230555223760418</v>
      </c>
      <c r="U162" s="216">
        <v>0.1</v>
      </c>
      <c r="V162" s="216">
        <v>0</v>
      </c>
      <c r="W162" s="216">
        <v>0</v>
      </c>
      <c r="X162" s="216">
        <v>0.176138</v>
      </c>
      <c r="Y162" s="216">
        <v>8.833400585844295</v>
      </c>
      <c r="Z162" s="216"/>
      <c r="AA162" s="216">
        <v>3.599507</v>
      </c>
      <c r="AB162" s="46"/>
      <c r="AC162" s="217">
        <v>188.72350436365306</v>
      </c>
      <c r="AE162" s="216">
        <v>95.67028723920136</v>
      </c>
      <c r="AF162" s="46"/>
      <c r="AG162" s="216">
        <v>69.666859519262</v>
      </c>
      <c r="AH162" s="216">
        <v>0.3267212653429955</v>
      </c>
      <c r="AI162" s="216">
        <v>0</v>
      </c>
      <c r="AJ162" s="216"/>
      <c r="AK162" s="216">
        <v>0</v>
      </c>
      <c r="AL162" s="216">
        <v>0</v>
      </c>
      <c r="AM162" s="216">
        <v>0.07752799999999999</v>
      </c>
      <c r="AN162" s="216">
        <v>0.721199</v>
      </c>
      <c r="AO162" s="216">
        <v>0</v>
      </c>
      <c r="AP162" s="216">
        <v>0.008547</v>
      </c>
      <c r="AQ162" s="216">
        <v>0.007855</v>
      </c>
      <c r="AR162" s="216">
        <v>1.10372947580403</v>
      </c>
      <c r="AS162" s="216">
        <v>3.4137630655555555</v>
      </c>
      <c r="AT162" s="216">
        <v>0.1042632563968329</v>
      </c>
      <c r="AU162" s="216">
        <v>1.290477</v>
      </c>
      <c r="AV162" s="216">
        <v>0.11993330860386452</v>
      </c>
      <c r="AW162" s="216">
        <v>0.1</v>
      </c>
      <c r="AX162" s="216">
        <v>0</v>
      </c>
      <c r="AY162" s="216">
        <v>0</v>
      </c>
      <c r="AZ162" s="216">
        <v>0.181635</v>
      </c>
      <c r="BA162" s="216">
        <v>9.716740644428725</v>
      </c>
      <c r="BB162" s="46"/>
      <c r="BC162" s="216">
        <v>4.609381</v>
      </c>
      <c r="BD162" s="46"/>
      <c r="BE162" s="216">
        <v>0</v>
      </c>
      <c r="BG162" s="45">
        <v>187.11891977459535</v>
      </c>
      <c r="BI162" s="35">
        <v>-0.008502303909987912</v>
      </c>
      <c r="BN162" s="7"/>
    </row>
    <row r="163" spans="1:66" ht="12.75">
      <c r="A163" s="8" t="s">
        <v>1544</v>
      </c>
      <c r="B163" s="8" t="s">
        <v>574</v>
      </c>
      <c r="C163" s="8" t="s">
        <v>575</v>
      </c>
      <c r="D163" s="8"/>
      <c r="E163" s="216">
        <v>18.579427</v>
      </c>
      <c r="F163" s="216"/>
      <c r="G163" s="216">
        <v>12.659965501417</v>
      </c>
      <c r="H163" s="216">
        <v>0</v>
      </c>
      <c r="I163" s="216">
        <v>0</v>
      </c>
      <c r="J163" s="216">
        <v>0</v>
      </c>
      <c r="K163" s="216">
        <v>0</v>
      </c>
      <c r="L163" s="216">
        <v>0</v>
      </c>
      <c r="M163" s="216">
        <v>0</v>
      </c>
      <c r="N163" s="216">
        <v>1.2460817939076712</v>
      </c>
      <c r="O163" s="216">
        <v>0</v>
      </c>
      <c r="P163" s="216">
        <v>0</v>
      </c>
      <c r="Q163" s="216">
        <v>0</v>
      </c>
      <c r="R163" s="216">
        <v>0</v>
      </c>
      <c r="S163" s="216">
        <v>0</v>
      </c>
      <c r="T163" s="216">
        <v>0</v>
      </c>
      <c r="U163" s="216">
        <v>0</v>
      </c>
      <c r="V163" s="216">
        <v>0</v>
      </c>
      <c r="W163" s="216">
        <v>0</v>
      </c>
      <c r="X163" s="216">
        <v>0</v>
      </c>
      <c r="Y163" s="216">
        <v>0</v>
      </c>
      <c r="Z163" s="216"/>
      <c r="AA163" s="216">
        <v>0</v>
      </c>
      <c r="AB163" s="46"/>
      <c r="AC163" s="217">
        <v>32.48547429532467</v>
      </c>
      <c r="AE163" s="216">
        <v>18.69434974179025</v>
      </c>
      <c r="AF163" s="46"/>
      <c r="AG163" s="216">
        <v>11.740699768387</v>
      </c>
      <c r="AH163" s="216">
        <v>0.0537736072739996</v>
      </c>
      <c r="AI163" s="216">
        <v>0</v>
      </c>
      <c r="AJ163" s="216"/>
      <c r="AK163" s="216">
        <v>0</v>
      </c>
      <c r="AL163" s="216">
        <v>0</v>
      </c>
      <c r="AM163" s="216">
        <v>0</v>
      </c>
      <c r="AN163" s="216">
        <v>0</v>
      </c>
      <c r="AO163" s="216">
        <v>1.2712567666746375</v>
      </c>
      <c r="AP163" s="216">
        <v>0</v>
      </c>
      <c r="AQ163" s="216">
        <v>0</v>
      </c>
      <c r="AR163" s="216">
        <v>0.21094224178291535</v>
      </c>
      <c r="AS163" s="216">
        <v>0</v>
      </c>
      <c r="AT163" s="216">
        <v>0</v>
      </c>
      <c r="AU163" s="216">
        <v>0</v>
      </c>
      <c r="AV163" s="216">
        <v>0</v>
      </c>
      <c r="AW163" s="216">
        <v>0</v>
      </c>
      <c r="AX163" s="216">
        <v>0</v>
      </c>
      <c r="AY163" s="216">
        <v>0</v>
      </c>
      <c r="AZ163" s="216">
        <v>0</v>
      </c>
      <c r="BA163" s="216">
        <v>0</v>
      </c>
      <c r="BB163" s="46"/>
      <c r="BC163" s="216">
        <v>0</v>
      </c>
      <c r="BD163" s="46"/>
      <c r="BE163" s="216">
        <v>0</v>
      </c>
      <c r="BG163" s="45">
        <v>31.971022125908803</v>
      </c>
      <c r="BI163" s="35">
        <v>-0.015836375505525822</v>
      </c>
      <c r="BN163" s="7"/>
    </row>
    <row r="164" spans="1:66" ht="12.75">
      <c r="A164" s="8" t="s">
        <v>622</v>
      </c>
      <c r="B164" s="8" t="s">
        <v>919</v>
      </c>
      <c r="C164" s="8" t="s">
        <v>1006</v>
      </c>
      <c r="D164" s="8"/>
      <c r="E164" s="216">
        <v>78.910847</v>
      </c>
      <c r="F164" s="216"/>
      <c r="G164" s="216">
        <v>71.90734253299401</v>
      </c>
      <c r="H164" s="216">
        <v>-0.291989</v>
      </c>
      <c r="I164" s="216">
        <v>0</v>
      </c>
      <c r="J164" s="216">
        <v>0.003655</v>
      </c>
      <c r="K164" s="216">
        <v>0</v>
      </c>
      <c r="L164" s="216">
        <v>0.06973599999999999</v>
      </c>
      <c r="M164" s="216">
        <v>0.370996</v>
      </c>
      <c r="N164" s="216">
        <v>0</v>
      </c>
      <c r="O164" s="216">
        <v>0.008547</v>
      </c>
      <c r="P164" s="216">
        <v>0.007855</v>
      </c>
      <c r="Q164" s="216">
        <v>2.0694759422222226</v>
      </c>
      <c r="R164" s="216">
        <v>0.24169551529326103</v>
      </c>
      <c r="S164" s="216">
        <v>1.075559</v>
      </c>
      <c r="T164" s="216">
        <v>0.0908228876019823</v>
      </c>
      <c r="U164" s="216">
        <v>0</v>
      </c>
      <c r="V164" s="216">
        <v>0</v>
      </c>
      <c r="W164" s="216">
        <v>0</v>
      </c>
      <c r="X164" s="216">
        <v>0.154231</v>
      </c>
      <c r="Y164" s="216">
        <v>7.752681055563386</v>
      </c>
      <c r="Z164" s="216"/>
      <c r="AA164" s="216">
        <v>3.151863</v>
      </c>
      <c r="AB164" s="46"/>
      <c r="AC164" s="217">
        <v>165.52331793367486</v>
      </c>
      <c r="AE164" s="216">
        <v>79.60101899328484</v>
      </c>
      <c r="AF164" s="46"/>
      <c r="AG164" s="216">
        <v>64.881637645158</v>
      </c>
      <c r="AH164" s="216">
        <v>0.30859888995300233</v>
      </c>
      <c r="AI164" s="216">
        <v>-0.291989</v>
      </c>
      <c r="AJ164" s="216"/>
      <c r="AK164" s="216">
        <v>0.003655</v>
      </c>
      <c r="AL164" s="216">
        <v>0</v>
      </c>
      <c r="AM164" s="216">
        <v>0.06973599999999999</v>
      </c>
      <c r="AN164" s="216">
        <v>0.365599</v>
      </c>
      <c r="AO164" s="216">
        <v>0</v>
      </c>
      <c r="AP164" s="216">
        <v>0.008547</v>
      </c>
      <c r="AQ164" s="216">
        <v>0.007855</v>
      </c>
      <c r="AR164" s="216">
        <v>0.8986386900223761</v>
      </c>
      <c r="AS164" s="216">
        <v>2.806978608888889</v>
      </c>
      <c r="AT164" s="216">
        <v>0.0977927710521454</v>
      </c>
      <c r="AU164" s="216">
        <v>0.982819</v>
      </c>
      <c r="AV164" s="216">
        <v>0.09755594180083732</v>
      </c>
      <c r="AW164" s="216">
        <v>0</v>
      </c>
      <c r="AX164" s="216">
        <v>0</v>
      </c>
      <c r="AY164" s="216">
        <v>0</v>
      </c>
      <c r="AZ164" s="216">
        <v>0.159046</v>
      </c>
      <c r="BA164" s="216">
        <v>7.969756125119161</v>
      </c>
      <c r="BB164" s="46"/>
      <c r="BC164" s="216">
        <v>4.036146</v>
      </c>
      <c r="BD164" s="46"/>
      <c r="BE164" s="216">
        <v>0</v>
      </c>
      <c r="BG164" s="45">
        <v>162.00339166527928</v>
      </c>
      <c r="BI164" s="35">
        <v>-0.02126544049706648</v>
      </c>
      <c r="BN164" s="7"/>
    </row>
    <row r="165" spans="1:66" ht="12.75">
      <c r="A165" s="8" t="s">
        <v>671</v>
      </c>
      <c r="B165" s="8" t="s">
        <v>1007</v>
      </c>
      <c r="C165" s="8" t="s">
        <v>1008</v>
      </c>
      <c r="D165" s="8"/>
      <c r="E165" s="216">
        <v>461.031411</v>
      </c>
      <c r="F165" s="216"/>
      <c r="G165" s="216">
        <v>276.346926397071</v>
      </c>
      <c r="H165" s="216">
        <v>0</v>
      </c>
      <c r="I165" s="216">
        <v>0</v>
      </c>
      <c r="J165" s="216">
        <v>0.003655</v>
      </c>
      <c r="K165" s="216">
        <v>0</v>
      </c>
      <c r="L165" s="216">
        <v>0.340915</v>
      </c>
      <c r="M165" s="216">
        <v>2.138293</v>
      </c>
      <c r="N165" s="216">
        <v>0.3534032770595932</v>
      </c>
      <c r="O165" s="216">
        <v>0.008547</v>
      </c>
      <c r="P165" s="216">
        <v>0</v>
      </c>
      <c r="Q165" s="216">
        <v>3.114054433777778</v>
      </c>
      <c r="R165" s="216">
        <v>0.9186450482829415</v>
      </c>
      <c r="S165" s="216">
        <v>0</v>
      </c>
      <c r="T165" s="216">
        <v>0</v>
      </c>
      <c r="U165" s="216">
        <v>0</v>
      </c>
      <c r="V165" s="216">
        <v>0</v>
      </c>
      <c r="W165" s="216">
        <v>0</v>
      </c>
      <c r="X165" s="216">
        <v>0.724106</v>
      </c>
      <c r="Y165" s="216">
        <v>34.219706679576504</v>
      </c>
      <c r="Z165" s="216"/>
      <c r="AA165" s="216">
        <v>14.797761</v>
      </c>
      <c r="AB165" s="46"/>
      <c r="AC165" s="217">
        <v>793.9974238357678</v>
      </c>
      <c r="AE165" s="216">
        <v>463.12424526643076</v>
      </c>
      <c r="AF165" s="46"/>
      <c r="AG165" s="216">
        <v>255.077126083455</v>
      </c>
      <c r="AH165" s="216">
        <v>1.1729338122679889</v>
      </c>
      <c r="AI165" s="216">
        <v>0</v>
      </c>
      <c r="AJ165" s="216"/>
      <c r="AK165" s="216">
        <v>0.003655</v>
      </c>
      <c r="AL165" s="216">
        <v>0</v>
      </c>
      <c r="AM165" s="216">
        <v>0.340915</v>
      </c>
      <c r="AN165" s="216">
        <v>2.107187</v>
      </c>
      <c r="AO165" s="216">
        <v>0.38666954587267266</v>
      </c>
      <c r="AP165" s="216">
        <v>0.008547</v>
      </c>
      <c r="AQ165" s="216">
        <v>0</v>
      </c>
      <c r="AR165" s="216">
        <v>5.081528977612848</v>
      </c>
      <c r="AS165" s="216">
        <v>4.304508380444445</v>
      </c>
      <c r="AT165" s="216">
        <v>0.3758271513331591</v>
      </c>
      <c r="AU165" s="216">
        <v>0</v>
      </c>
      <c r="AV165" s="216">
        <v>0</v>
      </c>
      <c r="AW165" s="216">
        <v>0</v>
      </c>
      <c r="AX165" s="216">
        <v>0</v>
      </c>
      <c r="AY165" s="216">
        <v>0</v>
      </c>
      <c r="AZ165" s="216">
        <v>0.746708</v>
      </c>
      <c r="BA165" s="216">
        <v>37.64167734753416</v>
      </c>
      <c r="BB165" s="46"/>
      <c r="BC165" s="216">
        <v>18.949402</v>
      </c>
      <c r="BD165" s="46"/>
      <c r="BE165" s="216">
        <v>0</v>
      </c>
      <c r="BG165" s="45">
        <v>789.3209305649509</v>
      </c>
      <c r="BI165" s="35">
        <v>-0.005889809123340649</v>
      </c>
      <c r="BN165" s="7"/>
    </row>
    <row r="166" spans="1:66" ht="12.75">
      <c r="A166" s="8" t="s">
        <v>589</v>
      </c>
      <c r="B166" s="8" t="s">
        <v>1009</v>
      </c>
      <c r="C166" s="8" t="s">
        <v>1010</v>
      </c>
      <c r="D166" s="8"/>
      <c r="E166" s="216">
        <v>5.944406</v>
      </c>
      <c r="F166" s="216"/>
      <c r="G166" s="216">
        <v>6.019161035961</v>
      </c>
      <c r="H166" s="216">
        <v>-0.096866</v>
      </c>
      <c r="I166" s="216">
        <v>0</v>
      </c>
      <c r="J166" s="216">
        <v>0</v>
      </c>
      <c r="K166" s="216">
        <v>0</v>
      </c>
      <c r="L166" s="216">
        <v>0</v>
      </c>
      <c r="M166" s="216">
        <v>0</v>
      </c>
      <c r="N166" s="216">
        <v>0</v>
      </c>
      <c r="O166" s="216">
        <v>0.008547</v>
      </c>
      <c r="P166" s="216">
        <v>0.007855</v>
      </c>
      <c r="Q166" s="216">
        <v>0.9401294737777778</v>
      </c>
      <c r="R166" s="216">
        <v>0.02016126716023331</v>
      </c>
      <c r="S166" s="216">
        <v>0.631385</v>
      </c>
      <c r="T166" s="216">
        <v>0.05438733159623522</v>
      </c>
      <c r="U166" s="216">
        <v>0</v>
      </c>
      <c r="V166" s="216">
        <v>0</v>
      </c>
      <c r="W166" s="216">
        <v>0</v>
      </c>
      <c r="X166" s="216">
        <v>0</v>
      </c>
      <c r="Y166" s="216">
        <v>0</v>
      </c>
      <c r="Z166" s="216"/>
      <c r="AA166" s="216">
        <v>0</v>
      </c>
      <c r="AB166" s="46"/>
      <c r="AC166" s="217">
        <v>13.529166108495245</v>
      </c>
      <c r="AE166" s="216">
        <v>5.947080303723203</v>
      </c>
      <c r="AF166" s="46"/>
      <c r="AG166" s="216">
        <v>5.208106999678</v>
      </c>
      <c r="AH166" s="216">
        <v>0.025742077415999955</v>
      </c>
      <c r="AI166" s="216">
        <v>-0.096866</v>
      </c>
      <c r="AJ166" s="216"/>
      <c r="AK166" s="216">
        <v>0</v>
      </c>
      <c r="AL166" s="216">
        <v>0</v>
      </c>
      <c r="AM166" s="216">
        <v>0</v>
      </c>
      <c r="AN166" s="216">
        <v>0</v>
      </c>
      <c r="AO166" s="216">
        <v>0</v>
      </c>
      <c r="AP166" s="216">
        <v>0.008547</v>
      </c>
      <c r="AQ166" s="216">
        <v>0.007855</v>
      </c>
      <c r="AR166" s="216">
        <v>0.06526152156885055</v>
      </c>
      <c r="AS166" s="216">
        <v>1.3209274471111112</v>
      </c>
      <c r="AT166" s="216">
        <v>0.008185957322030655</v>
      </c>
      <c r="AU166" s="216">
        <v>0.604321</v>
      </c>
      <c r="AV166" s="216">
        <v>0.07453489034692742</v>
      </c>
      <c r="AW166" s="216">
        <v>0</v>
      </c>
      <c r="AX166" s="216">
        <v>0</v>
      </c>
      <c r="AY166" s="216">
        <v>0</v>
      </c>
      <c r="AZ166" s="216">
        <v>0</v>
      </c>
      <c r="BA166" s="216">
        <v>0</v>
      </c>
      <c r="BB166" s="46"/>
      <c r="BC166" s="216">
        <v>0</v>
      </c>
      <c r="BD166" s="46"/>
      <c r="BE166" s="216">
        <v>0</v>
      </c>
      <c r="BG166" s="45">
        <v>13.173696197166121</v>
      </c>
      <c r="BI166" s="35">
        <v>-0.026274340079682854</v>
      </c>
      <c r="BN166" s="7"/>
    </row>
    <row r="167" spans="1:66" ht="12.75">
      <c r="A167" s="8" t="s">
        <v>589</v>
      </c>
      <c r="B167" s="8" t="s">
        <v>1011</v>
      </c>
      <c r="C167" s="8" t="s">
        <v>1012</v>
      </c>
      <c r="D167" s="8"/>
      <c r="E167" s="216">
        <v>4.9828</v>
      </c>
      <c r="F167" s="216"/>
      <c r="G167" s="216">
        <v>5.234160695857</v>
      </c>
      <c r="H167" s="216">
        <v>-0.062299</v>
      </c>
      <c r="I167" s="216">
        <v>0</v>
      </c>
      <c r="J167" s="216">
        <v>0</v>
      </c>
      <c r="K167" s="216">
        <v>0</v>
      </c>
      <c r="L167" s="216">
        <v>0</v>
      </c>
      <c r="M167" s="216">
        <v>0</v>
      </c>
      <c r="N167" s="216">
        <v>0</v>
      </c>
      <c r="O167" s="216">
        <v>0.008547</v>
      </c>
      <c r="P167" s="216">
        <v>0.007855</v>
      </c>
      <c r="Q167" s="216">
        <v>0.3183535066666668</v>
      </c>
      <c r="R167" s="216">
        <v>0.017532196282006893</v>
      </c>
      <c r="S167" s="216">
        <v>0.576383</v>
      </c>
      <c r="T167" s="216">
        <v>0.05513098393639148</v>
      </c>
      <c r="U167" s="216">
        <v>0</v>
      </c>
      <c r="V167" s="216">
        <v>0</v>
      </c>
      <c r="W167" s="216">
        <v>0</v>
      </c>
      <c r="X167" s="216">
        <v>0</v>
      </c>
      <c r="Y167" s="216">
        <v>0</v>
      </c>
      <c r="Z167" s="216"/>
      <c r="AA167" s="216">
        <v>0</v>
      </c>
      <c r="AB167" s="46"/>
      <c r="AC167" s="217">
        <v>11.138463382742065</v>
      </c>
      <c r="AE167" s="216">
        <v>5.008439537245035</v>
      </c>
      <c r="AF167" s="46"/>
      <c r="AG167" s="216">
        <v>4.536984915061</v>
      </c>
      <c r="AH167" s="216">
        <v>0.022385257354000584</v>
      </c>
      <c r="AI167" s="216">
        <v>-0.062299</v>
      </c>
      <c r="AJ167" s="216"/>
      <c r="AK167" s="216">
        <v>0</v>
      </c>
      <c r="AL167" s="216">
        <v>0</v>
      </c>
      <c r="AM167" s="216">
        <v>0</v>
      </c>
      <c r="AN167" s="216">
        <v>0</v>
      </c>
      <c r="AO167" s="216">
        <v>0</v>
      </c>
      <c r="AP167" s="216">
        <v>0.008547</v>
      </c>
      <c r="AQ167" s="216">
        <v>0.007855</v>
      </c>
      <c r="AR167" s="216">
        <v>0.056956554101306234</v>
      </c>
      <c r="AS167" s="216">
        <v>0.4509566</v>
      </c>
      <c r="AT167" s="216">
        <v>0.007118370121176681</v>
      </c>
      <c r="AU167" s="216">
        <v>0.507217</v>
      </c>
      <c r="AV167" s="216">
        <v>0.07488435664254044</v>
      </c>
      <c r="AW167" s="216">
        <v>0</v>
      </c>
      <c r="AX167" s="216">
        <v>0</v>
      </c>
      <c r="AY167" s="216">
        <v>0</v>
      </c>
      <c r="AZ167" s="216">
        <v>0</v>
      </c>
      <c r="BA167" s="216">
        <v>0</v>
      </c>
      <c r="BB167" s="46"/>
      <c r="BC167" s="216">
        <v>0</v>
      </c>
      <c r="BD167" s="46"/>
      <c r="BE167" s="216">
        <v>0</v>
      </c>
      <c r="BG167" s="45">
        <v>10.61904559052506</v>
      </c>
      <c r="BI167" s="35">
        <v>-0.04663280511581081</v>
      </c>
      <c r="BN167" s="7"/>
    </row>
    <row r="168" spans="1:66" ht="12.75">
      <c r="A168" s="8" t="s">
        <v>606</v>
      </c>
      <c r="B168" s="8" t="s">
        <v>1013</v>
      </c>
      <c r="C168" s="8" t="s">
        <v>1014</v>
      </c>
      <c r="D168" s="8"/>
      <c r="E168" s="216">
        <v>97.321276</v>
      </c>
      <c r="F168" s="216"/>
      <c r="G168" s="216">
        <v>104.37789303165</v>
      </c>
      <c r="H168" s="216">
        <v>0</v>
      </c>
      <c r="I168" s="216">
        <v>0</v>
      </c>
      <c r="J168" s="216">
        <v>0</v>
      </c>
      <c r="K168" s="216">
        <v>0</v>
      </c>
      <c r="L168" s="216">
        <v>0.057916999999999996</v>
      </c>
      <c r="M168" s="216">
        <v>0.859096</v>
      </c>
      <c r="N168" s="216">
        <v>0</v>
      </c>
      <c r="O168" s="216">
        <v>0.008547</v>
      </c>
      <c r="P168" s="216">
        <v>0.007855</v>
      </c>
      <c r="Q168" s="216">
        <v>5.323300295555557</v>
      </c>
      <c r="R168" s="216">
        <v>0.3496586818092454</v>
      </c>
      <c r="S168" s="216">
        <v>2.068771</v>
      </c>
      <c r="T168" s="216">
        <v>0.1510833192031192</v>
      </c>
      <c r="U168" s="216">
        <v>0.1</v>
      </c>
      <c r="V168" s="216">
        <v>0</v>
      </c>
      <c r="W168" s="216">
        <v>0</v>
      </c>
      <c r="X168" s="216">
        <v>0.182341</v>
      </c>
      <c r="Y168" s="216">
        <v>15.281224879517161</v>
      </c>
      <c r="Z168" s="216"/>
      <c r="AA168" s="216">
        <v>3.726297</v>
      </c>
      <c r="AB168" s="46"/>
      <c r="AC168" s="217">
        <v>229.81526020773507</v>
      </c>
      <c r="AE168" s="216">
        <v>98.31523410020564</v>
      </c>
      <c r="AF168" s="46"/>
      <c r="AG168" s="216">
        <v>94.073556860355</v>
      </c>
      <c r="AH168" s="216">
        <v>0.4464471793690026</v>
      </c>
      <c r="AI168" s="216">
        <v>0</v>
      </c>
      <c r="AJ168" s="216"/>
      <c r="AK168" s="216">
        <v>0</v>
      </c>
      <c r="AL168" s="216">
        <v>0</v>
      </c>
      <c r="AM168" s="216">
        <v>0.057916999999999996</v>
      </c>
      <c r="AN168" s="216">
        <v>0.846598</v>
      </c>
      <c r="AO168" s="216">
        <v>0</v>
      </c>
      <c r="AP168" s="216">
        <v>0.008547</v>
      </c>
      <c r="AQ168" s="216">
        <v>0.007855</v>
      </c>
      <c r="AR168" s="216">
        <v>1.1303625655431644</v>
      </c>
      <c r="AS168" s="216">
        <v>6.7860681622222225</v>
      </c>
      <c r="AT168" s="216">
        <v>0.14195217117731618</v>
      </c>
      <c r="AU168" s="216">
        <v>1.991078</v>
      </c>
      <c r="AV168" s="216">
        <v>0.14103227557785342</v>
      </c>
      <c r="AW168" s="216">
        <v>0.1</v>
      </c>
      <c r="AX168" s="216">
        <v>0</v>
      </c>
      <c r="AY168" s="216">
        <v>0</v>
      </c>
      <c r="AZ168" s="216">
        <v>0.188032</v>
      </c>
      <c r="BA168" s="216">
        <v>15.709099176143644</v>
      </c>
      <c r="BB168" s="46"/>
      <c r="BC168" s="216">
        <v>4.771743</v>
      </c>
      <c r="BD168" s="46"/>
      <c r="BE168" s="216">
        <v>0</v>
      </c>
      <c r="BG168" s="45">
        <v>224.7155224905938</v>
      </c>
      <c r="BI168" s="35">
        <v>-0.02219059653624177</v>
      </c>
      <c r="BN168" s="7"/>
    </row>
    <row r="169" spans="1:66" ht="12.75">
      <c r="A169" s="8" t="s">
        <v>589</v>
      </c>
      <c r="B169" s="8" t="s">
        <v>1015</v>
      </c>
      <c r="C169" s="8" t="s">
        <v>1016</v>
      </c>
      <c r="D169" s="8"/>
      <c r="E169" s="216">
        <v>3.850343</v>
      </c>
      <c r="F169" s="216"/>
      <c r="G169" s="216">
        <v>5.725044699307</v>
      </c>
      <c r="H169" s="216">
        <v>-0.143067</v>
      </c>
      <c r="I169" s="216">
        <v>0</v>
      </c>
      <c r="J169" s="216">
        <v>0</v>
      </c>
      <c r="K169" s="216">
        <v>0</v>
      </c>
      <c r="L169" s="216">
        <v>0</v>
      </c>
      <c r="M169" s="216">
        <v>0</v>
      </c>
      <c r="N169" s="216">
        <v>0</v>
      </c>
      <c r="O169" s="216">
        <v>0.008547</v>
      </c>
      <c r="P169" s="216">
        <v>0.007855</v>
      </c>
      <c r="Q169" s="216">
        <v>1.0232584666666666</v>
      </c>
      <c r="R169" s="216">
        <v>0.019243150444381504</v>
      </c>
      <c r="S169" s="216">
        <v>0.510925</v>
      </c>
      <c r="T169" s="216">
        <v>0.050898403376804256</v>
      </c>
      <c r="U169" s="216">
        <v>0</v>
      </c>
      <c r="V169" s="216">
        <v>0</v>
      </c>
      <c r="W169" s="216">
        <v>0</v>
      </c>
      <c r="X169" s="216">
        <v>0</v>
      </c>
      <c r="Y169" s="216">
        <v>0</v>
      </c>
      <c r="Z169" s="216"/>
      <c r="AA169" s="216">
        <v>0</v>
      </c>
      <c r="AB169" s="46"/>
      <c r="AC169" s="217">
        <v>11.053047719794852</v>
      </c>
      <c r="AE169" s="216">
        <v>3.8742209918725234</v>
      </c>
      <c r="AF169" s="46"/>
      <c r="AG169" s="216">
        <v>4.941422651575</v>
      </c>
      <c r="AH169" s="216">
        <v>0.02456981818199996</v>
      </c>
      <c r="AI169" s="216">
        <v>-0.143067</v>
      </c>
      <c r="AJ169" s="216"/>
      <c r="AK169" s="216">
        <v>0</v>
      </c>
      <c r="AL169" s="216">
        <v>0</v>
      </c>
      <c r="AM169" s="216">
        <v>0</v>
      </c>
      <c r="AN169" s="216">
        <v>0</v>
      </c>
      <c r="AO169" s="216">
        <v>0</v>
      </c>
      <c r="AP169" s="216">
        <v>0.008547</v>
      </c>
      <c r="AQ169" s="216">
        <v>0.007855</v>
      </c>
      <c r="AR169" s="216">
        <v>0.04251302071019928</v>
      </c>
      <c r="AS169" s="216">
        <v>1.3941048666666667</v>
      </c>
      <c r="AT169" s="216">
        <v>0.007785964072942036</v>
      </c>
      <c r="AU169" s="216">
        <v>0.449614</v>
      </c>
      <c r="AV169" s="216">
        <v>0.07144503665100842</v>
      </c>
      <c r="AW169" s="216">
        <v>0</v>
      </c>
      <c r="AX169" s="216">
        <v>0</v>
      </c>
      <c r="AY169" s="216">
        <v>0</v>
      </c>
      <c r="AZ169" s="216">
        <v>0</v>
      </c>
      <c r="BA169" s="216">
        <v>0</v>
      </c>
      <c r="BB169" s="46"/>
      <c r="BC169" s="216">
        <v>0</v>
      </c>
      <c r="BD169" s="46"/>
      <c r="BE169" s="216">
        <v>0</v>
      </c>
      <c r="BG169" s="45">
        <v>10.67901134973034</v>
      </c>
      <c r="BI169" s="35">
        <v>-0.033840111754394456</v>
      </c>
      <c r="BN169" s="7"/>
    </row>
    <row r="170" spans="1:66" ht="12.75">
      <c r="A170" s="8" t="s">
        <v>589</v>
      </c>
      <c r="B170" s="8" t="s">
        <v>1017</v>
      </c>
      <c r="C170" s="8" t="s">
        <v>1018</v>
      </c>
      <c r="D170" s="8"/>
      <c r="E170" s="216">
        <v>7.58130552</v>
      </c>
      <c r="F170" s="216"/>
      <c r="G170" s="216">
        <v>4.571571212329</v>
      </c>
      <c r="H170" s="216">
        <v>-0.151073</v>
      </c>
      <c r="I170" s="216">
        <v>0</v>
      </c>
      <c r="J170" s="216">
        <v>0</v>
      </c>
      <c r="K170" s="216">
        <v>0</v>
      </c>
      <c r="L170" s="216">
        <v>0</v>
      </c>
      <c r="M170" s="216">
        <v>0</v>
      </c>
      <c r="N170" s="216">
        <v>0</v>
      </c>
      <c r="O170" s="216">
        <v>0.008547</v>
      </c>
      <c r="P170" s="216">
        <v>0.007855</v>
      </c>
      <c r="Q170" s="216">
        <v>1.1664628968888888</v>
      </c>
      <c r="R170" s="216">
        <v>0.015195431148066993</v>
      </c>
      <c r="S170" s="216">
        <v>0.519943</v>
      </c>
      <c r="T170" s="216">
        <v>0.05092089585621128</v>
      </c>
      <c r="U170" s="216">
        <v>0</v>
      </c>
      <c r="V170" s="216">
        <v>0</v>
      </c>
      <c r="W170" s="216">
        <v>0</v>
      </c>
      <c r="X170" s="216">
        <v>0</v>
      </c>
      <c r="Y170" s="216">
        <v>0</v>
      </c>
      <c r="Z170" s="216"/>
      <c r="AA170" s="216">
        <v>0</v>
      </c>
      <c r="AB170" s="46"/>
      <c r="AC170" s="217">
        <v>13.770727956222167</v>
      </c>
      <c r="AE170" s="216">
        <v>7.607271930490459</v>
      </c>
      <c r="AF170" s="46"/>
      <c r="AG170" s="216">
        <v>3.976761329522</v>
      </c>
      <c r="AH170" s="216">
        <v>0.019401655751999935</v>
      </c>
      <c r="AI170" s="216">
        <v>-0.151073</v>
      </c>
      <c r="AJ170" s="216"/>
      <c r="AK170" s="216">
        <v>0</v>
      </c>
      <c r="AL170" s="216">
        <v>0</v>
      </c>
      <c r="AM170" s="216">
        <v>0</v>
      </c>
      <c r="AN170" s="216">
        <v>0</v>
      </c>
      <c r="AO170" s="216">
        <v>0</v>
      </c>
      <c r="AP170" s="216">
        <v>0.008547</v>
      </c>
      <c r="AQ170" s="216">
        <v>0.007855</v>
      </c>
      <c r="AR170" s="216">
        <v>0.08205830966995678</v>
      </c>
      <c r="AS170" s="216">
        <v>1.942899056888889</v>
      </c>
      <c r="AT170" s="216">
        <v>0.006217259617273944</v>
      </c>
      <c r="AU170" s="216">
        <v>0.480772</v>
      </c>
      <c r="AV170" s="216">
        <v>0.07186738915159781</v>
      </c>
      <c r="AW170" s="216">
        <v>0</v>
      </c>
      <c r="AX170" s="216">
        <v>0</v>
      </c>
      <c r="AY170" s="216">
        <v>0</v>
      </c>
      <c r="AZ170" s="216">
        <v>0</v>
      </c>
      <c r="BA170" s="216">
        <v>0</v>
      </c>
      <c r="BB170" s="46"/>
      <c r="BC170" s="216">
        <v>0</v>
      </c>
      <c r="BD170" s="46"/>
      <c r="BE170" s="216">
        <v>0</v>
      </c>
      <c r="BG170" s="45">
        <v>14.052577931092177</v>
      </c>
      <c r="BI170" s="35">
        <v>0.020467325748212077</v>
      </c>
      <c r="BN170" s="7"/>
    </row>
    <row r="171" spans="1:66" ht="12.75">
      <c r="A171" s="8" t="s">
        <v>606</v>
      </c>
      <c r="B171" s="8" t="s">
        <v>1019</v>
      </c>
      <c r="C171" s="8" t="s">
        <v>1020</v>
      </c>
      <c r="D171" s="8"/>
      <c r="E171" s="216">
        <v>80.990494</v>
      </c>
      <c r="F171" s="216"/>
      <c r="G171" s="216">
        <v>108.780871179529</v>
      </c>
      <c r="H171" s="216">
        <v>0</v>
      </c>
      <c r="I171" s="216">
        <v>0</v>
      </c>
      <c r="J171" s="216">
        <v>0</v>
      </c>
      <c r="K171" s="216">
        <v>0</v>
      </c>
      <c r="L171" s="216">
        <v>0.07228899999999999</v>
      </c>
      <c r="M171" s="216">
        <v>0.725607</v>
      </c>
      <c r="N171" s="216">
        <v>0</v>
      </c>
      <c r="O171" s="216">
        <v>0.008547</v>
      </c>
      <c r="P171" s="216">
        <v>0.007855</v>
      </c>
      <c r="Q171" s="216">
        <v>4.706097275555555</v>
      </c>
      <c r="R171" s="216">
        <v>0.3650602055284794</v>
      </c>
      <c r="S171" s="216">
        <v>2.051764</v>
      </c>
      <c r="T171" s="216">
        <v>0.15199699446026843</v>
      </c>
      <c r="U171" s="216">
        <v>0.08</v>
      </c>
      <c r="V171" s="216">
        <v>0</v>
      </c>
      <c r="W171" s="216">
        <v>0</v>
      </c>
      <c r="X171" s="216">
        <v>0.175027</v>
      </c>
      <c r="Y171" s="216">
        <v>12.803933274909717</v>
      </c>
      <c r="Z171" s="216"/>
      <c r="AA171" s="216">
        <v>3.576811</v>
      </c>
      <c r="AB171" s="46"/>
      <c r="AC171" s="217">
        <v>214.49635292998303</v>
      </c>
      <c r="AE171" s="216">
        <v>81.9094259954533</v>
      </c>
      <c r="AF171" s="46"/>
      <c r="AG171" s="216">
        <v>97.888009789498</v>
      </c>
      <c r="AH171" s="216">
        <v>0.46611197586899994</v>
      </c>
      <c r="AI171" s="216">
        <v>0</v>
      </c>
      <c r="AJ171" s="216"/>
      <c r="AK171" s="216">
        <v>0</v>
      </c>
      <c r="AL171" s="216">
        <v>0</v>
      </c>
      <c r="AM171" s="216">
        <v>0.07228899999999999</v>
      </c>
      <c r="AN171" s="216">
        <v>0.715051</v>
      </c>
      <c r="AO171" s="216">
        <v>0</v>
      </c>
      <c r="AP171" s="216">
        <v>0.008547</v>
      </c>
      <c r="AQ171" s="216">
        <v>0.007855</v>
      </c>
      <c r="AR171" s="216">
        <v>0.9797603605128351</v>
      </c>
      <c r="AS171" s="216">
        <v>5.225040075555555</v>
      </c>
      <c r="AT171" s="216">
        <v>0.1479401470751261</v>
      </c>
      <c r="AU171" s="216">
        <v>1.986599</v>
      </c>
      <c r="AV171" s="216">
        <v>0.14147660073902885</v>
      </c>
      <c r="AW171" s="216">
        <v>0.075</v>
      </c>
      <c r="AX171" s="216">
        <v>0</v>
      </c>
      <c r="AY171" s="216">
        <v>0</v>
      </c>
      <c r="AZ171" s="216">
        <v>0.180489</v>
      </c>
      <c r="BA171" s="216">
        <v>14.08432660240069</v>
      </c>
      <c r="BB171" s="46"/>
      <c r="BC171" s="216">
        <v>4.580316</v>
      </c>
      <c r="BD171" s="46"/>
      <c r="BE171" s="216">
        <v>0</v>
      </c>
      <c r="BG171" s="45">
        <v>208.46823754710357</v>
      </c>
      <c r="BI171" s="35">
        <v>-0.028103579853626652</v>
      </c>
      <c r="BN171" s="7"/>
    </row>
    <row r="172" spans="1:66" ht="12.75">
      <c r="A172" s="8" t="s">
        <v>1544</v>
      </c>
      <c r="B172" s="8" t="s">
        <v>1547</v>
      </c>
      <c r="C172" s="8" t="s">
        <v>466</v>
      </c>
      <c r="D172" s="8"/>
      <c r="E172" s="216">
        <v>18.823521</v>
      </c>
      <c r="F172" s="216"/>
      <c r="G172" s="216">
        <v>28.179720484777</v>
      </c>
      <c r="H172" s="216">
        <v>0</v>
      </c>
      <c r="I172" s="216">
        <v>0</v>
      </c>
      <c r="J172" s="216">
        <v>0</v>
      </c>
      <c r="K172" s="216">
        <v>0</v>
      </c>
      <c r="L172" s="216">
        <v>0</v>
      </c>
      <c r="M172" s="216">
        <v>0</v>
      </c>
      <c r="N172" s="216">
        <v>0.16516859406486514</v>
      </c>
      <c r="O172" s="216">
        <v>0</v>
      </c>
      <c r="P172" s="216">
        <v>0</v>
      </c>
      <c r="Q172" s="216">
        <v>0</v>
      </c>
      <c r="R172" s="216">
        <v>0</v>
      </c>
      <c r="S172" s="216">
        <v>0</v>
      </c>
      <c r="T172" s="216">
        <v>0</v>
      </c>
      <c r="U172" s="216">
        <v>0</v>
      </c>
      <c r="V172" s="216">
        <v>0</v>
      </c>
      <c r="W172" s="216">
        <v>0</v>
      </c>
      <c r="X172" s="216">
        <v>0</v>
      </c>
      <c r="Y172" s="216">
        <v>0</v>
      </c>
      <c r="Z172" s="216"/>
      <c r="AA172" s="216">
        <v>0</v>
      </c>
      <c r="AB172" s="46"/>
      <c r="AC172" s="217">
        <v>47.168410078841866</v>
      </c>
      <c r="AE172" s="216">
        <v>18.900979955765056</v>
      </c>
      <c r="AF172" s="46"/>
      <c r="AG172" s="216">
        <v>26.069429216818</v>
      </c>
      <c r="AH172" s="216">
        <v>0.12086318937500194</v>
      </c>
      <c r="AI172" s="216">
        <v>0</v>
      </c>
      <c r="AJ172" s="216"/>
      <c r="AK172" s="216">
        <v>0</v>
      </c>
      <c r="AL172" s="216">
        <v>0</v>
      </c>
      <c r="AM172" s="216">
        <v>0</v>
      </c>
      <c r="AN172" s="216">
        <v>0</v>
      </c>
      <c r="AO172" s="216">
        <v>0.19298305607761873</v>
      </c>
      <c r="AP172" s="216">
        <v>0</v>
      </c>
      <c r="AQ172" s="216">
        <v>0</v>
      </c>
      <c r="AR172" s="216">
        <v>0.2261487103978581</v>
      </c>
      <c r="AS172" s="216">
        <v>0</v>
      </c>
      <c r="AT172" s="216">
        <v>0</v>
      </c>
      <c r="AU172" s="216">
        <v>0</v>
      </c>
      <c r="AV172" s="216">
        <v>0</v>
      </c>
      <c r="AW172" s="216">
        <v>0</v>
      </c>
      <c r="AX172" s="216">
        <v>0</v>
      </c>
      <c r="AY172" s="216">
        <v>0</v>
      </c>
      <c r="AZ172" s="216">
        <v>0</v>
      </c>
      <c r="BA172" s="216">
        <v>0</v>
      </c>
      <c r="BB172" s="46"/>
      <c r="BC172" s="216">
        <v>0</v>
      </c>
      <c r="BD172" s="46"/>
      <c r="BE172" s="216">
        <v>0</v>
      </c>
      <c r="BG172" s="45">
        <v>45.510404128433535</v>
      </c>
      <c r="BI172" s="35">
        <v>-0.035150770348989474</v>
      </c>
      <c r="BN172" s="7"/>
    </row>
    <row r="173" spans="1:66" ht="12.75">
      <c r="A173" s="8" t="s">
        <v>589</v>
      </c>
      <c r="B173" s="8" t="s">
        <v>1021</v>
      </c>
      <c r="C173" s="8" t="s">
        <v>1022</v>
      </c>
      <c r="D173" s="8"/>
      <c r="E173" s="216">
        <v>7.505758</v>
      </c>
      <c r="F173" s="216"/>
      <c r="G173" s="216">
        <v>10.030829471180999</v>
      </c>
      <c r="H173" s="216">
        <v>-0.365986</v>
      </c>
      <c r="I173" s="216">
        <v>0</v>
      </c>
      <c r="J173" s="216">
        <v>0</v>
      </c>
      <c r="K173" s="216">
        <v>0</v>
      </c>
      <c r="L173" s="216">
        <v>0</v>
      </c>
      <c r="M173" s="216">
        <v>0</v>
      </c>
      <c r="N173" s="216">
        <v>0</v>
      </c>
      <c r="O173" s="216">
        <v>0.008547</v>
      </c>
      <c r="P173" s="216">
        <v>0.007855</v>
      </c>
      <c r="Q173" s="216">
        <v>2.9058297102222226</v>
      </c>
      <c r="R173" s="216">
        <v>0.0339400253149785</v>
      </c>
      <c r="S173" s="216">
        <v>0.887929</v>
      </c>
      <c r="T173" s="216">
        <v>0.06797100591954097</v>
      </c>
      <c r="U173" s="216">
        <v>0.155286</v>
      </c>
      <c r="V173" s="216">
        <v>0</v>
      </c>
      <c r="W173" s="216">
        <v>0</v>
      </c>
      <c r="X173" s="216">
        <v>0</v>
      </c>
      <c r="Y173" s="216">
        <v>0</v>
      </c>
      <c r="Z173" s="216"/>
      <c r="AA173" s="216">
        <v>0</v>
      </c>
      <c r="AB173" s="46"/>
      <c r="AC173" s="217">
        <v>21.237959212637744</v>
      </c>
      <c r="AE173" s="216">
        <v>7.595732845064576</v>
      </c>
      <c r="AF173" s="46"/>
      <c r="AG173" s="216">
        <v>8.645363413494</v>
      </c>
      <c r="AH173" s="216">
        <v>0.04333491303900071</v>
      </c>
      <c r="AI173" s="216">
        <v>-0.365986</v>
      </c>
      <c r="AJ173" s="216"/>
      <c r="AK173" s="216">
        <v>0</v>
      </c>
      <c r="AL173" s="216">
        <v>0</v>
      </c>
      <c r="AM173" s="216">
        <v>0</v>
      </c>
      <c r="AN173" s="216">
        <v>0</v>
      </c>
      <c r="AO173" s="216">
        <v>0</v>
      </c>
      <c r="AP173" s="216">
        <v>0.008547</v>
      </c>
      <c r="AQ173" s="216">
        <v>0.007855</v>
      </c>
      <c r="AR173" s="216">
        <v>0.0819300095592221</v>
      </c>
      <c r="AS173" s="216">
        <v>3.3442392035555555</v>
      </c>
      <c r="AT173" s="216">
        <v>0.013641758621356645</v>
      </c>
      <c r="AU173" s="216">
        <v>0.791853</v>
      </c>
      <c r="AV173" s="216">
        <v>0.08313625532020519</v>
      </c>
      <c r="AW173" s="216">
        <v>0.178824</v>
      </c>
      <c r="AX173" s="216">
        <v>0</v>
      </c>
      <c r="AY173" s="216">
        <v>0</v>
      </c>
      <c r="AZ173" s="216">
        <v>0</v>
      </c>
      <c r="BA173" s="216">
        <v>0</v>
      </c>
      <c r="BB173" s="46"/>
      <c r="BC173" s="216">
        <v>0</v>
      </c>
      <c r="BD173" s="46"/>
      <c r="BE173" s="216">
        <v>0</v>
      </c>
      <c r="BG173" s="45">
        <v>20.428471398653915</v>
      </c>
      <c r="BI173" s="35">
        <v>-0.03811514119031452</v>
      </c>
      <c r="BN173" s="7"/>
    </row>
    <row r="174" spans="1:66" ht="12.75">
      <c r="A174" s="8" t="s">
        <v>589</v>
      </c>
      <c r="B174" s="8" t="s">
        <v>1023</v>
      </c>
      <c r="C174" s="8" t="s">
        <v>1024</v>
      </c>
      <c r="D174" s="8"/>
      <c r="E174" s="216">
        <v>4.222896</v>
      </c>
      <c r="F174" s="216"/>
      <c r="G174" s="216">
        <v>7.9271274242139995</v>
      </c>
      <c r="H174" s="216">
        <v>-0.002502</v>
      </c>
      <c r="I174" s="216">
        <v>1.2721862772682595</v>
      </c>
      <c r="J174" s="216">
        <v>0</v>
      </c>
      <c r="K174" s="216">
        <v>0</v>
      </c>
      <c r="L174" s="216">
        <v>0</v>
      </c>
      <c r="M174" s="216">
        <v>0</v>
      </c>
      <c r="N174" s="216">
        <v>0</v>
      </c>
      <c r="O174" s="216">
        <v>0.008547</v>
      </c>
      <c r="P174" s="216">
        <v>0.007855</v>
      </c>
      <c r="Q174" s="216">
        <v>0.12063250755555557</v>
      </c>
      <c r="R174" s="216">
        <v>0.026662181784581174</v>
      </c>
      <c r="S174" s="216">
        <v>0.781435</v>
      </c>
      <c r="T174" s="216">
        <v>0.07086431224908721</v>
      </c>
      <c r="U174" s="216">
        <v>0</v>
      </c>
      <c r="V174" s="216">
        <v>0</v>
      </c>
      <c r="W174" s="216">
        <v>0</v>
      </c>
      <c r="X174" s="216">
        <v>0</v>
      </c>
      <c r="Y174" s="216">
        <v>0</v>
      </c>
      <c r="Z174" s="216"/>
      <c r="AA174" s="216">
        <v>0</v>
      </c>
      <c r="AB174" s="46"/>
      <c r="AC174" s="217">
        <v>14.435703703071484</v>
      </c>
      <c r="AE174" s="216">
        <v>4.201804192877663</v>
      </c>
      <c r="AF174" s="46"/>
      <c r="AG174" s="216">
        <v>6.8391473121</v>
      </c>
      <c r="AH174" s="216">
        <v>0.03404250050899945</v>
      </c>
      <c r="AI174" s="216">
        <v>-0.002502</v>
      </c>
      <c r="AJ174" s="216"/>
      <c r="AK174" s="216">
        <v>0</v>
      </c>
      <c r="AL174" s="216">
        <v>0</v>
      </c>
      <c r="AM174" s="216">
        <v>0</v>
      </c>
      <c r="AN174" s="216">
        <v>0</v>
      </c>
      <c r="AO174" s="216">
        <v>0</v>
      </c>
      <c r="AP174" s="216">
        <v>0.008547</v>
      </c>
      <c r="AQ174" s="216">
        <v>0.007855</v>
      </c>
      <c r="AR174" s="216">
        <v>0.05315653730141454</v>
      </c>
      <c r="AS174" s="216">
        <v>0.3467751208888889</v>
      </c>
      <c r="AT174" s="216">
        <v>0.01078075937713374</v>
      </c>
      <c r="AU174" s="216">
        <v>0.687663</v>
      </c>
      <c r="AV174" s="216">
        <v>0.08571472695804655</v>
      </c>
      <c r="AW174" s="216">
        <v>0</v>
      </c>
      <c r="AX174" s="216">
        <v>0</v>
      </c>
      <c r="AY174" s="216">
        <v>0</v>
      </c>
      <c r="AZ174" s="216">
        <v>0</v>
      </c>
      <c r="BA174" s="216">
        <v>0</v>
      </c>
      <c r="BB174" s="46"/>
      <c r="BC174" s="216">
        <v>0</v>
      </c>
      <c r="BD174" s="46"/>
      <c r="BE174" s="216">
        <v>1.2721862772682595</v>
      </c>
      <c r="BG174" s="45">
        <v>13.545170427280407</v>
      </c>
      <c r="BI174" s="35">
        <v>-0.06168963384871899</v>
      </c>
      <c r="BN174" s="7"/>
    </row>
    <row r="175" spans="1:66" ht="12.75">
      <c r="A175" s="8" t="s">
        <v>589</v>
      </c>
      <c r="B175" s="8" t="s">
        <v>1025</v>
      </c>
      <c r="C175" s="8" t="s">
        <v>1026</v>
      </c>
      <c r="D175" s="8"/>
      <c r="E175" s="216">
        <v>10.84686</v>
      </c>
      <c r="F175" s="216"/>
      <c r="G175" s="216">
        <v>9.527984883955</v>
      </c>
      <c r="H175" s="216">
        <v>0</v>
      </c>
      <c r="I175" s="216">
        <v>0</v>
      </c>
      <c r="J175" s="216">
        <v>0</v>
      </c>
      <c r="K175" s="216">
        <v>0</v>
      </c>
      <c r="L175" s="216">
        <v>0</v>
      </c>
      <c r="M175" s="216">
        <v>0</v>
      </c>
      <c r="N175" s="216">
        <v>0</v>
      </c>
      <c r="O175" s="216">
        <v>0.008547</v>
      </c>
      <c r="P175" s="216">
        <v>0.007855</v>
      </c>
      <c r="Q175" s="216">
        <v>1.2541073360000001</v>
      </c>
      <c r="R175" s="216">
        <v>0.03226395751350664</v>
      </c>
      <c r="S175" s="216">
        <v>1.032239</v>
      </c>
      <c r="T175" s="216">
        <v>0.10247908266019769</v>
      </c>
      <c r="U175" s="216">
        <v>0</v>
      </c>
      <c r="V175" s="216">
        <v>0</v>
      </c>
      <c r="W175" s="216">
        <v>0</v>
      </c>
      <c r="X175" s="216">
        <v>0</v>
      </c>
      <c r="Y175" s="216">
        <v>0</v>
      </c>
      <c r="Z175" s="216"/>
      <c r="AA175" s="216">
        <v>0</v>
      </c>
      <c r="AB175" s="46"/>
      <c r="AC175" s="217">
        <v>22.812336260128706</v>
      </c>
      <c r="AE175" s="216">
        <v>10.896008834356165</v>
      </c>
      <c r="AF175" s="46"/>
      <c r="AG175" s="216">
        <v>8.240043267218</v>
      </c>
      <c r="AH175" s="216">
        <v>0.041194895413000136</v>
      </c>
      <c r="AI175" s="216">
        <v>0</v>
      </c>
      <c r="AJ175" s="216"/>
      <c r="AK175" s="216">
        <v>0</v>
      </c>
      <c r="AL175" s="216">
        <v>0</v>
      </c>
      <c r="AM175" s="216">
        <v>0</v>
      </c>
      <c r="AN175" s="216">
        <v>0</v>
      </c>
      <c r="AO175" s="216">
        <v>0</v>
      </c>
      <c r="AP175" s="216">
        <v>0.008547</v>
      </c>
      <c r="AQ175" s="216">
        <v>0.007855</v>
      </c>
      <c r="AR175" s="216">
        <v>0.13159663165299954</v>
      </c>
      <c r="AS175" s="216">
        <v>1.5352352293333333</v>
      </c>
      <c r="AT175" s="216">
        <v>0.012957898477716383</v>
      </c>
      <c r="AU175" s="216">
        <v>1.00366</v>
      </c>
      <c r="AV175" s="216">
        <v>0.10724114813868786</v>
      </c>
      <c r="AW175" s="216">
        <v>0</v>
      </c>
      <c r="AX175" s="216">
        <v>0</v>
      </c>
      <c r="AY175" s="216">
        <v>0</v>
      </c>
      <c r="AZ175" s="216">
        <v>0</v>
      </c>
      <c r="BA175" s="216">
        <v>0</v>
      </c>
      <c r="BB175" s="46"/>
      <c r="BC175" s="216">
        <v>0</v>
      </c>
      <c r="BD175" s="46"/>
      <c r="BE175" s="216">
        <v>0</v>
      </c>
      <c r="BG175" s="45">
        <v>21.984339904589902</v>
      </c>
      <c r="BI175" s="35">
        <v>-0.03629599117324833</v>
      </c>
      <c r="BN175" s="7"/>
    </row>
    <row r="176" spans="1:66" ht="12.75">
      <c r="A176" s="8" t="s">
        <v>622</v>
      </c>
      <c r="B176" s="8" t="s">
        <v>1027</v>
      </c>
      <c r="C176" s="8" t="s">
        <v>1028</v>
      </c>
      <c r="D176" s="8"/>
      <c r="E176" s="216">
        <v>60.697988</v>
      </c>
      <c r="F176" s="216"/>
      <c r="G176" s="216">
        <v>72.383238490393</v>
      </c>
      <c r="H176" s="216">
        <v>-0.258851</v>
      </c>
      <c r="I176" s="216">
        <v>0</v>
      </c>
      <c r="J176" s="216">
        <v>0</v>
      </c>
      <c r="K176" s="216">
        <v>0.013663</v>
      </c>
      <c r="L176" s="216">
        <v>0.035415</v>
      </c>
      <c r="M176" s="216">
        <v>0.417018</v>
      </c>
      <c r="N176" s="216">
        <v>0.09244363331397083</v>
      </c>
      <c r="O176" s="216">
        <v>0.008547</v>
      </c>
      <c r="P176" s="216">
        <v>0.007855</v>
      </c>
      <c r="Q176" s="216">
        <v>1.72809689</v>
      </c>
      <c r="R176" s="216">
        <v>0.24265210169493914</v>
      </c>
      <c r="S176" s="216">
        <v>1.217606</v>
      </c>
      <c r="T176" s="216">
        <v>0.09764921350177401</v>
      </c>
      <c r="U176" s="216">
        <v>0</v>
      </c>
      <c r="V176" s="216">
        <v>0</v>
      </c>
      <c r="W176" s="216">
        <v>0</v>
      </c>
      <c r="X176" s="216">
        <v>0.13423</v>
      </c>
      <c r="Y176" s="216">
        <v>5.921876379977962</v>
      </c>
      <c r="Z176" s="216"/>
      <c r="AA176" s="216">
        <v>2.743128</v>
      </c>
      <c r="AB176" s="46"/>
      <c r="AC176" s="217">
        <v>145.48255570888165</v>
      </c>
      <c r="AE176" s="216">
        <v>61.05434632545497</v>
      </c>
      <c r="AF176" s="46"/>
      <c r="AG176" s="216">
        <v>65.14130335965</v>
      </c>
      <c r="AH176" s="216">
        <v>0.30982026760799436</v>
      </c>
      <c r="AI176" s="216">
        <v>-0.258851</v>
      </c>
      <c r="AJ176" s="216"/>
      <c r="AK176" s="216">
        <v>0</v>
      </c>
      <c r="AL176" s="216">
        <v>0.013663</v>
      </c>
      <c r="AM176" s="216">
        <v>0.035415</v>
      </c>
      <c r="AN176" s="216">
        <v>0.410951</v>
      </c>
      <c r="AO176" s="216">
        <v>0.10292236133573496</v>
      </c>
      <c r="AP176" s="216">
        <v>0.008547</v>
      </c>
      <c r="AQ176" s="216">
        <v>0.007855</v>
      </c>
      <c r="AR176" s="216">
        <v>0.7290324089970704</v>
      </c>
      <c r="AS176" s="216">
        <v>2.4942224900000003</v>
      </c>
      <c r="AT176" s="216">
        <v>0.09843998151448737</v>
      </c>
      <c r="AU176" s="216">
        <v>1.071493</v>
      </c>
      <c r="AV176" s="216">
        <v>0.10273851984720378</v>
      </c>
      <c r="AW176" s="216">
        <v>0</v>
      </c>
      <c r="AX176" s="216">
        <v>0</v>
      </c>
      <c r="AY176" s="216">
        <v>0</v>
      </c>
      <c r="AZ176" s="216">
        <v>0.13842</v>
      </c>
      <c r="BA176" s="216">
        <v>6.087688918617345</v>
      </c>
      <c r="BB176" s="46"/>
      <c r="BC176" s="216">
        <v>3.512737</v>
      </c>
      <c r="BD176" s="46"/>
      <c r="BE176" s="216">
        <v>0</v>
      </c>
      <c r="BG176" s="45">
        <v>141.06074463302477</v>
      </c>
      <c r="BI176" s="35">
        <v>-0.03039409813988393</v>
      </c>
      <c r="BN176" s="7"/>
    </row>
    <row r="177" spans="1:66" ht="12.75">
      <c r="A177" s="8" t="s">
        <v>1031</v>
      </c>
      <c r="B177" s="8" t="s">
        <v>1029</v>
      </c>
      <c r="C177" s="8" t="s">
        <v>1030</v>
      </c>
      <c r="D177" s="8"/>
      <c r="E177" s="216">
        <v>1.346496</v>
      </c>
      <c r="F177" s="216"/>
      <c r="G177" s="216">
        <v>3.34734749331</v>
      </c>
      <c r="H177" s="216">
        <v>0</v>
      </c>
      <c r="I177" s="216">
        <v>0</v>
      </c>
      <c r="J177" s="216">
        <v>0</v>
      </c>
      <c r="K177" s="216">
        <v>0.109726</v>
      </c>
      <c r="L177" s="216">
        <v>0.005041000000000004</v>
      </c>
      <c r="M177" s="216">
        <v>0</v>
      </c>
      <c r="N177" s="216">
        <v>0.011262</v>
      </c>
      <c r="O177" s="216">
        <v>0</v>
      </c>
      <c r="P177" s="216">
        <v>0.007855</v>
      </c>
      <c r="Q177" s="216">
        <v>0.02982020333333333</v>
      </c>
      <c r="R177" s="216">
        <v>0</v>
      </c>
      <c r="S177" s="216">
        <v>0.004839</v>
      </c>
      <c r="T177" s="216">
        <v>0.01708720635108759</v>
      </c>
      <c r="U177" s="216">
        <v>0</v>
      </c>
      <c r="V177" s="216">
        <v>0</v>
      </c>
      <c r="W177" s="216">
        <v>0</v>
      </c>
      <c r="X177" s="216">
        <v>0.011517</v>
      </c>
      <c r="Y177" s="216">
        <v>0.07094742998187657</v>
      </c>
      <c r="Z177" s="216"/>
      <c r="AA177" s="216">
        <v>0.045316</v>
      </c>
      <c r="AB177" s="46"/>
      <c r="AC177" s="217">
        <v>5.007254332976297</v>
      </c>
      <c r="AE177" s="216">
        <v>1.381183490012491</v>
      </c>
      <c r="AF177" s="46"/>
      <c r="AG177" s="216">
        <v>3.304479003145</v>
      </c>
      <c r="AH177" s="216">
        <v>0.014412328083000145</v>
      </c>
      <c r="AI177" s="216">
        <v>0</v>
      </c>
      <c r="AJ177" s="216"/>
      <c r="AK177" s="216">
        <v>0</v>
      </c>
      <c r="AL177" s="216">
        <v>0.109726</v>
      </c>
      <c r="AM177" s="216">
        <v>0.005041000000000004</v>
      </c>
      <c r="AN177" s="216">
        <v>0</v>
      </c>
      <c r="AO177" s="216">
        <v>0.011</v>
      </c>
      <c r="AP177" s="216">
        <v>0</v>
      </c>
      <c r="AQ177" s="216">
        <v>0.007855</v>
      </c>
      <c r="AR177" s="216">
        <v>0.014272091965091358</v>
      </c>
      <c r="AS177" s="216">
        <v>0.04793433666666666</v>
      </c>
      <c r="AT177" s="216">
        <v>0</v>
      </c>
      <c r="AU177" s="216">
        <v>0.004258</v>
      </c>
      <c r="AV177" s="216">
        <v>0.04976591029930252</v>
      </c>
      <c r="AW177" s="216">
        <v>0</v>
      </c>
      <c r="AX177" s="216">
        <v>0</v>
      </c>
      <c r="AY177" s="216">
        <v>0</v>
      </c>
      <c r="AZ177" s="216">
        <v>0.011586</v>
      </c>
      <c r="BA177" s="216">
        <v>0.07293395802136911</v>
      </c>
      <c r="BB177" s="46"/>
      <c r="BC177" s="216">
        <v>0.058029</v>
      </c>
      <c r="BD177" s="46"/>
      <c r="BE177" s="216">
        <v>0</v>
      </c>
      <c r="BG177" s="45">
        <v>5.092476118192922</v>
      </c>
      <c r="BI177" s="35">
        <v>0.017019663781681578</v>
      </c>
      <c r="BN177" s="7"/>
    </row>
    <row r="178" spans="1:66" ht="12.75">
      <c r="A178" s="8" t="s">
        <v>684</v>
      </c>
      <c r="B178" s="8" t="s">
        <v>1032</v>
      </c>
      <c r="C178" s="8" t="s">
        <v>1033</v>
      </c>
      <c r="D178" s="8"/>
      <c r="E178" s="216">
        <v>66.212389</v>
      </c>
      <c r="F178" s="216"/>
      <c r="G178" s="216">
        <v>187.289190388679</v>
      </c>
      <c r="H178" s="216">
        <v>0</v>
      </c>
      <c r="I178" s="216">
        <v>0</v>
      </c>
      <c r="J178" s="216">
        <v>0</v>
      </c>
      <c r="K178" s="216">
        <v>0</v>
      </c>
      <c r="L178" s="216">
        <v>0.083697</v>
      </c>
      <c r="M178" s="216">
        <v>1.465212</v>
      </c>
      <c r="N178" s="216">
        <v>0</v>
      </c>
      <c r="O178" s="216">
        <v>0.008547</v>
      </c>
      <c r="P178" s="216">
        <v>0.007855</v>
      </c>
      <c r="Q178" s="216">
        <v>9.201616447777777</v>
      </c>
      <c r="R178" s="216">
        <v>0.6312781982880298</v>
      </c>
      <c r="S178" s="216">
        <v>2.962283</v>
      </c>
      <c r="T178" s="216">
        <v>0.2037480300024452</v>
      </c>
      <c r="U178" s="216">
        <v>0.1</v>
      </c>
      <c r="V178" s="216">
        <v>0</v>
      </c>
      <c r="W178" s="216">
        <v>0</v>
      </c>
      <c r="X178" s="216">
        <v>0.225212</v>
      </c>
      <c r="Y178" s="216">
        <v>24.736574422822454</v>
      </c>
      <c r="Z178" s="216"/>
      <c r="AA178" s="216">
        <v>4.602411</v>
      </c>
      <c r="AB178" s="46"/>
      <c r="AC178" s="217">
        <v>297.73001348756975</v>
      </c>
      <c r="AE178" s="216">
        <v>67.28237058871339</v>
      </c>
      <c r="AF178" s="46"/>
      <c r="AG178" s="216">
        <v>167.474764981546</v>
      </c>
      <c r="AH178" s="216">
        <v>0.8060213736569881</v>
      </c>
      <c r="AI178" s="216">
        <v>0</v>
      </c>
      <c r="AJ178" s="216"/>
      <c r="AK178" s="216">
        <v>0</v>
      </c>
      <c r="AL178" s="216">
        <v>0</v>
      </c>
      <c r="AM178" s="216">
        <v>0.083697</v>
      </c>
      <c r="AN178" s="216">
        <v>1.443897</v>
      </c>
      <c r="AO178" s="216">
        <v>0</v>
      </c>
      <c r="AP178" s="216">
        <v>0.008547</v>
      </c>
      <c r="AQ178" s="216">
        <v>0.007855</v>
      </c>
      <c r="AR178" s="216">
        <v>0.8781289134152398</v>
      </c>
      <c r="AS178" s="216">
        <v>12.006796047777778</v>
      </c>
      <c r="AT178" s="216">
        <v>0.25471013489085415</v>
      </c>
      <c r="AU178" s="216">
        <v>2.962283</v>
      </c>
      <c r="AV178" s="216">
        <v>0.1774779563406456</v>
      </c>
      <c r="AW178" s="216">
        <v>0.1</v>
      </c>
      <c r="AX178" s="216">
        <v>0</v>
      </c>
      <c r="AY178" s="216">
        <v>0</v>
      </c>
      <c r="AZ178" s="216">
        <v>0.232242</v>
      </c>
      <c r="BA178" s="216">
        <v>25.429198506661482</v>
      </c>
      <c r="BB178" s="46"/>
      <c r="BC178" s="216">
        <v>5.893658</v>
      </c>
      <c r="BD178" s="46"/>
      <c r="BE178" s="216">
        <v>0</v>
      </c>
      <c r="BG178" s="45">
        <v>285.0416475030024</v>
      </c>
      <c r="BI178" s="35">
        <v>-0.042617020151705556</v>
      </c>
      <c r="BN178" s="7"/>
    </row>
    <row r="179" spans="1:66" ht="12.75">
      <c r="A179" s="8" t="s">
        <v>684</v>
      </c>
      <c r="B179" s="8" t="s">
        <v>1034</v>
      </c>
      <c r="C179" s="8" t="s">
        <v>1035</v>
      </c>
      <c r="D179" s="8"/>
      <c r="E179" s="216">
        <v>71.082524</v>
      </c>
      <c r="F179" s="216"/>
      <c r="G179" s="216">
        <v>116.108136847233</v>
      </c>
      <c r="H179" s="216">
        <v>0</v>
      </c>
      <c r="I179" s="216">
        <v>0</v>
      </c>
      <c r="J179" s="216">
        <v>0</v>
      </c>
      <c r="K179" s="216">
        <v>0</v>
      </c>
      <c r="L179" s="216">
        <v>0.075512</v>
      </c>
      <c r="M179" s="216">
        <v>0.505119</v>
      </c>
      <c r="N179" s="216">
        <v>0</v>
      </c>
      <c r="O179" s="216">
        <v>0.008547</v>
      </c>
      <c r="P179" s="216">
        <v>0.007855</v>
      </c>
      <c r="Q179" s="216">
        <v>1.095394868888889</v>
      </c>
      <c r="R179" s="216">
        <v>0.39044649355591604</v>
      </c>
      <c r="S179" s="216">
        <v>1.692654</v>
      </c>
      <c r="T179" s="216">
        <v>0.10787974783656668</v>
      </c>
      <c r="U179" s="216">
        <v>0.192</v>
      </c>
      <c r="V179" s="216">
        <v>0</v>
      </c>
      <c r="W179" s="216">
        <v>0</v>
      </c>
      <c r="X179" s="216">
        <v>0.151813</v>
      </c>
      <c r="Y179" s="216">
        <v>20.635923229355807</v>
      </c>
      <c r="Z179" s="216"/>
      <c r="AA179" s="216">
        <v>3.102442</v>
      </c>
      <c r="AB179" s="46"/>
      <c r="AC179" s="217">
        <v>215.1562471868702</v>
      </c>
      <c r="AE179" s="216">
        <v>71.73524840283356</v>
      </c>
      <c r="AF179" s="46"/>
      <c r="AG179" s="216">
        <v>103.257609160975</v>
      </c>
      <c r="AH179" s="216">
        <v>0.4985254043760002</v>
      </c>
      <c r="AI179" s="216">
        <v>0</v>
      </c>
      <c r="AJ179" s="216"/>
      <c r="AK179" s="216">
        <v>0</v>
      </c>
      <c r="AL179" s="216">
        <v>0</v>
      </c>
      <c r="AM179" s="216">
        <v>0.075512</v>
      </c>
      <c r="AN179" s="216">
        <v>0.497771</v>
      </c>
      <c r="AO179" s="216">
        <v>0</v>
      </c>
      <c r="AP179" s="216">
        <v>0.008547</v>
      </c>
      <c r="AQ179" s="216">
        <v>0.007855</v>
      </c>
      <c r="AR179" s="216">
        <v>0.8113666401728438</v>
      </c>
      <c r="AS179" s="216">
        <v>1.144744868888889</v>
      </c>
      <c r="AT179" s="216">
        <v>0.157905104597388</v>
      </c>
      <c r="AU179" s="216">
        <v>1.692654</v>
      </c>
      <c r="AV179" s="216">
        <v>0.11106010924903605</v>
      </c>
      <c r="AW179" s="216">
        <v>0.192</v>
      </c>
      <c r="AX179" s="216">
        <v>0</v>
      </c>
      <c r="AY179" s="216">
        <v>0</v>
      </c>
      <c r="AZ179" s="216">
        <v>0.156553</v>
      </c>
      <c r="BA179" s="216">
        <v>21.21372907977777</v>
      </c>
      <c r="BB179" s="46"/>
      <c r="BC179" s="216">
        <v>3.97286</v>
      </c>
      <c r="BD179" s="46"/>
      <c r="BE179" s="216">
        <v>0</v>
      </c>
      <c r="BG179" s="45">
        <v>205.53394077087052</v>
      </c>
      <c r="BI179" s="35">
        <v>-0.04472241239475788</v>
      </c>
      <c r="BN179" s="7"/>
    </row>
    <row r="180" spans="1:66" ht="12.75">
      <c r="A180" s="8" t="s">
        <v>671</v>
      </c>
      <c r="B180" s="8" t="s">
        <v>1036</v>
      </c>
      <c r="C180" s="8" t="s">
        <v>1037</v>
      </c>
      <c r="D180" s="8"/>
      <c r="E180" s="216">
        <v>509.636022</v>
      </c>
      <c r="F180" s="216"/>
      <c r="G180" s="216">
        <v>416.653465751733</v>
      </c>
      <c r="H180" s="216">
        <v>0</v>
      </c>
      <c r="I180" s="216">
        <v>0</v>
      </c>
      <c r="J180" s="216">
        <v>0.000613</v>
      </c>
      <c r="K180" s="216">
        <v>0.137941</v>
      </c>
      <c r="L180" s="216">
        <v>0.49</v>
      </c>
      <c r="M180" s="216">
        <v>3.46894</v>
      </c>
      <c r="N180" s="216">
        <v>0</v>
      </c>
      <c r="O180" s="216">
        <v>0.008547</v>
      </c>
      <c r="P180" s="216">
        <v>0</v>
      </c>
      <c r="Q180" s="216">
        <v>4.47330994</v>
      </c>
      <c r="R180" s="216">
        <v>1.3913264336073436</v>
      </c>
      <c r="S180" s="216">
        <v>0</v>
      </c>
      <c r="T180" s="216">
        <v>0</v>
      </c>
      <c r="U180" s="216">
        <v>0</v>
      </c>
      <c r="V180" s="216">
        <v>0</v>
      </c>
      <c r="W180" s="216">
        <v>0</v>
      </c>
      <c r="X180" s="216">
        <v>1.079647</v>
      </c>
      <c r="Y180" s="216">
        <v>49.84286349404141</v>
      </c>
      <c r="Z180" s="216"/>
      <c r="AA180" s="216">
        <v>22.063537</v>
      </c>
      <c r="AB180" s="46"/>
      <c r="AC180" s="217">
        <v>1009.2462126193818</v>
      </c>
      <c r="AE180" s="216">
        <v>512.288400373813</v>
      </c>
      <c r="AF180" s="46"/>
      <c r="AG180" s="216">
        <v>380.434039365953</v>
      </c>
      <c r="AH180" s="216">
        <v>1.7764574259989858</v>
      </c>
      <c r="AI180" s="216">
        <v>0</v>
      </c>
      <c r="AJ180" s="216"/>
      <c r="AK180" s="216">
        <v>0.000613</v>
      </c>
      <c r="AL180" s="216">
        <v>0.137941</v>
      </c>
      <c r="AM180" s="216">
        <v>0.49</v>
      </c>
      <c r="AN180" s="216">
        <v>3.418476</v>
      </c>
      <c r="AO180" s="216">
        <v>0</v>
      </c>
      <c r="AP180" s="216">
        <v>0.008547</v>
      </c>
      <c r="AQ180" s="216">
        <v>0</v>
      </c>
      <c r="AR180" s="216">
        <v>5.808021405760287</v>
      </c>
      <c r="AS180" s="216">
        <v>6.043021886666667</v>
      </c>
      <c r="AT180" s="216">
        <v>0.5666416745361761</v>
      </c>
      <c r="AU180" s="216">
        <v>0</v>
      </c>
      <c r="AV180" s="216">
        <v>0</v>
      </c>
      <c r="AW180" s="216">
        <v>0</v>
      </c>
      <c r="AX180" s="216">
        <v>0</v>
      </c>
      <c r="AY180" s="216">
        <v>0</v>
      </c>
      <c r="AZ180" s="216">
        <v>1.113346</v>
      </c>
      <c r="BA180" s="216">
        <v>54.827149843445554</v>
      </c>
      <c r="BB180" s="46"/>
      <c r="BC180" s="216">
        <v>28.253657</v>
      </c>
      <c r="BD180" s="46"/>
      <c r="BE180" s="216">
        <v>0</v>
      </c>
      <c r="BG180" s="45">
        <v>995.1663119761738</v>
      </c>
      <c r="BI180" s="35">
        <v>-0.013950907585439699</v>
      </c>
      <c r="BN180" s="7"/>
    </row>
    <row r="181" spans="1:66" ht="12.75">
      <c r="A181" s="8" t="s">
        <v>1544</v>
      </c>
      <c r="B181" s="8" t="s">
        <v>576</v>
      </c>
      <c r="C181" s="8" t="s">
        <v>577</v>
      </c>
      <c r="D181" s="8"/>
      <c r="E181" s="216">
        <v>38.263213</v>
      </c>
      <c r="F181" s="216"/>
      <c r="G181" s="216">
        <v>33.02319610477</v>
      </c>
      <c r="H181" s="216">
        <v>0</v>
      </c>
      <c r="I181" s="216">
        <v>0</v>
      </c>
      <c r="J181" s="216">
        <v>0</v>
      </c>
      <c r="K181" s="216">
        <v>0</v>
      </c>
      <c r="L181" s="216">
        <v>0</v>
      </c>
      <c r="M181" s="216">
        <v>0</v>
      </c>
      <c r="N181" s="216">
        <v>1.4845798679919984</v>
      </c>
      <c r="O181" s="216">
        <v>0</v>
      </c>
      <c r="P181" s="216">
        <v>0</v>
      </c>
      <c r="Q181" s="216">
        <v>0</v>
      </c>
      <c r="R181" s="216">
        <v>0</v>
      </c>
      <c r="S181" s="216">
        <v>0</v>
      </c>
      <c r="T181" s="216">
        <v>0</v>
      </c>
      <c r="U181" s="216">
        <v>0</v>
      </c>
      <c r="V181" s="216">
        <v>0</v>
      </c>
      <c r="W181" s="216">
        <v>0</v>
      </c>
      <c r="X181" s="216">
        <v>0</v>
      </c>
      <c r="Y181" s="216">
        <v>0</v>
      </c>
      <c r="Z181" s="216"/>
      <c r="AA181" s="216">
        <v>0</v>
      </c>
      <c r="AB181" s="46"/>
      <c r="AC181" s="217">
        <v>72.770988972762</v>
      </c>
      <c r="AE181" s="216">
        <v>38.46518850330918</v>
      </c>
      <c r="AF181" s="46"/>
      <c r="AG181" s="216">
        <v>30.594394347698</v>
      </c>
      <c r="AH181" s="216">
        <v>0.1408997499549985</v>
      </c>
      <c r="AI181" s="216">
        <v>0</v>
      </c>
      <c r="AJ181" s="216"/>
      <c r="AK181" s="216">
        <v>0</v>
      </c>
      <c r="AL181" s="216">
        <v>0</v>
      </c>
      <c r="AM181" s="216">
        <v>0</v>
      </c>
      <c r="AN181" s="216">
        <v>0</v>
      </c>
      <c r="AO181" s="216">
        <v>1.5428637165292503</v>
      </c>
      <c r="AP181" s="216">
        <v>0</v>
      </c>
      <c r="AQ181" s="216">
        <v>0</v>
      </c>
      <c r="AR181" s="216">
        <v>0.43686155532732035</v>
      </c>
      <c r="AS181" s="216">
        <v>0</v>
      </c>
      <c r="AT181" s="216">
        <v>0</v>
      </c>
      <c r="AU181" s="216">
        <v>0</v>
      </c>
      <c r="AV181" s="216">
        <v>0</v>
      </c>
      <c r="AW181" s="216">
        <v>0</v>
      </c>
      <c r="AX181" s="216">
        <v>0</v>
      </c>
      <c r="AY181" s="216">
        <v>0</v>
      </c>
      <c r="AZ181" s="216">
        <v>0</v>
      </c>
      <c r="BA181" s="216">
        <v>0</v>
      </c>
      <c r="BB181" s="46"/>
      <c r="BC181" s="216">
        <v>0</v>
      </c>
      <c r="BD181" s="46"/>
      <c r="BE181" s="216">
        <v>0</v>
      </c>
      <c r="BG181" s="45">
        <v>71.18020787281876</v>
      </c>
      <c r="BI181" s="35">
        <v>-0.021860100053589602</v>
      </c>
      <c r="BN181" s="7"/>
    </row>
    <row r="182" spans="1:66" ht="12.75">
      <c r="A182" s="8" t="s">
        <v>589</v>
      </c>
      <c r="B182" s="8" t="s">
        <v>1038</v>
      </c>
      <c r="C182" s="8" t="s">
        <v>1039</v>
      </c>
      <c r="D182" s="8"/>
      <c r="E182" s="216">
        <v>5.777</v>
      </c>
      <c r="F182" s="216"/>
      <c r="G182" s="216">
        <v>5.583091139486</v>
      </c>
      <c r="H182" s="216">
        <v>-0.009492</v>
      </c>
      <c r="I182" s="216">
        <v>0</v>
      </c>
      <c r="J182" s="216">
        <v>0</v>
      </c>
      <c r="K182" s="216">
        <v>0</v>
      </c>
      <c r="L182" s="216">
        <v>0</v>
      </c>
      <c r="M182" s="216">
        <v>0</v>
      </c>
      <c r="N182" s="216">
        <v>0</v>
      </c>
      <c r="O182" s="216">
        <v>0.008547</v>
      </c>
      <c r="P182" s="216">
        <v>0.007855</v>
      </c>
      <c r="Q182" s="216">
        <v>1.2213994586666668</v>
      </c>
      <c r="R182" s="216">
        <v>0.018691951416022052</v>
      </c>
      <c r="S182" s="216">
        <v>0.588469</v>
      </c>
      <c r="T182" s="216">
        <v>0.05889439726688192</v>
      </c>
      <c r="U182" s="216">
        <v>0</v>
      </c>
      <c r="V182" s="216">
        <v>0</v>
      </c>
      <c r="W182" s="216">
        <v>0</v>
      </c>
      <c r="X182" s="216">
        <v>0</v>
      </c>
      <c r="Y182" s="216">
        <v>0</v>
      </c>
      <c r="Z182" s="216"/>
      <c r="AA182" s="216">
        <v>0</v>
      </c>
      <c r="AB182" s="46"/>
      <c r="AC182" s="217">
        <v>13.25445594683557</v>
      </c>
      <c r="AE182" s="216">
        <v>5.775130637831393</v>
      </c>
      <c r="AF182" s="46"/>
      <c r="AG182" s="216">
        <v>4.838122538812001</v>
      </c>
      <c r="AH182" s="216">
        <v>0.023866042574999854</v>
      </c>
      <c r="AI182" s="216">
        <v>-0.009492</v>
      </c>
      <c r="AJ182" s="216"/>
      <c r="AK182" s="216">
        <v>0</v>
      </c>
      <c r="AL182" s="216">
        <v>0</v>
      </c>
      <c r="AM182" s="216">
        <v>0</v>
      </c>
      <c r="AN182" s="216">
        <v>0</v>
      </c>
      <c r="AO182" s="216">
        <v>0</v>
      </c>
      <c r="AP182" s="216">
        <v>0.008547</v>
      </c>
      <c r="AQ182" s="216">
        <v>0.007855</v>
      </c>
      <c r="AR182" s="216">
        <v>0.06308401460463192</v>
      </c>
      <c r="AS182" s="216">
        <v>1.6008974853333335</v>
      </c>
      <c r="AT182" s="216">
        <v>0.007592909629729336</v>
      </c>
      <c r="AU182" s="216">
        <v>0.537732</v>
      </c>
      <c r="AV182" s="216">
        <v>0.07753158574597169</v>
      </c>
      <c r="AW182" s="216">
        <v>0</v>
      </c>
      <c r="AX182" s="216">
        <v>0</v>
      </c>
      <c r="AY182" s="216">
        <v>0</v>
      </c>
      <c r="AZ182" s="216">
        <v>0</v>
      </c>
      <c r="BA182" s="216">
        <v>0</v>
      </c>
      <c r="BB182" s="46"/>
      <c r="BC182" s="216">
        <v>0</v>
      </c>
      <c r="BD182" s="46"/>
      <c r="BE182" s="216">
        <v>0</v>
      </c>
      <c r="BG182" s="45">
        <v>12.930867214532059</v>
      </c>
      <c r="BI182" s="35">
        <v>-0.024413580881889475</v>
      </c>
      <c r="BN182" s="7"/>
    </row>
    <row r="183" spans="1:66" ht="12.75">
      <c r="A183" s="8" t="s">
        <v>589</v>
      </c>
      <c r="B183" s="8" t="s">
        <v>1040</v>
      </c>
      <c r="C183" s="8" t="s">
        <v>1041</v>
      </c>
      <c r="D183" s="8"/>
      <c r="E183" s="216">
        <v>5.59412</v>
      </c>
      <c r="F183" s="216"/>
      <c r="G183" s="216">
        <v>12.121462487693</v>
      </c>
      <c r="H183" s="216">
        <v>-0.21368</v>
      </c>
      <c r="I183" s="216">
        <v>0</v>
      </c>
      <c r="J183" s="216">
        <v>0</v>
      </c>
      <c r="K183" s="216">
        <v>0</v>
      </c>
      <c r="L183" s="216">
        <v>0</v>
      </c>
      <c r="M183" s="216">
        <v>0</v>
      </c>
      <c r="N183" s="216">
        <v>0</v>
      </c>
      <c r="O183" s="216">
        <v>0.008547</v>
      </c>
      <c r="P183" s="216">
        <v>0.007855</v>
      </c>
      <c r="Q183" s="216">
        <v>1.5958013271111111</v>
      </c>
      <c r="R183" s="216">
        <v>0.040660833747376425</v>
      </c>
      <c r="S183" s="216">
        <v>1.001568</v>
      </c>
      <c r="T183" s="216">
        <v>0.08491232034552956</v>
      </c>
      <c r="U183" s="216">
        <v>0</v>
      </c>
      <c r="V183" s="216">
        <v>0</v>
      </c>
      <c r="W183" s="216">
        <v>0</v>
      </c>
      <c r="X183" s="216">
        <v>0</v>
      </c>
      <c r="Y183" s="216">
        <v>0</v>
      </c>
      <c r="Z183" s="216"/>
      <c r="AA183" s="216">
        <v>0</v>
      </c>
      <c r="AB183" s="46"/>
      <c r="AC183" s="217">
        <v>20.241246968897016</v>
      </c>
      <c r="AE183" s="216">
        <v>5.682178020576746</v>
      </c>
      <c r="AF183" s="46"/>
      <c r="AG183" s="216">
        <v>10.464959886502</v>
      </c>
      <c r="AH183" s="216">
        <v>0.051916098417000844</v>
      </c>
      <c r="AI183" s="216">
        <v>-0.21368</v>
      </c>
      <c r="AJ183" s="216"/>
      <c r="AK183" s="216">
        <v>0</v>
      </c>
      <c r="AL183" s="216">
        <v>0</v>
      </c>
      <c r="AM183" s="216">
        <v>0</v>
      </c>
      <c r="AN183" s="216">
        <v>0</v>
      </c>
      <c r="AO183" s="216">
        <v>0</v>
      </c>
      <c r="AP183" s="216">
        <v>0.008547</v>
      </c>
      <c r="AQ183" s="216">
        <v>0.007855</v>
      </c>
      <c r="AR183" s="216">
        <v>0.06584133834034153</v>
      </c>
      <c r="AS183" s="216">
        <v>2.3519945004444445</v>
      </c>
      <c r="AT183" s="216">
        <v>0.016484984204947147</v>
      </c>
      <c r="AU183" s="216">
        <v>0.88138</v>
      </c>
      <c r="AV183" s="216">
        <v>0.09350759671798932</v>
      </c>
      <c r="AW183" s="216">
        <v>0</v>
      </c>
      <c r="AX183" s="216">
        <v>0</v>
      </c>
      <c r="AY183" s="216">
        <v>0</v>
      </c>
      <c r="AZ183" s="216">
        <v>0</v>
      </c>
      <c r="BA183" s="216">
        <v>0</v>
      </c>
      <c r="BB183" s="46"/>
      <c r="BC183" s="216">
        <v>0</v>
      </c>
      <c r="BD183" s="46"/>
      <c r="BE183" s="216">
        <v>0</v>
      </c>
      <c r="BG183" s="45">
        <v>19.410984425203463</v>
      </c>
      <c r="BI183" s="35">
        <v>-0.04101834955965641</v>
      </c>
      <c r="BN183" s="7"/>
    </row>
    <row r="184" spans="1:66" ht="12.75">
      <c r="A184" s="8" t="s">
        <v>622</v>
      </c>
      <c r="B184" s="8" t="s">
        <v>1042</v>
      </c>
      <c r="C184" s="8" t="s">
        <v>763</v>
      </c>
      <c r="D184" s="8"/>
      <c r="E184" s="216">
        <v>58.304222</v>
      </c>
      <c r="F184" s="216"/>
      <c r="G184" s="216">
        <v>178.394730117384</v>
      </c>
      <c r="H184" s="216">
        <v>0</v>
      </c>
      <c r="I184" s="216">
        <v>0</v>
      </c>
      <c r="J184" s="216">
        <v>0</v>
      </c>
      <c r="K184" s="216">
        <v>0.027449</v>
      </c>
      <c r="L184" s="216">
        <v>0.293454</v>
      </c>
      <c r="M184" s="216">
        <v>1.794552</v>
      </c>
      <c r="N184" s="216">
        <v>0</v>
      </c>
      <c r="O184" s="216">
        <v>0.008547</v>
      </c>
      <c r="P184" s="216">
        <v>0.007855</v>
      </c>
      <c r="Q184" s="216">
        <v>1.875644688888889</v>
      </c>
      <c r="R184" s="216">
        <v>0.6040857603409213</v>
      </c>
      <c r="S184" s="216">
        <v>2.762078</v>
      </c>
      <c r="T184" s="216">
        <v>0.24726023783068468</v>
      </c>
      <c r="U184" s="216">
        <v>0.1</v>
      </c>
      <c r="V184" s="216">
        <v>0</v>
      </c>
      <c r="W184" s="216">
        <v>0</v>
      </c>
      <c r="X184" s="216">
        <v>0.254471</v>
      </c>
      <c r="Y184" s="216">
        <v>21.94497866031867</v>
      </c>
      <c r="Z184" s="216"/>
      <c r="AA184" s="216">
        <v>5.200325</v>
      </c>
      <c r="AB184" s="46"/>
      <c r="AC184" s="217">
        <v>271.8196524647632</v>
      </c>
      <c r="AE184" s="216">
        <v>58.231455836929065</v>
      </c>
      <c r="AF184" s="46"/>
      <c r="AG184" s="216">
        <v>160.11460952171902</v>
      </c>
      <c r="AH184" s="216">
        <v>0.7713018375689983</v>
      </c>
      <c r="AI184" s="216">
        <v>0</v>
      </c>
      <c r="AJ184" s="216"/>
      <c r="AK184" s="216">
        <v>0</v>
      </c>
      <c r="AL184" s="216">
        <v>0.027449</v>
      </c>
      <c r="AM184" s="216">
        <v>0.293454</v>
      </c>
      <c r="AN184" s="216">
        <v>1.768446</v>
      </c>
      <c r="AO184" s="216">
        <v>0</v>
      </c>
      <c r="AP184" s="216">
        <v>0.008547</v>
      </c>
      <c r="AQ184" s="216">
        <v>0.007855</v>
      </c>
      <c r="AR184" s="216">
        <v>0.7654028761451048</v>
      </c>
      <c r="AS184" s="216">
        <v>2.1941833555555554</v>
      </c>
      <c r="AT184" s="216">
        <v>0.24261381918367794</v>
      </c>
      <c r="AU184" s="216">
        <v>2.640313</v>
      </c>
      <c r="AV184" s="216">
        <v>0.2042646825059704</v>
      </c>
      <c r="AW184" s="216">
        <v>0.1</v>
      </c>
      <c r="AX184" s="216">
        <v>0</v>
      </c>
      <c r="AY184" s="216">
        <v>0</v>
      </c>
      <c r="AZ184" s="216">
        <v>0.262414</v>
      </c>
      <c r="BA184" s="216">
        <v>22.559438062807597</v>
      </c>
      <c r="BB184" s="46"/>
      <c r="BC184" s="216">
        <v>6.659322</v>
      </c>
      <c r="BD184" s="46"/>
      <c r="BE184" s="216">
        <v>0</v>
      </c>
      <c r="BG184" s="45">
        <v>256.851069992415</v>
      </c>
      <c r="BI184" s="35">
        <v>-0.05506806567008111</v>
      </c>
      <c r="BN184" s="7"/>
    </row>
    <row r="185" spans="1:66" ht="12.75">
      <c r="A185" s="8" t="s">
        <v>606</v>
      </c>
      <c r="B185" s="8" t="s">
        <v>764</v>
      </c>
      <c r="C185" s="8" t="s">
        <v>765</v>
      </c>
      <c r="D185" s="8"/>
      <c r="E185" s="216">
        <v>79.709279</v>
      </c>
      <c r="F185" s="216"/>
      <c r="G185" s="216">
        <v>48.249659917479</v>
      </c>
      <c r="H185" s="216">
        <v>0</v>
      </c>
      <c r="I185" s="216">
        <v>0</v>
      </c>
      <c r="J185" s="216">
        <v>0</v>
      </c>
      <c r="K185" s="216">
        <v>0</v>
      </c>
      <c r="L185" s="216">
        <v>0.03706200000000001</v>
      </c>
      <c r="M185" s="216">
        <v>0.296514</v>
      </c>
      <c r="N185" s="216">
        <v>0</v>
      </c>
      <c r="O185" s="216">
        <v>0.008547</v>
      </c>
      <c r="P185" s="216">
        <v>0.007855</v>
      </c>
      <c r="Q185" s="216">
        <v>2.1833102988888893</v>
      </c>
      <c r="R185" s="216">
        <v>0.16338449279450382</v>
      </c>
      <c r="S185" s="216">
        <v>0.97</v>
      </c>
      <c r="T185" s="216">
        <v>0.07443737690481494</v>
      </c>
      <c r="U185" s="216">
        <v>0.1</v>
      </c>
      <c r="V185" s="216">
        <v>0</v>
      </c>
      <c r="W185" s="216">
        <v>0</v>
      </c>
      <c r="X185" s="216">
        <v>0.100387</v>
      </c>
      <c r="Y185" s="216">
        <v>9.048892515711112</v>
      </c>
      <c r="Z185" s="216"/>
      <c r="AA185" s="216">
        <v>2.051503</v>
      </c>
      <c r="AB185" s="46"/>
      <c r="AC185" s="217">
        <v>143.00083160177834</v>
      </c>
      <c r="AE185" s="216">
        <v>80.62451946894119</v>
      </c>
      <c r="AF185" s="46"/>
      <c r="AG185" s="216">
        <v>43.524800786625</v>
      </c>
      <c r="AH185" s="216">
        <v>0.20861071025899797</v>
      </c>
      <c r="AI185" s="216">
        <v>0</v>
      </c>
      <c r="AJ185" s="216"/>
      <c r="AK185" s="216">
        <v>0</v>
      </c>
      <c r="AL185" s="216">
        <v>0</v>
      </c>
      <c r="AM185" s="216">
        <v>0.03706200000000001</v>
      </c>
      <c r="AN185" s="216">
        <v>0.2922</v>
      </c>
      <c r="AO185" s="216">
        <v>0</v>
      </c>
      <c r="AP185" s="216">
        <v>0.008547</v>
      </c>
      <c r="AQ185" s="216">
        <v>0.007855</v>
      </c>
      <c r="AR185" s="216">
        <v>0.8945017937315084</v>
      </c>
      <c r="AS185" s="216">
        <v>2.797809765555556</v>
      </c>
      <c r="AT185" s="216">
        <v>0.06561872236467196</v>
      </c>
      <c r="AU185" s="216">
        <v>0.867105</v>
      </c>
      <c r="AV185" s="216">
        <v>0.08856224880976271</v>
      </c>
      <c r="AW185" s="216">
        <v>0.1</v>
      </c>
      <c r="AX185" s="216">
        <v>0</v>
      </c>
      <c r="AY185" s="216">
        <v>0</v>
      </c>
      <c r="AZ185" s="216">
        <v>0.10352</v>
      </c>
      <c r="BA185" s="216">
        <v>9.302261506151023</v>
      </c>
      <c r="BB185" s="46"/>
      <c r="BC185" s="216">
        <v>2.62707</v>
      </c>
      <c r="BD185" s="46"/>
      <c r="BE185" s="216">
        <v>0</v>
      </c>
      <c r="BG185" s="45">
        <v>141.5500440024377</v>
      </c>
      <c r="BI185" s="35">
        <v>-0.010145308828557997</v>
      </c>
      <c r="BN185" s="7"/>
    </row>
    <row r="186" spans="1:66" ht="12.75">
      <c r="A186" s="8" t="s">
        <v>611</v>
      </c>
      <c r="B186" s="8" t="s">
        <v>766</v>
      </c>
      <c r="C186" s="8" t="s">
        <v>767</v>
      </c>
      <c r="D186" s="8"/>
      <c r="E186" s="216">
        <v>135.38017</v>
      </c>
      <c r="F186" s="216"/>
      <c r="G186" s="216">
        <v>180.793927689398</v>
      </c>
      <c r="H186" s="216">
        <v>-0.071727</v>
      </c>
      <c r="I186" s="216">
        <v>0</v>
      </c>
      <c r="J186" s="216">
        <v>0</v>
      </c>
      <c r="K186" s="216">
        <v>0</v>
      </c>
      <c r="L186" s="216">
        <v>0.09986600000000001</v>
      </c>
      <c r="M186" s="216">
        <v>1.355486</v>
      </c>
      <c r="N186" s="216">
        <v>0</v>
      </c>
      <c r="O186" s="216">
        <v>0.008547</v>
      </c>
      <c r="P186" s="216">
        <v>0.007855</v>
      </c>
      <c r="Q186" s="216">
        <v>4.008617556666667</v>
      </c>
      <c r="R186" s="216">
        <v>0.6122099974668976</v>
      </c>
      <c r="S186" s="216">
        <v>3.083673</v>
      </c>
      <c r="T186" s="216">
        <v>0.2667752218454508</v>
      </c>
      <c r="U186" s="216">
        <v>0.09745</v>
      </c>
      <c r="V186" s="216">
        <v>0</v>
      </c>
      <c r="W186" s="216">
        <v>0</v>
      </c>
      <c r="X186" s="216">
        <v>0.325742</v>
      </c>
      <c r="Y186" s="216">
        <v>22.602530738460867</v>
      </c>
      <c r="Z186" s="216"/>
      <c r="AA186" s="216">
        <v>6.656826</v>
      </c>
      <c r="AB186" s="46"/>
      <c r="AC186" s="217">
        <v>355.22794920383785</v>
      </c>
      <c r="AE186" s="216">
        <v>135.9573378979923</v>
      </c>
      <c r="AF186" s="46"/>
      <c r="AG186" s="216">
        <v>161.92946299703402</v>
      </c>
      <c r="AH186" s="216">
        <v>0.7816749326400161</v>
      </c>
      <c r="AI186" s="216">
        <v>-0.071727</v>
      </c>
      <c r="AJ186" s="216"/>
      <c r="AK186" s="216">
        <v>0</v>
      </c>
      <c r="AL186" s="216">
        <v>0</v>
      </c>
      <c r="AM186" s="216">
        <v>0.09986600000000001</v>
      </c>
      <c r="AN186" s="216">
        <v>1.335767</v>
      </c>
      <c r="AO186" s="216">
        <v>0</v>
      </c>
      <c r="AP186" s="216">
        <v>0.008547</v>
      </c>
      <c r="AQ186" s="216">
        <v>0.007855</v>
      </c>
      <c r="AR186" s="216">
        <v>1.6116930029410421</v>
      </c>
      <c r="AS186" s="216">
        <v>6.0689750233333335</v>
      </c>
      <c r="AT186" s="216">
        <v>0.24587668734990412</v>
      </c>
      <c r="AU186" s="216">
        <v>2.740026</v>
      </c>
      <c r="AV186" s="216">
        <v>0.21675722250871743</v>
      </c>
      <c r="AW186" s="216">
        <v>0.04355</v>
      </c>
      <c r="AX186" s="216">
        <v>0</v>
      </c>
      <c r="AY186" s="216">
        <v>0</v>
      </c>
      <c r="AZ186" s="216">
        <v>0.335909</v>
      </c>
      <c r="BA186" s="216">
        <v>23.52663365043463</v>
      </c>
      <c r="BB186" s="46"/>
      <c r="BC186" s="216">
        <v>8.524456</v>
      </c>
      <c r="BD186" s="46"/>
      <c r="BE186" s="216">
        <v>0</v>
      </c>
      <c r="BG186" s="45">
        <v>343.36266041423397</v>
      </c>
      <c r="BI186" s="35">
        <v>-0.03340190099398769</v>
      </c>
      <c r="BN186" s="7"/>
    </row>
    <row r="187" spans="1:66" ht="12.75">
      <c r="A187" s="8" t="s">
        <v>611</v>
      </c>
      <c r="B187" s="8" t="s">
        <v>768</v>
      </c>
      <c r="C187" s="8" t="s">
        <v>769</v>
      </c>
      <c r="D187" s="8"/>
      <c r="E187" s="216">
        <v>38.096404</v>
      </c>
      <c r="F187" s="216"/>
      <c r="G187" s="216">
        <v>136.94531084105</v>
      </c>
      <c r="H187" s="216">
        <v>-0.337135</v>
      </c>
      <c r="I187" s="216">
        <v>0</v>
      </c>
      <c r="J187" s="216">
        <v>0</v>
      </c>
      <c r="K187" s="216">
        <v>0</v>
      </c>
      <c r="L187" s="216">
        <v>0.017123000000000013</v>
      </c>
      <c r="M187" s="216">
        <v>1.263652</v>
      </c>
      <c r="N187" s="216">
        <v>0</v>
      </c>
      <c r="O187" s="216">
        <v>0.008547</v>
      </c>
      <c r="P187" s="216">
        <v>0.007855</v>
      </c>
      <c r="Q187" s="216">
        <v>0.8640439166666667</v>
      </c>
      <c r="R187" s="216">
        <v>0.46196033590586727</v>
      </c>
      <c r="S187" s="216">
        <v>1.70148</v>
      </c>
      <c r="T187" s="216">
        <v>0.15764648552128155</v>
      </c>
      <c r="U187" s="216">
        <v>0</v>
      </c>
      <c r="V187" s="216">
        <v>0</v>
      </c>
      <c r="W187" s="216">
        <v>0</v>
      </c>
      <c r="X187" s="216">
        <v>0.171123</v>
      </c>
      <c r="Y187" s="216">
        <v>15.928560579639761</v>
      </c>
      <c r="Z187" s="216"/>
      <c r="AA187" s="216">
        <v>3.497046</v>
      </c>
      <c r="AB187" s="46"/>
      <c r="AC187" s="217">
        <v>198.7836171587836</v>
      </c>
      <c r="AE187" s="216">
        <v>38.0674353007835</v>
      </c>
      <c r="AF187" s="46"/>
      <c r="AG187" s="216">
        <v>123.24607440894</v>
      </c>
      <c r="AH187" s="216">
        <v>0.5898348866340071</v>
      </c>
      <c r="AI187" s="216">
        <v>-0.337135</v>
      </c>
      <c r="AJ187" s="216"/>
      <c r="AK187" s="216">
        <v>0</v>
      </c>
      <c r="AL187" s="216">
        <v>0</v>
      </c>
      <c r="AM187" s="216">
        <v>0.017123000000000013</v>
      </c>
      <c r="AN187" s="216">
        <v>1.245269</v>
      </c>
      <c r="AO187" s="216">
        <v>0</v>
      </c>
      <c r="AP187" s="216">
        <v>0.008547</v>
      </c>
      <c r="AQ187" s="216">
        <v>0.007855</v>
      </c>
      <c r="AR187" s="216">
        <v>0.521751638494479</v>
      </c>
      <c r="AS187" s="216">
        <v>1.3054987166666667</v>
      </c>
      <c r="AT187" s="216">
        <v>0.18624330920863577</v>
      </c>
      <c r="AU187" s="216">
        <v>1.558091</v>
      </c>
      <c r="AV187" s="216">
        <v>0.1433819248967385</v>
      </c>
      <c r="AW187" s="216">
        <v>0</v>
      </c>
      <c r="AX187" s="216">
        <v>0</v>
      </c>
      <c r="AY187" s="216">
        <v>0</v>
      </c>
      <c r="AZ187" s="216">
        <v>0.176464</v>
      </c>
      <c r="BA187" s="216">
        <v>16.374560275869676</v>
      </c>
      <c r="BB187" s="46"/>
      <c r="BC187" s="216">
        <v>4.478172</v>
      </c>
      <c r="BD187" s="46"/>
      <c r="BE187" s="216">
        <v>0</v>
      </c>
      <c r="BG187" s="45">
        <v>187.58916646149376</v>
      </c>
      <c r="BI187" s="35">
        <v>-0.05631475499486455</v>
      </c>
      <c r="BN187" s="7"/>
    </row>
    <row r="188" spans="1:66" ht="12.75">
      <c r="A188" s="8" t="s">
        <v>684</v>
      </c>
      <c r="B188" s="8" t="s">
        <v>770</v>
      </c>
      <c r="C188" s="8" t="s">
        <v>771</v>
      </c>
      <c r="D188" s="8"/>
      <c r="E188" s="216">
        <v>81.447727</v>
      </c>
      <c r="F188" s="216"/>
      <c r="G188" s="216">
        <v>244.879240315805</v>
      </c>
      <c r="H188" s="216">
        <v>0</v>
      </c>
      <c r="I188" s="216">
        <v>0</v>
      </c>
      <c r="J188" s="216">
        <v>0</v>
      </c>
      <c r="K188" s="216">
        <v>0</v>
      </c>
      <c r="L188" s="216">
        <v>0.14087600000000003</v>
      </c>
      <c r="M188" s="216">
        <v>1.924299</v>
      </c>
      <c r="N188" s="216">
        <v>0</v>
      </c>
      <c r="O188" s="216">
        <v>0.008547</v>
      </c>
      <c r="P188" s="216">
        <v>0.007855</v>
      </c>
      <c r="Q188" s="216">
        <v>6.342483572222221</v>
      </c>
      <c r="R188" s="216">
        <v>0.8258294018273871</v>
      </c>
      <c r="S188" s="216">
        <v>4.064708</v>
      </c>
      <c r="T188" s="216">
        <v>0.2472063440704206</v>
      </c>
      <c r="U188" s="216">
        <v>0.0954</v>
      </c>
      <c r="V188" s="216">
        <v>0</v>
      </c>
      <c r="W188" s="216">
        <v>0</v>
      </c>
      <c r="X188" s="216">
        <v>0.264273</v>
      </c>
      <c r="Y188" s="216">
        <v>25.43820544861636</v>
      </c>
      <c r="Z188" s="216"/>
      <c r="AA188" s="216">
        <v>5.400663</v>
      </c>
      <c r="AB188" s="46"/>
      <c r="AC188" s="217">
        <v>371.0873130825414</v>
      </c>
      <c r="AE188" s="216">
        <v>82.50110412053012</v>
      </c>
      <c r="AF188" s="46"/>
      <c r="AG188" s="216">
        <v>219.207094723958</v>
      </c>
      <c r="AH188" s="216">
        <v>1.054426005320996</v>
      </c>
      <c r="AI188" s="216">
        <v>0</v>
      </c>
      <c r="AJ188" s="216"/>
      <c r="AK188" s="216">
        <v>0</v>
      </c>
      <c r="AL188" s="216">
        <v>0</v>
      </c>
      <c r="AM188" s="216">
        <v>0.14087600000000003</v>
      </c>
      <c r="AN188" s="216">
        <v>1.896305</v>
      </c>
      <c r="AO188" s="216">
        <v>0</v>
      </c>
      <c r="AP188" s="216">
        <v>0.008547</v>
      </c>
      <c r="AQ188" s="216">
        <v>0.007855</v>
      </c>
      <c r="AR188" s="216">
        <v>1.013542380328866</v>
      </c>
      <c r="AS188" s="216">
        <v>8.299998638888889</v>
      </c>
      <c r="AT188" s="216">
        <v>0.3330316298733855</v>
      </c>
      <c r="AU188" s="216">
        <v>4.064708</v>
      </c>
      <c r="AV188" s="216">
        <v>0.20749582387547857</v>
      </c>
      <c r="AW188" s="216">
        <v>0.1046</v>
      </c>
      <c r="AX188" s="216">
        <v>0</v>
      </c>
      <c r="AY188" s="216">
        <v>0</v>
      </c>
      <c r="AZ188" s="216">
        <v>0.272522</v>
      </c>
      <c r="BA188" s="216">
        <v>26.43737851337261</v>
      </c>
      <c r="BB188" s="46"/>
      <c r="BC188" s="216">
        <v>6.915866</v>
      </c>
      <c r="BD188" s="46"/>
      <c r="BE188" s="216">
        <v>0</v>
      </c>
      <c r="BG188" s="45">
        <v>352.46535083614833</v>
      </c>
      <c r="BI188" s="35">
        <v>-0.05018215818725922</v>
      </c>
      <c r="BN188" s="7"/>
    </row>
    <row r="189" spans="1:66" ht="12.75">
      <c r="A189" s="8" t="s">
        <v>671</v>
      </c>
      <c r="B189" s="8" t="s">
        <v>772</v>
      </c>
      <c r="C189" s="8" t="s">
        <v>773</v>
      </c>
      <c r="D189" s="8"/>
      <c r="E189" s="216">
        <v>360.2137</v>
      </c>
      <c r="F189" s="216"/>
      <c r="G189" s="216">
        <v>418.61547051648904</v>
      </c>
      <c r="H189" s="216">
        <v>0</v>
      </c>
      <c r="I189" s="216">
        <v>0</v>
      </c>
      <c r="J189" s="216">
        <v>0.004495</v>
      </c>
      <c r="K189" s="216">
        <v>0.201857</v>
      </c>
      <c r="L189" s="216">
        <v>0.316128</v>
      </c>
      <c r="M189" s="216">
        <v>3.557368</v>
      </c>
      <c r="N189" s="216">
        <v>0</v>
      </c>
      <c r="O189" s="216">
        <v>0.008547</v>
      </c>
      <c r="P189" s="216">
        <v>0</v>
      </c>
      <c r="Q189" s="216">
        <v>1.7942189955555554</v>
      </c>
      <c r="R189" s="216">
        <v>1.4030323217472365</v>
      </c>
      <c r="S189" s="216">
        <v>0</v>
      </c>
      <c r="T189" s="216">
        <v>0</v>
      </c>
      <c r="U189" s="216">
        <v>0</v>
      </c>
      <c r="V189" s="216">
        <v>0</v>
      </c>
      <c r="W189" s="216">
        <v>0</v>
      </c>
      <c r="X189" s="216">
        <v>0.966457</v>
      </c>
      <c r="Y189" s="216">
        <v>57.991279796136546</v>
      </c>
      <c r="Z189" s="216"/>
      <c r="AA189" s="216">
        <v>19.750385</v>
      </c>
      <c r="AB189" s="46"/>
      <c r="AC189" s="217">
        <v>864.8229386299284</v>
      </c>
      <c r="AE189" s="216">
        <v>361.30316553872024</v>
      </c>
      <c r="AF189" s="46"/>
      <c r="AG189" s="216">
        <v>381.343713064109</v>
      </c>
      <c r="AH189" s="216">
        <v>1.7914036035550236</v>
      </c>
      <c r="AI189" s="216">
        <v>0</v>
      </c>
      <c r="AJ189" s="216"/>
      <c r="AK189" s="216">
        <v>0.004495</v>
      </c>
      <c r="AL189" s="216">
        <v>0.201857</v>
      </c>
      <c r="AM189" s="216">
        <v>0.316128</v>
      </c>
      <c r="AN189" s="216">
        <v>3.505618</v>
      </c>
      <c r="AO189" s="216">
        <v>0</v>
      </c>
      <c r="AP189" s="216">
        <v>0.008547</v>
      </c>
      <c r="AQ189" s="216">
        <v>0</v>
      </c>
      <c r="AR189" s="216">
        <v>4.208023429731784</v>
      </c>
      <c r="AS189" s="216">
        <v>2.863385342222222</v>
      </c>
      <c r="AT189" s="216">
        <v>0.5693099678704066</v>
      </c>
      <c r="AU189" s="216">
        <v>0</v>
      </c>
      <c r="AV189" s="216">
        <v>0</v>
      </c>
      <c r="AW189" s="216">
        <v>0</v>
      </c>
      <c r="AX189" s="216">
        <v>0</v>
      </c>
      <c r="AY189" s="216">
        <v>0</v>
      </c>
      <c r="AZ189" s="216">
        <v>0.996623</v>
      </c>
      <c r="BA189" s="216">
        <v>59.80069342220751</v>
      </c>
      <c r="BB189" s="46"/>
      <c r="BC189" s="216">
        <v>25.291529</v>
      </c>
      <c r="BD189" s="46"/>
      <c r="BE189" s="216">
        <v>0</v>
      </c>
      <c r="BG189" s="45">
        <v>842.2044913684164</v>
      </c>
      <c r="BI189" s="35">
        <v>-0.026153847511659112</v>
      </c>
      <c r="BN189" s="7"/>
    </row>
    <row r="190" spans="1:66" ht="12.75">
      <c r="A190" s="8" t="s">
        <v>1544</v>
      </c>
      <c r="B190" s="8" t="s">
        <v>578</v>
      </c>
      <c r="C190" s="8" t="s">
        <v>579</v>
      </c>
      <c r="D190" s="8"/>
      <c r="E190" s="216">
        <v>25.246884</v>
      </c>
      <c r="F190" s="216"/>
      <c r="G190" s="216">
        <v>34.590542200341</v>
      </c>
      <c r="H190" s="216">
        <v>0</v>
      </c>
      <c r="I190" s="216">
        <v>0</v>
      </c>
      <c r="J190" s="216">
        <v>0</v>
      </c>
      <c r="K190" s="216">
        <v>0</v>
      </c>
      <c r="L190" s="216">
        <v>0</v>
      </c>
      <c r="M190" s="216">
        <v>0</v>
      </c>
      <c r="N190" s="216">
        <v>1.1998588940404447</v>
      </c>
      <c r="O190" s="216">
        <v>0</v>
      </c>
      <c r="P190" s="216">
        <v>0</v>
      </c>
      <c r="Q190" s="216">
        <v>0</v>
      </c>
      <c r="R190" s="216">
        <v>0</v>
      </c>
      <c r="S190" s="216">
        <v>0</v>
      </c>
      <c r="T190" s="216">
        <v>0</v>
      </c>
      <c r="U190" s="216">
        <v>0</v>
      </c>
      <c r="V190" s="216">
        <v>0</v>
      </c>
      <c r="W190" s="216">
        <v>0</v>
      </c>
      <c r="X190" s="216">
        <v>0</v>
      </c>
      <c r="Y190" s="216">
        <v>0</v>
      </c>
      <c r="Z190" s="216"/>
      <c r="AA190" s="216">
        <v>0</v>
      </c>
      <c r="AB190" s="46"/>
      <c r="AC190" s="217">
        <v>61.037285094381446</v>
      </c>
      <c r="AE190" s="216">
        <v>25.30858882143423</v>
      </c>
      <c r="AF190" s="46"/>
      <c r="AG190" s="216">
        <v>32.006133377744</v>
      </c>
      <c r="AH190" s="216">
        <v>0.14825890065400302</v>
      </c>
      <c r="AI190" s="216">
        <v>0</v>
      </c>
      <c r="AJ190" s="216"/>
      <c r="AK190" s="216">
        <v>0</v>
      </c>
      <c r="AL190" s="216">
        <v>0</v>
      </c>
      <c r="AM190" s="216">
        <v>0</v>
      </c>
      <c r="AN190" s="216">
        <v>0</v>
      </c>
      <c r="AO190" s="216">
        <v>1.2342087054532582</v>
      </c>
      <c r="AP190" s="216">
        <v>0</v>
      </c>
      <c r="AQ190" s="216">
        <v>0</v>
      </c>
      <c r="AR190" s="216">
        <v>0.3005385147827144</v>
      </c>
      <c r="AS190" s="216">
        <v>0</v>
      </c>
      <c r="AT190" s="216">
        <v>0</v>
      </c>
      <c r="AU190" s="216">
        <v>0</v>
      </c>
      <c r="AV190" s="216">
        <v>0</v>
      </c>
      <c r="AW190" s="216">
        <v>0</v>
      </c>
      <c r="AX190" s="216">
        <v>0</v>
      </c>
      <c r="AY190" s="216">
        <v>0</v>
      </c>
      <c r="AZ190" s="216">
        <v>0</v>
      </c>
      <c r="BA190" s="216">
        <v>0</v>
      </c>
      <c r="BB190" s="46"/>
      <c r="BC190" s="216">
        <v>0</v>
      </c>
      <c r="BD190" s="46"/>
      <c r="BE190" s="216">
        <v>0</v>
      </c>
      <c r="BG190" s="45">
        <v>58.997728320068205</v>
      </c>
      <c r="BI190" s="35">
        <v>-0.03341493271136635</v>
      </c>
      <c r="BN190" s="7"/>
    </row>
    <row r="191" spans="1:66" ht="12.75">
      <c r="A191" s="8" t="s">
        <v>589</v>
      </c>
      <c r="B191" s="8" t="s">
        <v>774</v>
      </c>
      <c r="C191" s="8" t="s">
        <v>775</v>
      </c>
      <c r="D191" s="8"/>
      <c r="E191" s="216">
        <v>7.274389</v>
      </c>
      <c r="F191" s="216"/>
      <c r="G191" s="216">
        <v>12.544610980296001</v>
      </c>
      <c r="H191" s="216">
        <v>-0.076628</v>
      </c>
      <c r="I191" s="216">
        <v>0</v>
      </c>
      <c r="J191" s="216">
        <v>0</v>
      </c>
      <c r="K191" s="216">
        <v>0</v>
      </c>
      <c r="L191" s="216">
        <v>0</v>
      </c>
      <c r="M191" s="216">
        <v>0</v>
      </c>
      <c r="N191" s="216">
        <v>0</v>
      </c>
      <c r="O191" s="216">
        <v>0.008547</v>
      </c>
      <c r="P191" s="216">
        <v>0.007855</v>
      </c>
      <c r="Q191" s="216">
        <v>0.7291655466666667</v>
      </c>
      <c r="R191" s="216">
        <v>0.042478950231471704</v>
      </c>
      <c r="S191" s="216">
        <v>0.9244</v>
      </c>
      <c r="T191" s="216">
        <v>0.08387310711751582</v>
      </c>
      <c r="U191" s="216">
        <v>0</v>
      </c>
      <c r="V191" s="216">
        <v>0</v>
      </c>
      <c r="W191" s="216">
        <v>0</v>
      </c>
      <c r="X191" s="216">
        <v>0</v>
      </c>
      <c r="Y191" s="216">
        <v>0</v>
      </c>
      <c r="Z191" s="216"/>
      <c r="AA191" s="216">
        <v>0</v>
      </c>
      <c r="AB191" s="46"/>
      <c r="AC191" s="217">
        <v>21.538691584311657</v>
      </c>
      <c r="AE191" s="216">
        <v>7.307889879220253</v>
      </c>
      <c r="AF191" s="46"/>
      <c r="AG191" s="216">
        <v>10.809452507833</v>
      </c>
      <c r="AH191" s="216">
        <v>0.05423748501100019</v>
      </c>
      <c r="AI191" s="216">
        <v>-0.076628</v>
      </c>
      <c r="AJ191" s="216"/>
      <c r="AK191" s="216">
        <v>0</v>
      </c>
      <c r="AL191" s="216">
        <v>0</v>
      </c>
      <c r="AM191" s="216">
        <v>0</v>
      </c>
      <c r="AN191" s="216">
        <v>0</v>
      </c>
      <c r="AO191" s="216">
        <v>0</v>
      </c>
      <c r="AP191" s="216">
        <v>0.008547</v>
      </c>
      <c r="AQ191" s="216">
        <v>0.007855</v>
      </c>
      <c r="AR191" s="216">
        <v>0.08667511180358053</v>
      </c>
      <c r="AS191" s="216">
        <v>1.027888</v>
      </c>
      <c r="AT191" s="216">
        <v>0.017060459006274963</v>
      </c>
      <c r="AU191" s="216">
        <v>0.815347</v>
      </c>
      <c r="AV191" s="216">
        <v>0.09364753981986793</v>
      </c>
      <c r="AW191" s="216">
        <v>0</v>
      </c>
      <c r="AX191" s="216">
        <v>0</v>
      </c>
      <c r="AY191" s="216">
        <v>0</v>
      </c>
      <c r="AZ191" s="216">
        <v>0</v>
      </c>
      <c r="BA191" s="216">
        <v>0</v>
      </c>
      <c r="BB191" s="46"/>
      <c r="BC191" s="216">
        <v>0</v>
      </c>
      <c r="BD191" s="46"/>
      <c r="BE191" s="216">
        <v>0</v>
      </c>
      <c r="BG191" s="45">
        <v>20.15197198269398</v>
      </c>
      <c r="BI191" s="35">
        <v>-0.06438272242255123</v>
      </c>
      <c r="BK191" s="7"/>
      <c r="BN191" s="7"/>
    </row>
    <row r="192" spans="1:66" ht="12.75">
      <c r="A192" s="8" t="s">
        <v>611</v>
      </c>
      <c r="B192" s="8" t="s">
        <v>776</v>
      </c>
      <c r="C192" s="8" t="s">
        <v>777</v>
      </c>
      <c r="D192" s="8"/>
      <c r="E192" s="216">
        <v>234.279402</v>
      </c>
      <c r="F192" s="216"/>
      <c r="G192" s="216">
        <v>349.215214066148</v>
      </c>
      <c r="H192" s="216">
        <v>-0.222663</v>
      </c>
      <c r="I192" s="216">
        <v>0</v>
      </c>
      <c r="J192" s="216">
        <v>0</v>
      </c>
      <c r="K192" s="216">
        <v>0</v>
      </c>
      <c r="L192" s="216">
        <v>0.12485299999999999</v>
      </c>
      <c r="M192" s="216">
        <v>3.495933</v>
      </c>
      <c r="N192" s="216">
        <v>0</v>
      </c>
      <c r="O192" s="216">
        <v>0.008547</v>
      </c>
      <c r="P192" s="216">
        <v>0.007855</v>
      </c>
      <c r="Q192" s="216">
        <v>7.976111372222222</v>
      </c>
      <c r="R192" s="216">
        <v>1.1731579968349362</v>
      </c>
      <c r="S192" s="216">
        <v>5.764041</v>
      </c>
      <c r="T192" s="216">
        <v>0.4754006154540995</v>
      </c>
      <c r="U192" s="216">
        <v>0.085</v>
      </c>
      <c r="V192" s="216">
        <v>0</v>
      </c>
      <c r="W192" s="216">
        <v>0</v>
      </c>
      <c r="X192" s="216">
        <v>0.579846</v>
      </c>
      <c r="Y192" s="216">
        <v>36.854923289072474</v>
      </c>
      <c r="Z192" s="216"/>
      <c r="AA192" s="216">
        <v>11.849652</v>
      </c>
      <c r="AB192" s="46"/>
      <c r="AC192" s="217">
        <v>651.6672733397317</v>
      </c>
      <c r="AE192" s="216">
        <v>236.93650428975454</v>
      </c>
      <c r="AF192" s="46"/>
      <c r="AG192" s="216">
        <v>313.420722219169</v>
      </c>
      <c r="AH192" s="216">
        <v>1.4978981100389956</v>
      </c>
      <c r="AI192" s="216">
        <v>-0.222663</v>
      </c>
      <c r="AJ192" s="216"/>
      <c r="AK192" s="216">
        <v>0</v>
      </c>
      <c r="AL192" s="216">
        <v>0</v>
      </c>
      <c r="AM192" s="216">
        <v>0.12485299999999999</v>
      </c>
      <c r="AN192" s="216">
        <v>3.445076</v>
      </c>
      <c r="AO192" s="216">
        <v>0</v>
      </c>
      <c r="AP192" s="216">
        <v>0.008547</v>
      </c>
      <c r="AQ192" s="216">
        <v>0.007855</v>
      </c>
      <c r="AR192" s="216">
        <v>2.7970904557322664</v>
      </c>
      <c r="AS192" s="216">
        <v>10.984308038888889</v>
      </c>
      <c r="AT192" s="216">
        <v>0.47492679153630274</v>
      </c>
      <c r="AU192" s="216">
        <v>5.492161</v>
      </c>
      <c r="AV192" s="216">
        <v>0.3566358850001071</v>
      </c>
      <c r="AW192" s="216">
        <v>0.085</v>
      </c>
      <c r="AX192" s="216">
        <v>0</v>
      </c>
      <c r="AY192" s="216">
        <v>0</v>
      </c>
      <c r="AZ192" s="216">
        <v>0.597944</v>
      </c>
      <c r="BA192" s="216">
        <v>40.540415617979725</v>
      </c>
      <c r="BB192" s="46"/>
      <c r="BC192" s="216">
        <v>15.174176</v>
      </c>
      <c r="BD192" s="46"/>
      <c r="BE192" s="216">
        <v>0</v>
      </c>
      <c r="BG192" s="45">
        <v>631.7214504080998</v>
      </c>
      <c r="BI192" s="35">
        <v>-0.030607372423984733</v>
      </c>
      <c r="BN192" s="7"/>
    </row>
    <row r="193" spans="1:66" ht="12.75">
      <c r="A193" s="8" t="s">
        <v>622</v>
      </c>
      <c r="B193" s="8" t="s">
        <v>778</v>
      </c>
      <c r="C193" s="8" t="s">
        <v>779</v>
      </c>
      <c r="D193" s="8"/>
      <c r="E193" s="216">
        <v>77.69</v>
      </c>
      <c r="F193" s="216"/>
      <c r="G193" s="216">
        <v>221.57121463485</v>
      </c>
      <c r="H193" s="216">
        <v>0</v>
      </c>
      <c r="I193" s="216">
        <v>0</v>
      </c>
      <c r="J193" s="216">
        <v>0</v>
      </c>
      <c r="K193" s="216">
        <v>0</v>
      </c>
      <c r="L193" s="216">
        <v>0.09801400000000002</v>
      </c>
      <c r="M193" s="216">
        <v>1.946359</v>
      </c>
      <c r="N193" s="216">
        <v>0</v>
      </c>
      <c r="O193" s="216">
        <v>0.008547</v>
      </c>
      <c r="P193" s="216">
        <v>0.007855</v>
      </c>
      <c r="Q193" s="216">
        <v>3.8678187588888884</v>
      </c>
      <c r="R193" s="216">
        <v>0.7502913094701993</v>
      </c>
      <c r="S193" s="216">
        <v>2.996495</v>
      </c>
      <c r="T193" s="216">
        <v>0.2597428049627441</v>
      </c>
      <c r="U193" s="216">
        <v>0.071585</v>
      </c>
      <c r="V193" s="216">
        <v>0</v>
      </c>
      <c r="W193" s="216">
        <v>0</v>
      </c>
      <c r="X193" s="216">
        <v>0.275627</v>
      </c>
      <c r="Y193" s="216">
        <v>19.99511185462155</v>
      </c>
      <c r="Z193" s="216"/>
      <c r="AA193" s="216">
        <v>5.632672</v>
      </c>
      <c r="AB193" s="46"/>
      <c r="AC193" s="217">
        <v>335.1713333627934</v>
      </c>
      <c r="AE193" s="216">
        <v>78.01833254672182</v>
      </c>
      <c r="AF193" s="46"/>
      <c r="AG193" s="216">
        <v>198.89249703465302</v>
      </c>
      <c r="AH193" s="216">
        <v>0.9579783264200091</v>
      </c>
      <c r="AI193" s="216">
        <v>0</v>
      </c>
      <c r="AJ193" s="216"/>
      <c r="AK193" s="216">
        <v>0</v>
      </c>
      <c r="AL193" s="216">
        <v>0</v>
      </c>
      <c r="AM193" s="216">
        <v>0.09801400000000002</v>
      </c>
      <c r="AN193" s="216">
        <v>1.918045</v>
      </c>
      <c r="AO193" s="216">
        <v>0</v>
      </c>
      <c r="AP193" s="216">
        <v>0.008547</v>
      </c>
      <c r="AQ193" s="216">
        <v>0.007855</v>
      </c>
      <c r="AR193" s="216">
        <v>1.0009141578113934</v>
      </c>
      <c r="AS193" s="216">
        <v>5.922257825555555</v>
      </c>
      <c r="AT193" s="216">
        <v>0.3013331087098577</v>
      </c>
      <c r="AU193" s="216">
        <v>2.717968</v>
      </c>
      <c r="AV193" s="216">
        <v>0.21358788598963782</v>
      </c>
      <c r="AW193" s="216">
        <v>0.065585</v>
      </c>
      <c r="AX193" s="216">
        <v>0</v>
      </c>
      <c r="AY193" s="216">
        <v>0</v>
      </c>
      <c r="AZ193" s="216">
        <v>0.28423</v>
      </c>
      <c r="BA193" s="216">
        <v>21.994623040083706</v>
      </c>
      <c r="BB193" s="46"/>
      <c r="BC193" s="216">
        <v>7.212968</v>
      </c>
      <c r="BD193" s="46"/>
      <c r="BE193" s="216">
        <v>0</v>
      </c>
      <c r="BG193" s="45">
        <v>319.61473592594496</v>
      </c>
      <c r="BI193" s="35">
        <v>-0.046413866247952074</v>
      </c>
      <c r="BN193" s="7"/>
    </row>
    <row r="194" spans="1:66" ht="12.75">
      <c r="A194" s="8" t="s">
        <v>671</v>
      </c>
      <c r="B194" s="8" t="s">
        <v>780</v>
      </c>
      <c r="C194" s="8" t="s">
        <v>781</v>
      </c>
      <c r="D194" s="8"/>
      <c r="E194" s="216">
        <v>220.31716</v>
      </c>
      <c r="F194" s="216"/>
      <c r="G194" s="216">
        <v>137.728972960663</v>
      </c>
      <c r="H194" s="216">
        <v>0</v>
      </c>
      <c r="I194" s="216">
        <v>0</v>
      </c>
      <c r="J194" s="216">
        <v>0</v>
      </c>
      <c r="K194" s="216">
        <v>0</v>
      </c>
      <c r="L194" s="216">
        <v>0.15139500000000003</v>
      </c>
      <c r="M194" s="216">
        <v>1.074253</v>
      </c>
      <c r="N194" s="216">
        <v>0</v>
      </c>
      <c r="O194" s="216">
        <v>0.008547</v>
      </c>
      <c r="P194" s="216">
        <v>0</v>
      </c>
      <c r="Q194" s="216">
        <v>1.698213737777778</v>
      </c>
      <c r="R194" s="216">
        <v>0.45816251235064065</v>
      </c>
      <c r="S194" s="216">
        <v>0</v>
      </c>
      <c r="T194" s="216">
        <v>0</v>
      </c>
      <c r="U194" s="216">
        <v>0</v>
      </c>
      <c r="V194" s="216">
        <v>0</v>
      </c>
      <c r="W194" s="216">
        <v>0</v>
      </c>
      <c r="X194" s="216">
        <v>0.422834</v>
      </c>
      <c r="Y194" s="216">
        <v>20.206452657269587</v>
      </c>
      <c r="Z194" s="216"/>
      <c r="AA194" s="216">
        <v>8.640994</v>
      </c>
      <c r="AB194" s="46"/>
      <c r="AC194" s="217">
        <v>390.70698486806106</v>
      </c>
      <c r="AE194" s="216">
        <v>222.21941295318388</v>
      </c>
      <c r="AF194" s="46"/>
      <c r="AG194" s="216">
        <v>125.884362818118</v>
      </c>
      <c r="AH194" s="216">
        <v>0.5849857932119965</v>
      </c>
      <c r="AI194" s="216">
        <v>0</v>
      </c>
      <c r="AJ194" s="216"/>
      <c r="AK194" s="216">
        <v>0</v>
      </c>
      <c r="AL194" s="216">
        <v>0</v>
      </c>
      <c r="AM194" s="216">
        <v>0.15139500000000003</v>
      </c>
      <c r="AN194" s="216">
        <v>1.058625</v>
      </c>
      <c r="AO194" s="216">
        <v>0</v>
      </c>
      <c r="AP194" s="216">
        <v>0.008547</v>
      </c>
      <c r="AQ194" s="216">
        <v>0</v>
      </c>
      <c r="AR194" s="216">
        <v>2.448111232365904</v>
      </c>
      <c r="AS194" s="216">
        <v>2.376045364444445</v>
      </c>
      <c r="AT194" s="216">
        <v>0.18730907645222966</v>
      </c>
      <c r="AU194" s="216">
        <v>0</v>
      </c>
      <c r="AV194" s="216">
        <v>0</v>
      </c>
      <c r="AW194" s="216">
        <v>0</v>
      </c>
      <c r="AX194" s="216">
        <v>0</v>
      </c>
      <c r="AY194" s="216">
        <v>0</v>
      </c>
      <c r="AZ194" s="216">
        <v>0.436033</v>
      </c>
      <c r="BA194" s="216">
        <v>21.86257489793297</v>
      </c>
      <c r="BB194" s="46"/>
      <c r="BC194" s="216">
        <v>11.0653</v>
      </c>
      <c r="BD194" s="46"/>
      <c r="BE194" s="216">
        <v>0</v>
      </c>
      <c r="BG194" s="45">
        <v>388.2827021357095</v>
      </c>
      <c r="BI194" s="35">
        <v>-0.006204861510654165</v>
      </c>
      <c r="BN194" s="7"/>
    </row>
    <row r="195" spans="1:66" ht="12.75">
      <c r="A195" s="8" t="s">
        <v>1544</v>
      </c>
      <c r="B195" s="8" t="s">
        <v>483</v>
      </c>
      <c r="C195" s="8" t="s">
        <v>484</v>
      </c>
      <c r="D195" s="8"/>
      <c r="E195" s="216">
        <v>16.525853</v>
      </c>
      <c r="F195" s="216"/>
      <c r="G195" s="216">
        <v>19.697003578467</v>
      </c>
      <c r="H195" s="216">
        <v>0</v>
      </c>
      <c r="I195" s="216">
        <v>0</v>
      </c>
      <c r="J195" s="216">
        <v>0</v>
      </c>
      <c r="K195" s="216">
        <v>0</v>
      </c>
      <c r="L195" s="216">
        <v>0</v>
      </c>
      <c r="M195" s="216">
        <v>0</v>
      </c>
      <c r="N195" s="216">
        <v>1.231794051192923</v>
      </c>
      <c r="O195" s="216">
        <v>0</v>
      </c>
      <c r="P195" s="216">
        <v>0</v>
      </c>
      <c r="Q195" s="216">
        <v>0</v>
      </c>
      <c r="R195" s="216">
        <v>0</v>
      </c>
      <c r="S195" s="216">
        <v>0</v>
      </c>
      <c r="T195" s="216">
        <v>0</v>
      </c>
      <c r="U195" s="216">
        <v>0</v>
      </c>
      <c r="V195" s="216">
        <v>0</v>
      </c>
      <c r="W195" s="216">
        <v>0</v>
      </c>
      <c r="X195" s="216">
        <v>0</v>
      </c>
      <c r="Y195" s="216">
        <v>0</v>
      </c>
      <c r="Z195" s="216"/>
      <c r="AA195" s="216">
        <v>0</v>
      </c>
      <c r="AB195" s="46"/>
      <c r="AC195" s="217">
        <v>37.45465062965992</v>
      </c>
      <c r="AE195" s="216">
        <v>16.647918330444117</v>
      </c>
      <c r="AF195" s="46"/>
      <c r="AG195" s="216">
        <v>18.212214641182</v>
      </c>
      <c r="AH195" s="216">
        <v>0.08516134442200139</v>
      </c>
      <c r="AI195" s="216">
        <v>0</v>
      </c>
      <c r="AJ195" s="216"/>
      <c r="AK195" s="216">
        <v>0</v>
      </c>
      <c r="AL195" s="216">
        <v>0</v>
      </c>
      <c r="AM195" s="216">
        <v>0</v>
      </c>
      <c r="AN195" s="216">
        <v>0</v>
      </c>
      <c r="AO195" s="216">
        <v>1.2636430179420546</v>
      </c>
      <c r="AP195" s="216">
        <v>0</v>
      </c>
      <c r="AQ195" s="216">
        <v>0</v>
      </c>
      <c r="AR195" s="216">
        <v>0.18976675396190887</v>
      </c>
      <c r="AS195" s="216">
        <v>0</v>
      </c>
      <c r="AT195" s="216">
        <v>0</v>
      </c>
      <c r="AU195" s="216">
        <v>0</v>
      </c>
      <c r="AV195" s="216">
        <v>0</v>
      </c>
      <c r="AW195" s="216">
        <v>0</v>
      </c>
      <c r="AX195" s="216">
        <v>0</v>
      </c>
      <c r="AY195" s="216">
        <v>0</v>
      </c>
      <c r="AZ195" s="216">
        <v>0</v>
      </c>
      <c r="BA195" s="216">
        <v>0</v>
      </c>
      <c r="BB195" s="46"/>
      <c r="BC195" s="216">
        <v>0</v>
      </c>
      <c r="BD195" s="46"/>
      <c r="BE195" s="216">
        <v>0</v>
      </c>
      <c r="BG195" s="45">
        <v>36.398704087952076</v>
      </c>
      <c r="BI195" s="35">
        <v>-0.028192668305699123</v>
      </c>
      <c r="BN195" s="7"/>
    </row>
    <row r="196" spans="1:66" ht="12.75">
      <c r="A196" s="8" t="s">
        <v>589</v>
      </c>
      <c r="B196" s="8" t="s">
        <v>782</v>
      </c>
      <c r="C196" s="8" t="s">
        <v>783</v>
      </c>
      <c r="D196" s="8"/>
      <c r="E196" s="216">
        <v>6.628241</v>
      </c>
      <c r="F196" s="216"/>
      <c r="G196" s="216">
        <v>4.979937850501</v>
      </c>
      <c r="H196" s="216">
        <v>-0.322334</v>
      </c>
      <c r="I196" s="216">
        <v>0</v>
      </c>
      <c r="J196" s="216">
        <v>0</v>
      </c>
      <c r="K196" s="216">
        <v>0</v>
      </c>
      <c r="L196" s="216">
        <v>0</v>
      </c>
      <c r="M196" s="216">
        <v>0</v>
      </c>
      <c r="N196" s="216">
        <v>0</v>
      </c>
      <c r="O196" s="216">
        <v>0.008547</v>
      </c>
      <c r="P196" s="216">
        <v>0.007855</v>
      </c>
      <c r="Q196" s="216">
        <v>0.8611463395555558</v>
      </c>
      <c r="R196" s="216">
        <v>0.016607698184421628</v>
      </c>
      <c r="S196" s="216">
        <v>0.592976</v>
      </c>
      <c r="T196" s="216">
        <v>0.05799988107123613</v>
      </c>
      <c r="U196" s="216">
        <v>0</v>
      </c>
      <c r="V196" s="216">
        <v>0</v>
      </c>
      <c r="W196" s="216">
        <v>0</v>
      </c>
      <c r="X196" s="216">
        <v>0</v>
      </c>
      <c r="Y196" s="216">
        <v>0</v>
      </c>
      <c r="Z196" s="216"/>
      <c r="AA196" s="216">
        <v>0</v>
      </c>
      <c r="AB196" s="46"/>
      <c r="AC196" s="217">
        <v>12.830976769312212</v>
      </c>
      <c r="AE196" s="216">
        <v>6.6864625402944515</v>
      </c>
      <c r="AF196" s="46"/>
      <c r="AG196" s="216">
        <v>4.32329251843</v>
      </c>
      <c r="AH196" s="216">
        <v>0.02120485031799972</v>
      </c>
      <c r="AI196" s="216">
        <v>-0.322334</v>
      </c>
      <c r="AJ196" s="216"/>
      <c r="AK196" s="216">
        <v>0</v>
      </c>
      <c r="AL196" s="216">
        <v>0</v>
      </c>
      <c r="AM196" s="216">
        <v>0</v>
      </c>
      <c r="AN196" s="216">
        <v>0</v>
      </c>
      <c r="AO196" s="216">
        <v>0</v>
      </c>
      <c r="AP196" s="216">
        <v>0.008547</v>
      </c>
      <c r="AQ196" s="216">
        <v>0.007855</v>
      </c>
      <c r="AR196" s="216">
        <v>0.07612213464436655</v>
      </c>
      <c r="AS196" s="216">
        <v>1.1691219128888892</v>
      </c>
      <c r="AT196" s="216">
        <v>0.006772631346298205</v>
      </c>
      <c r="AU196" s="216">
        <v>0.521819</v>
      </c>
      <c r="AV196" s="216">
        <v>0.07640576060163687</v>
      </c>
      <c r="AW196" s="216">
        <v>0</v>
      </c>
      <c r="AX196" s="216">
        <v>0</v>
      </c>
      <c r="AY196" s="216">
        <v>0</v>
      </c>
      <c r="AZ196" s="216">
        <v>0</v>
      </c>
      <c r="BA196" s="216">
        <v>0</v>
      </c>
      <c r="BB196" s="46"/>
      <c r="BC196" s="216">
        <v>0</v>
      </c>
      <c r="BD196" s="46"/>
      <c r="BE196" s="216">
        <v>0</v>
      </c>
      <c r="BG196" s="45">
        <v>12.57526934852364</v>
      </c>
      <c r="BI196" s="35">
        <v>-0.019928913081671655</v>
      </c>
      <c r="BN196" s="7"/>
    </row>
    <row r="197" spans="1:66" ht="12.75">
      <c r="A197" s="8" t="s">
        <v>684</v>
      </c>
      <c r="B197" s="8" t="s">
        <v>784</v>
      </c>
      <c r="C197" s="8" t="s">
        <v>785</v>
      </c>
      <c r="D197" s="8"/>
      <c r="E197" s="216">
        <v>76.555679</v>
      </c>
      <c r="F197" s="216"/>
      <c r="G197" s="216">
        <v>208.072288801355</v>
      </c>
      <c r="H197" s="216">
        <v>0</v>
      </c>
      <c r="I197" s="216">
        <v>0</v>
      </c>
      <c r="J197" s="216">
        <v>0</v>
      </c>
      <c r="K197" s="216">
        <v>0</v>
      </c>
      <c r="L197" s="216">
        <v>0.11761000000000002</v>
      </c>
      <c r="M197" s="216">
        <v>1.854409</v>
      </c>
      <c r="N197" s="216">
        <v>0</v>
      </c>
      <c r="O197" s="216">
        <v>0.008547</v>
      </c>
      <c r="P197" s="216">
        <v>0.007855</v>
      </c>
      <c r="Q197" s="216">
        <v>3.8137912988888893</v>
      </c>
      <c r="R197" s="216">
        <v>0.7045808287259147</v>
      </c>
      <c r="S197" s="216">
        <v>4.032495</v>
      </c>
      <c r="T197" s="216">
        <v>0.23715166613395203</v>
      </c>
      <c r="U197" s="216">
        <v>0.1</v>
      </c>
      <c r="V197" s="216">
        <v>0</v>
      </c>
      <c r="W197" s="216">
        <v>0</v>
      </c>
      <c r="X197" s="216">
        <v>0.239573</v>
      </c>
      <c r="Y197" s="216">
        <v>19.540968836448666</v>
      </c>
      <c r="Z197" s="216"/>
      <c r="AA197" s="216">
        <v>4.895878</v>
      </c>
      <c r="AB197" s="46"/>
      <c r="AC197" s="217">
        <v>320.1808274315524</v>
      </c>
      <c r="AE197" s="216">
        <v>77.10841908271168</v>
      </c>
      <c r="AF197" s="46"/>
      <c r="AG197" s="216">
        <v>186.44982345404898</v>
      </c>
      <c r="AH197" s="216">
        <v>0.8996147957609892</v>
      </c>
      <c r="AI197" s="216">
        <v>0</v>
      </c>
      <c r="AJ197" s="216"/>
      <c r="AK197" s="216">
        <v>0</v>
      </c>
      <c r="AL197" s="216">
        <v>0</v>
      </c>
      <c r="AM197" s="216">
        <v>0.11761000000000002</v>
      </c>
      <c r="AN197" s="216">
        <v>1.827432</v>
      </c>
      <c r="AO197" s="216">
        <v>0</v>
      </c>
      <c r="AP197" s="216">
        <v>0.008547</v>
      </c>
      <c r="AQ197" s="216">
        <v>0.007855</v>
      </c>
      <c r="AR197" s="216">
        <v>0.9557290016871036</v>
      </c>
      <c r="AS197" s="216">
        <v>6.4427798322222225</v>
      </c>
      <c r="AT197" s="216">
        <v>0.2829747976252956</v>
      </c>
      <c r="AU197" s="216">
        <v>3.989614</v>
      </c>
      <c r="AV197" s="216">
        <v>0.20120083518576912</v>
      </c>
      <c r="AW197" s="216">
        <v>0.1</v>
      </c>
      <c r="AX197" s="216">
        <v>0</v>
      </c>
      <c r="AY197" s="216">
        <v>0</v>
      </c>
      <c r="AZ197" s="216">
        <v>0.247051</v>
      </c>
      <c r="BA197" s="216">
        <v>20.088115963869225</v>
      </c>
      <c r="BB197" s="46"/>
      <c r="BC197" s="216">
        <v>6.269459</v>
      </c>
      <c r="BD197" s="46"/>
      <c r="BE197" s="216">
        <v>0</v>
      </c>
      <c r="BG197" s="45">
        <v>304.9962257631113</v>
      </c>
      <c r="BI197" s="35">
        <v>-0.04742508097767742</v>
      </c>
      <c r="BN197" s="7"/>
    </row>
    <row r="198" spans="1:66" ht="12.75">
      <c r="A198" s="8" t="s">
        <v>589</v>
      </c>
      <c r="B198" s="8" t="s">
        <v>786</v>
      </c>
      <c r="C198" s="8" t="s">
        <v>787</v>
      </c>
      <c r="D198" s="8"/>
      <c r="E198" s="216">
        <v>5.25611</v>
      </c>
      <c r="F198" s="216"/>
      <c r="G198" s="216">
        <v>4.628715150278</v>
      </c>
      <c r="H198" s="216">
        <v>-0.134683</v>
      </c>
      <c r="I198" s="216">
        <v>0</v>
      </c>
      <c r="J198" s="216">
        <v>0</v>
      </c>
      <c r="K198" s="216">
        <v>0</v>
      </c>
      <c r="L198" s="216">
        <v>0</v>
      </c>
      <c r="M198" s="216">
        <v>0</v>
      </c>
      <c r="N198" s="216">
        <v>0</v>
      </c>
      <c r="O198" s="216">
        <v>0.008547</v>
      </c>
      <c r="P198" s="216">
        <v>0.007855</v>
      </c>
      <c r="Q198" s="216">
        <v>0.7163607555555556</v>
      </c>
      <c r="R198" s="216">
        <v>0.015673898601810506</v>
      </c>
      <c r="S198" s="216">
        <v>0.47952</v>
      </c>
      <c r="T198" s="216">
        <v>0.048581226533849</v>
      </c>
      <c r="U198" s="216">
        <v>0</v>
      </c>
      <c r="V198" s="216">
        <v>0</v>
      </c>
      <c r="W198" s="216">
        <v>0</v>
      </c>
      <c r="X198" s="216">
        <v>0</v>
      </c>
      <c r="Y198" s="216">
        <v>0</v>
      </c>
      <c r="Z198" s="216"/>
      <c r="AA198" s="216">
        <v>0</v>
      </c>
      <c r="AB198" s="46"/>
      <c r="AC198" s="217">
        <v>11.026680030969217</v>
      </c>
      <c r="AE198" s="216">
        <v>5.278636847084026</v>
      </c>
      <c r="AF198" s="46"/>
      <c r="AG198" s="216">
        <v>4.001133627</v>
      </c>
      <c r="AH198" s="216">
        <v>0.020012567068000323</v>
      </c>
      <c r="AI198" s="216">
        <v>-0.134683</v>
      </c>
      <c r="AJ198" s="216"/>
      <c r="AK198" s="216">
        <v>0</v>
      </c>
      <c r="AL198" s="216">
        <v>0</v>
      </c>
      <c r="AM198" s="216">
        <v>0</v>
      </c>
      <c r="AN198" s="216">
        <v>0</v>
      </c>
      <c r="AO198" s="216">
        <v>0</v>
      </c>
      <c r="AP198" s="216">
        <v>0.008547</v>
      </c>
      <c r="AQ198" s="216">
        <v>0.007855</v>
      </c>
      <c r="AR198" s="216">
        <v>0.05789179522960249</v>
      </c>
      <c r="AS198" s="216">
        <v>1.1963013422222222</v>
      </c>
      <c r="AT198" s="216">
        <v>0.006294974407502778</v>
      </c>
      <c r="AU198" s="216">
        <v>0.421978</v>
      </c>
      <c r="AV198" s="216">
        <v>0.06994906180602924</v>
      </c>
      <c r="AW198" s="216">
        <v>0</v>
      </c>
      <c r="AX198" s="216">
        <v>0</v>
      </c>
      <c r="AY198" s="216">
        <v>0</v>
      </c>
      <c r="AZ198" s="216">
        <v>0</v>
      </c>
      <c r="BA198" s="216">
        <v>0</v>
      </c>
      <c r="BB198" s="46"/>
      <c r="BC198" s="216">
        <v>0</v>
      </c>
      <c r="BD198" s="46"/>
      <c r="BE198" s="216">
        <v>0</v>
      </c>
      <c r="BG198" s="45">
        <v>10.93391721481738</v>
      </c>
      <c r="BI198" s="35">
        <v>-0.00841257893502898</v>
      </c>
      <c r="BN198" s="7"/>
    </row>
    <row r="199" spans="1:66" ht="12.75">
      <c r="A199" s="8" t="s">
        <v>589</v>
      </c>
      <c r="B199" s="8" t="s">
        <v>788</v>
      </c>
      <c r="C199" s="8" t="s">
        <v>789</v>
      </c>
      <c r="D199" s="8"/>
      <c r="E199" s="216">
        <v>5.297582</v>
      </c>
      <c r="F199" s="216"/>
      <c r="G199" s="216">
        <v>8.340509174377</v>
      </c>
      <c r="H199" s="216">
        <v>0</v>
      </c>
      <c r="I199" s="216">
        <v>0</v>
      </c>
      <c r="J199" s="216">
        <v>0</v>
      </c>
      <c r="K199" s="216">
        <v>0</v>
      </c>
      <c r="L199" s="216">
        <v>0</v>
      </c>
      <c r="M199" s="216">
        <v>0</v>
      </c>
      <c r="N199" s="216">
        <v>0</v>
      </c>
      <c r="O199" s="216">
        <v>0.008547</v>
      </c>
      <c r="P199" s="216">
        <v>0.007855</v>
      </c>
      <c r="Q199" s="216">
        <v>1.1749574097777777</v>
      </c>
      <c r="R199" s="216">
        <v>0.028242890487396668</v>
      </c>
      <c r="S199" s="216">
        <v>0.805201</v>
      </c>
      <c r="T199" s="216">
        <v>0.08130402097835566</v>
      </c>
      <c r="U199" s="216">
        <v>0</v>
      </c>
      <c r="V199" s="216">
        <v>0</v>
      </c>
      <c r="W199" s="216">
        <v>0</v>
      </c>
      <c r="X199" s="216">
        <v>0</v>
      </c>
      <c r="Y199" s="216">
        <v>0</v>
      </c>
      <c r="Z199" s="216"/>
      <c r="AA199" s="216">
        <v>0</v>
      </c>
      <c r="AB199" s="46"/>
      <c r="AC199" s="217">
        <v>15.74419849562053</v>
      </c>
      <c r="AE199" s="216">
        <v>5.391560078923926</v>
      </c>
      <c r="AF199" s="46"/>
      <c r="AG199" s="216">
        <v>7.195620874169999</v>
      </c>
      <c r="AH199" s="216">
        <v>0.03606076282799989</v>
      </c>
      <c r="AI199" s="216">
        <v>0</v>
      </c>
      <c r="AJ199" s="216"/>
      <c r="AK199" s="216">
        <v>0</v>
      </c>
      <c r="AL199" s="216">
        <v>0</v>
      </c>
      <c r="AM199" s="216">
        <v>0</v>
      </c>
      <c r="AN199" s="216">
        <v>0</v>
      </c>
      <c r="AO199" s="216">
        <v>0</v>
      </c>
      <c r="AP199" s="216">
        <v>0.008547</v>
      </c>
      <c r="AQ199" s="216">
        <v>0.007855</v>
      </c>
      <c r="AR199" s="216">
        <v>0.06727010178748165</v>
      </c>
      <c r="AS199" s="216">
        <v>1.7228138364444445</v>
      </c>
      <c r="AT199" s="216">
        <v>0.011342951573741149</v>
      </c>
      <c r="AU199" s="216">
        <v>0.769718</v>
      </c>
      <c r="AV199" s="216">
        <v>0.09304413838005962</v>
      </c>
      <c r="AW199" s="216">
        <v>0</v>
      </c>
      <c r="AX199" s="216">
        <v>0</v>
      </c>
      <c r="AY199" s="216">
        <v>0</v>
      </c>
      <c r="AZ199" s="216">
        <v>0</v>
      </c>
      <c r="BA199" s="216">
        <v>0</v>
      </c>
      <c r="BB199" s="46"/>
      <c r="BC199" s="216">
        <v>0</v>
      </c>
      <c r="BD199" s="46"/>
      <c r="BE199" s="216">
        <v>0</v>
      </c>
      <c r="BG199" s="45">
        <v>15.303832744107654</v>
      </c>
      <c r="BI199" s="35">
        <v>-0.02797003300202107</v>
      </c>
      <c r="BK199" s="7"/>
      <c r="BN199" s="7"/>
    </row>
    <row r="200" spans="1:66" ht="12.75">
      <c r="A200" s="8" t="s">
        <v>671</v>
      </c>
      <c r="B200" s="8" t="s">
        <v>790</v>
      </c>
      <c r="C200" s="8" t="s">
        <v>791</v>
      </c>
      <c r="D200" s="8"/>
      <c r="E200" s="216">
        <v>223.828927</v>
      </c>
      <c r="F200" s="216"/>
      <c r="G200" s="216">
        <v>247.040598042202</v>
      </c>
      <c r="H200" s="216">
        <v>0</v>
      </c>
      <c r="I200" s="216">
        <v>0</v>
      </c>
      <c r="J200" s="216">
        <v>0</v>
      </c>
      <c r="K200" s="216">
        <v>0.127726</v>
      </c>
      <c r="L200" s="216">
        <v>0.45077</v>
      </c>
      <c r="M200" s="216">
        <v>1.801441</v>
      </c>
      <c r="N200" s="216">
        <v>1.2588566878412597</v>
      </c>
      <c r="O200" s="216">
        <v>0.008547</v>
      </c>
      <c r="P200" s="216">
        <v>0</v>
      </c>
      <c r="Q200" s="216">
        <v>2.0387092306666665</v>
      </c>
      <c r="R200" s="216">
        <v>0.8253558771342605</v>
      </c>
      <c r="S200" s="216">
        <v>0</v>
      </c>
      <c r="T200" s="216">
        <v>0</v>
      </c>
      <c r="U200" s="216">
        <v>0</v>
      </c>
      <c r="V200" s="216">
        <v>0</v>
      </c>
      <c r="W200" s="216">
        <v>0</v>
      </c>
      <c r="X200" s="216">
        <v>0.589867</v>
      </c>
      <c r="Y200" s="216">
        <v>27.542424607796857</v>
      </c>
      <c r="Z200" s="216"/>
      <c r="AA200" s="216">
        <v>12.054454</v>
      </c>
      <c r="AB200" s="46"/>
      <c r="AC200" s="217">
        <v>517.567676445641</v>
      </c>
      <c r="AE200" s="216">
        <v>225.62840284077973</v>
      </c>
      <c r="AF200" s="46"/>
      <c r="AG200" s="216">
        <v>223.845164042283</v>
      </c>
      <c r="AH200" s="216">
        <v>1.0538214049650132</v>
      </c>
      <c r="AI200" s="216">
        <v>0</v>
      </c>
      <c r="AJ200" s="216"/>
      <c r="AK200" s="216">
        <v>0</v>
      </c>
      <c r="AL200" s="216">
        <v>0.127726</v>
      </c>
      <c r="AM200" s="216">
        <v>0.45077</v>
      </c>
      <c r="AN200" s="216">
        <v>1.775234</v>
      </c>
      <c r="AO200" s="216">
        <v>1.2902194131244158</v>
      </c>
      <c r="AP200" s="216">
        <v>0.008547</v>
      </c>
      <c r="AQ200" s="216">
        <v>0</v>
      </c>
      <c r="AR200" s="216">
        <v>2.5669971075077913</v>
      </c>
      <c r="AS200" s="216">
        <v>2.8080027773333334</v>
      </c>
      <c r="AT200" s="216">
        <v>0.3359710398676061</v>
      </c>
      <c r="AU200" s="216">
        <v>0</v>
      </c>
      <c r="AV200" s="216">
        <v>0</v>
      </c>
      <c r="AW200" s="216">
        <v>0</v>
      </c>
      <c r="AX200" s="216">
        <v>0</v>
      </c>
      <c r="AY200" s="216">
        <v>0</v>
      </c>
      <c r="AZ200" s="216">
        <v>0.608279</v>
      </c>
      <c r="BA200" s="216">
        <v>28.50589890545691</v>
      </c>
      <c r="BB200" s="46"/>
      <c r="BC200" s="216">
        <v>15.436437</v>
      </c>
      <c r="BD200" s="46"/>
      <c r="BE200" s="216">
        <v>0</v>
      </c>
      <c r="BG200" s="45">
        <v>504.4414705313178</v>
      </c>
      <c r="BI200" s="35">
        <v>-0.02536133246277379</v>
      </c>
      <c r="BN200" s="7"/>
    </row>
    <row r="201" spans="1:66" ht="12.75">
      <c r="A201" s="8" t="s">
        <v>611</v>
      </c>
      <c r="B201" s="8" t="s">
        <v>792</v>
      </c>
      <c r="C201" s="8" t="s">
        <v>793</v>
      </c>
      <c r="D201" s="8"/>
      <c r="E201" s="216">
        <v>118.166378</v>
      </c>
      <c r="F201" s="216"/>
      <c r="G201" s="216">
        <v>386.405794202889</v>
      </c>
      <c r="H201" s="216">
        <v>0</v>
      </c>
      <c r="I201" s="216">
        <v>0</v>
      </c>
      <c r="J201" s="216">
        <v>0</v>
      </c>
      <c r="K201" s="216">
        <v>0.054096</v>
      </c>
      <c r="L201" s="216">
        <v>0.06709800000000002</v>
      </c>
      <c r="M201" s="216">
        <v>4.280694</v>
      </c>
      <c r="N201" s="216">
        <v>0</v>
      </c>
      <c r="O201" s="216">
        <v>0.008547</v>
      </c>
      <c r="P201" s="216">
        <v>0.007855</v>
      </c>
      <c r="Q201" s="216">
        <v>3.0215999900000003</v>
      </c>
      <c r="R201" s="216">
        <v>1.3084592680377811</v>
      </c>
      <c r="S201" s="216">
        <v>6.168057</v>
      </c>
      <c r="T201" s="216">
        <v>0.4531406055664014</v>
      </c>
      <c r="U201" s="216">
        <v>0</v>
      </c>
      <c r="V201" s="216">
        <v>0</v>
      </c>
      <c r="W201" s="216">
        <v>0</v>
      </c>
      <c r="X201" s="216">
        <v>0.517911</v>
      </c>
      <c r="Y201" s="216">
        <v>40.307876437954675</v>
      </c>
      <c r="Z201" s="216"/>
      <c r="AA201" s="216">
        <v>10.583981</v>
      </c>
      <c r="AB201" s="46"/>
      <c r="AC201" s="217">
        <v>571.351487504448</v>
      </c>
      <c r="AE201" s="216">
        <v>118.32871603502144</v>
      </c>
      <c r="AF201" s="46"/>
      <c r="AG201" s="216">
        <v>346.608352109753</v>
      </c>
      <c r="AH201" s="216">
        <v>1.6706519240760207</v>
      </c>
      <c r="AI201" s="216">
        <v>0</v>
      </c>
      <c r="AJ201" s="216"/>
      <c r="AK201" s="216">
        <v>0</v>
      </c>
      <c r="AL201" s="216">
        <v>0.054096</v>
      </c>
      <c r="AM201" s="216">
        <v>0.06709800000000002</v>
      </c>
      <c r="AN201" s="216">
        <v>4.218421</v>
      </c>
      <c r="AO201" s="216">
        <v>0</v>
      </c>
      <c r="AP201" s="216">
        <v>0.008547</v>
      </c>
      <c r="AQ201" s="216">
        <v>0.007855</v>
      </c>
      <c r="AR201" s="216">
        <v>1.6970391964596339</v>
      </c>
      <c r="AS201" s="216">
        <v>5.394453723333334</v>
      </c>
      <c r="AT201" s="216">
        <v>0.5255053522297394</v>
      </c>
      <c r="AU201" s="216">
        <v>5.776344</v>
      </c>
      <c r="AV201" s="216">
        <v>0.3414857465333352</v>
      </c>
      <c r="AW201" s="216">
        <v>0</v>
      </c>
      <c r="AX201" s="216">
        <v>0</v>
      </c>
      <c r="AY201" s="216">
        <v>0</v>
      </c>
      <c r="AZ201" s="216">
        <v>0.534077</v>
      </c>
      <c r="BA201" s="216">
        <v>41.436496978217406</v>
      </c>
      <c r="BB201" s="46"/>
      <c r="BC201" s="216">
        <v>13.55341</v>
      </c>
      <c r="BD201" s="46"/>
      <c r="BE201" s="216">
        <v>0</v>
      </c>
      <c r="BG201" s="45">
        <v>540.222549065624</v>
      </c>
      <c r="BI201" s="35">
        <v>-0.05448299185285947</v>
      </c>
      <c r="BN201" s="7"/>
    </row>
    <row r="202" spans="1:66" ht="12.75">
      <c r="A202" s="8" t="s">
        <v>622</v>
      </c>
      <c r="B202" s="8" t="s">
        <v>794</v>
      </c>
      <c r="C202" s="8" t="s">
        <v>795</v>
      </c>
      <c r="D202" s="8"/>
      <c r="E202" s="216">
        <v>53.947414</v>
      </c>
      <c r="F202" s="216"/>
      <c r="G202" s="216">
        <v>106.568839455428</v>
      </c>
      <c r="H202" s="216">
        <v>0</v>
      </c>
      <c r="I202" s="216">
        <v>0</v>
      </c>
      <c r="J202" s="216">
        <v>0</v>
      </c>
      <c r="K202" s="216">
        <v>0</v>
      </c>
      <c r="L202" s="216">
        <v>0.05103099999999999</v>
      </c>
      <c r="M202" s="216">
        <v>0.618461</v>
      </c>
      <c r="N202" s="216">
        <v>0</v>
      </c>
      <c r="O202" s="216">
        <v>0.008547</v>
      </c>
      <c r="P202" s="216">
        <v>0.007855</v>
      </c>
      <c r="Q202" s="216">
        <v>1.825892671111111</v>
      </c>
      <c r="R202" s="216">
        <v>0.3608667047996419</v>
      </c>
      <c r="S202" s="216">
        <v>1.569396</v>
      </c>
      <c r="T202" s="216">
        <v>0.1391135708918091</v>
      </c>
      <c r="U202" s="216">
        <v>0</v>
      </c>
      <c r="V202" s="216">
        <v>0</v>
      </c>
      <c r="W202" s="216">
        <v>0</v>
      </c>
      <c r="X202" s="216">
        <v>0.138034</v>
      </c>
      <c r="Y202" s="216">
        <v>11.876901776032646</v>
      </c>
      <c r="Z202" s="216"/>
      <c r="AA202" s="216">
        <v>2.82083</v>
      </c>
      <c r="AB202" s="46"/>
      <c r="AC202" s="217">
        <v>179.93318217826322</v>
      </c>
      <c r="AE202" s="216">
        <v>54.31981412667217</v>
      </c>
      <c r="AF202" s="46"/>
      <c r="AG202" s="216">
        <v>95.543185816466</v>
      </c>
      <c r="AH202" s="216">
        <v>0.4607576784660071</v>
      </c>
      <c r="AI202" s="216">
        <v>0</v>
      </c>
      <c r="AJ202" s="216"/>
      <c r="AK202" s="216">
        <v>0</v>
      </c>
      <c r="AL202" s="216">
        <v>0</v>
      </c>
      <c r="AM202" s="216">
        <v>0.05103099999999999</v>
      </c>
      <c r="AN202" s="216">
        <v>0.609464</v>
      </c>
      <c r="AO202" s="216">
        <v>0</v>
      </c>
      <c r="AP202" s="216">
        <v>0.008547</v>
      </c>
      <c r="AQ202" s="216">
        <v>0.007855</v>
      </c>
      <c r="AR202" s="216">
        <v>0.6897725522542977</v>
      </c>
      <c r="AS202" s="216">
        <v>2.3298764044444447</v>
      </c>
      <c r="AT202" s="216">
        <v>0.14493182130010757</v>
      </c>
      <c r="AU202" s="216">
        <v>1.428031</v>
      </c>
      <c r="AV202" s="216">
        <v>0.13290432698996602</v>
      </c>
      <c r="AW202" s="216">
        <v>0</v>
      </c>
      <c r="AX202" s="216">
        <v>0</v>
      </c>
      <c r="AY202" s="216">
        <v>0</v>
      </c>
      <c r="AZ202" s="216">
        <v>0.142343</v>
      </c>
      <c r="BA202" s="216">
        <v>13.064591953635912</v>
      </c>
      <c r="BB202" s="46"/>
      <c r="BC202" s="216">
        <v>3.612238</v>
      </c>
      <c r="BD202" s="46"/>
      <c r="BE202" s="216">
        <v>0</v>
      </c>
      <c r="BG202" s="45">
        <v>172.54534368022888</v>
      </c>
      <c r="BI202" s="35">
        <v>-0.04105878864919462</v>
      </c>
      <c r="BN202" s="7"/>
    </row>
    <row r="203" spans="1:66" ht="12.75">
      <c r="A203" s="8" t="s">
        <v>589</v>
      </c>
      <c r="B203" s="8" t="s">
        <v>796</v>
      </c>
      <c r="C203" s="8" t="s">
        <v>797</v>
      </c>
      <c r="D203" s="8"/>
      <c r="E203" s="216">
        <v>12.498993</v>
      </c>
      <c r="F203" s="216"/>
      <c r="G203" s="216">
        <v>7.128287122344</v>
      </c>
      <c r="H203" s="216">
        <v>-0.110644</v>
      </c>
      <c r="I203" s="216">
        <v>0</v>
      </c>
      <c r="J203" s="216">
        <v>0</v>
      </c>
      <c r="K203" s="216">
        <v>0</v>
      </c>
      <c r="L203" s="216">
        <v>0</v>
      </c>
      <c r="M203" s="216">
        <v>0</v>
      </c>
      <c r="N203" s="216">
        <v>0</v>
      </c>
      <c r="O203" s="216">
        <v>0.008547</v>
      </c>
      <c r="P203" s="216">
        <v>0.007855</v>
      </c>
      <c r="Q203" s="216">
        <v>2.9483734</v>
      </c>
      <c r="R203" s="216">
        <v>0.024138026630025206</v>
      </c>
      <c r="S203" s="216">
        <v>0.83462</v>
      </c>
      <c r="T203" s="216">
        <v>0.07670998546619416</v>
      </c>
      <c r="U203" s="216">
        <v>0</v>
      </c>
      <c r="V203" s="216">
        <v>0</v>
      </c>
      <c r="W203" s="216">
        <v>0</v>
      </c>
      <c r="X203" s="216">
        <v>0</v>
      </c>
      <c r="Y203" s="216">
        <v>0</v>
      </c>
      <c r="Z203" s="216"/>
      <c r="AA203" s="216">
        <v>0</v>
      </c>
      <c r="AB203" s="46"/>
      <c r="AC203" s="217">
        <v>23.416879534440223</v>
      </c>
      <c r="AE203" s="216">
        <v>12.632297958577011</v>
      </c>
      <c r="AF203" s="46"/>
      <c r="AG203" s="216">
        <v>6.1784447086380005</v>
      </c>
      <c r="AH203" s="216">
        <v>0.03081963773500081</v>
      </c>
      <c r="AI203" s="216">
        <v>-0.110644</v>
      </c>
      <c r="AJ203" s="216"/>
      <c r="AK203" s="216">
        <v>0</v>
      </c>
      <c r="AL203" s="216">
        <v>0</v>
      </c>
      <c r="AM203" s="216">
        <v>0</v>
      </c>
      <c r="AN203" s="216">
        <v>0</v>
      </c>
      <c r="AO203" s="216">
        <v>0</v>
      </c>
      <c r="AP203" s="216">
        <v>0.008547</v>
      </c>
      <c r="AQ203" s="216">
        <v>0.007855</v>
      </c>
      <c r="AR203" s="216">
        <v>0.14112719485086087</v>
      </c>
      <c r="AS203" s="216">
        <v>3.740411693333334</v>
      </c>
      <c r="AT203" s="216">
        <v>0.009694350062088413</v>
      </c>
      <c r="AU203" s="216">
        <v>0.769671</v>
      </c>
      <c r="AV203" s="216">
        <v>0.08935150021403172</v>
      </c>
      <c r="AW203" s="216">
        <v>0</v>
      </c>
      <c r="AX203" s="216">
        <v>0</v>
      </c>
      <c r="AY203" s="216">
        <v>0</v>
      </c>
      <c r="AZ203" s="216">
        <v>0</v>
      </c>
      <c r="BA203" s="216">
        <v>0</v>
      </c>
      <c r="BB203" s="46"/>
      <c r="BC203" s="216">
        <v>0</v>
      </c>
      <c r="BD203" s="46"/>
      <c r="BE203" s="216">
        <v>0</v>
      </c>
      <c r="BG203" s="45">
        <v>23.497576043410323</v>
      </c>
      <c r="BI203" s="35">
        <v>0.0034460829356625262</v>
      </c>
      <c r="BN203" s="7"/>
    </row>
    <row r="204" spans="1:66" ht="12.75">
      <c r="A204" s="8" t="s">
        <v>589</v>
      </c>
      <c r="B204" s="8" t="s">
        <v>798</v>
      </c>
      <c r="C204" s="8" t="s">
        <v>799</v>
      </c>
      <c r="D204" s="8"/>
      <c r="E204" s="216">
        <v>3.929427</v>
      </c>
      <c r="F204" s="216"/>
      <c r="G204" s="216">
        <v>3.354046833758</v>
      </c>
      <c r="H204" s="216">
        <v>-0.107357</v>
      </c>
      <c r="I204" s="216">
        <v>0</v>
      </c>
      <c r="J204" s="216">
        <v>0</v>
      </c>
      <c r="K204" s="216">
        <v>0</v>
      </c>
      <c r="L204" s="216">
        <v>0</v>
      </c>
      <c r="M204" s="216">
        <v>0</v>
      </c>
      <c r="N204" s="216">
        <v>0</v>
      </c>
      <c r="O204" s="216">
        <v>0.008547</v>
      </c>
      <c r="P204" s="216">
        <v>0.007855</v>
      </c>
      <c r="Q204" s="216">
        <v>0.413610768</v>
      </c>
      <c r="R204" s="216">
        <v>0.011347584501957936</v>
      </c>
      <c r="S204" s="216">
        <v>0.319731</v>
      </c>
      <c r="T204" s="216">
        <v>0.03780355535678427</v>
      </c>
      <c r="U204" s="216">
        <v>0</v>
      </c>
      <c r="V204" s="216">
        <v>0</v>
      </c>
      <c r="W204" s="216">
        <v>0</v>
      </c>
      <c r="X204" s="216">
        <v>0</v>
      </c>
      <c r="Y204" s="216">
        <v>0</v>
      </c>
      <c r="Z204" s="216"/>
      <c r="AA204" s="216">
        <v>0</v>
      </c>
      <c r="AB204" s="46"/>
      <c r="AC204" s="217">
        <v>7.975011741616742</v>
      </c>
      <c r="AE204" s="216">
        <v>3.9404620501429592</v>
      </c>
      <c r="AF204" s="46"/>
      <c r="AG204" s="216">
        <v>2.903092064886</v>
      </c>
      <c r="AH204" s="216">
        <v>0.014488692422000226</v>
      </c>
      <c r="AI204" s="216">
        <v>-0.107357</v>
      </c>
      <c r="AJ204" s="216"/>
      <c r="AK204" s="216">
        <v>0</v>
      </c>
      <c r="AL204" s="216">
        <v>0</v>
      </c>
      <c r="AM204" s="216">
        <v>0</v>
      </c>
      <c r="AN204" s="216">
        <v>0</v>
      </c>
      <c r="AO204" s="216">
        <v>0</v>
      </c>
      <c r="AP204" s="216">
        <v>0.008547</v>
      </c>
      <c r="AQ204" s="216">
        <v>0.007855</v>
      </c>
      <c r="AR204" s="216">
        <v>0.04332791309985471</v>
      </c>
      <c r="AS204" s="216">
        <v>0.571649488</v>
      </c>
      <c r="AT204" s="216">
        <v>0.0045614470311062996</v>
      </c>
      <c r="AU204" s="216">
        <v>0.281363</v>
      </c>
      <c r="AV204" s="216">
        <v>0.06311984045523433</v>
      </c>
      <c r="AW204" s="216">
        <v>0</v>
      </c>
      <c r="AX204" s="216">
        <v>0</v>
      </c>
      <c r="AY204" s="216">
        <v>0</v>
      </c>
      <c r="AZ204" s="216">
        <v>0</v>
      </c>
      <c r="BA204" s="216">
        <v>0</v>
      </c>
      <c r="BB204" s="46"/>
      <c r="BC204" s="216">
        <v>0</v>
      </c>
      <c r="BD204" s="46"/>
      <c r="BE204" s="216">
        <v>0</v>
      </c>
      <c r="BG204" s="45">
        <v>7.731109496037155</v>
      </c>
      <c r="BI204" s="35">
        <v>-0.030583308649792782</v>
      </c>
      <c r="BN204" s="7"/>
    </row>
    <row r="205" spans="1:66" ht="12.75">
      <c r="A205" s="8" t="s">
        <v>589</v>
      </c>
      <c r="B205" s="8" t="s">
        <v>800</v>
      </c>
      <c r="C205" s="8" t="s">
        <v>801</v>
      </c>
      <c r="D205" s="8"/>
      <c r="E205" s="216">
        <v>4.081576</v>
      </c>
      <c r="F205" s="216"/>
      <c r="G205" s="216">
        <v>4.020503559378</v>
      </c>
      <c r="H205" s="216">
        <v>-0.162034</v>
      </c>
      <c r="I205" s="216">
        <v>0</v>
      </c>
      <c r="J205" s="216">
        <v>0</v>
      </c>
      <c r="K205" s="216">
        <v>0</v>
      </c>
      <c r="L205" s="216">
        <v>0</v>
      </c>
      <c r="M205" s="216">
        <v>0</v>
      </c>
      <c r="N205" s="216">
        <v>0</v>
      </c>
      <c r="O205" s="216">
        <v>0.008547</v>
      </c>
      <c r="P205" s="216">
        <v>0.007855</v>
      </c>
      <c r="Q205" s="216">
        <v>1.0570231422222225</v>
      </c>
      <c r="R205" s="216">
        <v>0.01353856305364558</v>
      </c>
      <c r="S205" s="216">
        <v>0.386298</v>
      </c>
      <c r="T205" s="216">
        <v>0.0425230455043627</v>
      </c>
      <c r="U205" s="216">
        <v>0</v>
      </c>
      <c r="V205" s="216">
        <v>0</v>
      </c>
      <c r="W205" s="216">
        <v>0</v>
      </c>
      <c r="X205" s="216">
        <v>0</v>
      </c>
      <c r="Y205" s="216">
        <v>0</v>
      </c>
      <c r="Z205" s="216"/>
      <c r="AA205" s="216">
        <v>0</v>
      </c>
      <c r="AB205" s="46"/>
      <c r="AC205" s="217">
        <v>9.45583031015823</v>
      </c>
      <c r="AE205" s="216">
        <v>4.1105782298278015</v>
      </c>
      <c r="AF205" s="46"/>
      <c r="AG205" s="216">
        <v>3.4857426886450003</v>
      </c>
      <c r="AH205" s="216">
        <v>0.017286152474999893</v>
      </c>
      <c r="AI205" s="216">
        <v>-0.162034</v>
      </c>
      <c r="AJ205" s="216"/>
      <c r="AK205" s="216">
        <v>0</v>
      </c>
      <c r="AL205" s="216">
        <v>0</v>
      </c>
      <c r="AM205" s="216">
        <v>0</v>
      </c>
      <c r="AN205" s="216">
        <v>0</v>
      </c>
      <c r="AO205" s="216">
        <v>0</v>
      </c>
      <c r="AP205" s="216">
        <v>0.008547</v>
      </c>
      <c r="AQ205" s="216">
        <v>0.007855</v>
      </c>
      <c r="AR205" s="216">
        <v>0.045587111251295435</v>
      </c>
      <c r="AS205" s="216">
        <v>1.378173968888889</v>
      </c>
      <c r="AT205" s="216">
        <v>0.0054678169189215035</v>
      </c>
      <c r="AU205" s="216">
        <v>0.353121</v>
      </c>
      <c r="AV205" s="216">
        <v>0.06620061404611448</v>
      </c>
      <c r="AW205" s="216">
        <v>0</v>
      </c>
      <c r="AX205" s="216">
        <v>0</v>
      </c>
      <c r="AY205" s="216">
        <v>0</v>
      </c>
      <c r="AZ205" s="216">
        <v>0</v>
      </c>
      <c r="BA205" s="216">
        <v>0</v>
      </c>
      <c r="BB205" s="46"/>
      <c r="BC205" s="216">
        <v>0</v>
      </c>
      <c r="BD205" s="46"/>
      <c r="BE205" s="216">
        <v>0</v>
      </c>
      <c r="BG205" s="45">
        <v>9.316525582053021</v>
      </c>
      <c r="BI205" s="35">
        <v>-0.014732151861434792</v>
      </c>
      <c r="BN205" s="7"/>
    </row>
    <row r="206" spans="1:66" ht="12.75">
      <c r="A206" s="8" t="s">
        <v>611</v>
      </c>
      <c r="B206" s="8" t="s">
        <v>802</v>
      </c>
      <c r="C206" s="8" t="s">
        <v>803</v>
      </c>
      <c r="D206" s="8"/>
      <c r="E206" s="216">
        <v>108.903816</v>
      </c>
      <c r="F206" s="216"/>
      <c r="G206" s="216">
        <v>390.911839950405</v>
      </c>
      <c r="H206" s="216">
        <v>0</v>
      </c>
      <c r="I206" s="216">
        <v>0</v>
      </c>
      <c r="J206" s="216">
        <v>0</v>
      </c>
      <c r="K206" s="216">
        <v>0</v>
      </c>
      <c r="L206" s="216">
        <v>0.083625</v>
      </c>
      <c r="M206" s="216">
        <v>3.29704</v>
      </c>
      <c r="N206" s="216">
        <v>0</v>
      </c>
      <c r="O206" s="216">
        <v>0.008547</v>
      </c>
      <c r="P206" s="216">
        <v>0.007855</v>
      </c>
      <c r="Q206" s="216">
        <v>5.5242895844444435</v>
      </c>
      <c r="R206" s="216">
        <v>1.3237177797086588</v>
      </c>
      <c r="S206" s="216">
        <v>5.648887</v>
      </c>
      <c r="T206" s="216">
        <v>0.46191649462489437</v>
      </c>
      <c r="U206" s="216">
        <v>0.113612</v>
      </c>
      <c r="V206" s="216">
        <v>0</v>
      </c>
      <c r="W206" s="216">
        <v>0</v>
      </c>
      <c r="X206" s="216">
        <v>0.466936</v>
      </c>
      <c r="Y206" s="216">
        <v>40.10517321263208</v>
      </c>
      <c r="Z206" s="216"/>
      <c r="AA206" s="216">
        <v>9.542236</v>
      </c>
      <c r="AB206" s="46"/>
      <c r="AC206" s="217">
        <v>566.399491021815</v>
      </c>
      <c r="AE206" s="216">
        <v>109.2337219805333</v>
      </c>
      <c r="AF206" s="46"/>
      <c r="AG206" s="216">
        <v>350.515897478866</v>
      </c>
      <c r="AH206" s="216">
        <v>1.6901341215770245</v>
      </c>
      <c r="AI206" s="216">
        <v>0</v>
      </c>
      <c r="AJ206" s="216"/>
      <c r="AK206" s="216">
        <v>0</v>
      </c>
      <c r="AL206" s="216">
        <v>0</v>
      </c>
      <c r="AM206" s="216">
        <v>0.083625</v>
      </c>
      <c r="AN206" s="216">
        <v>3.249076</v>
      </c>
      <c r="AO206" s="216">
        <v>0</v>
      </c>
      <c r="AP206" s="216">
        <v>0.008547</v>
      </c>
      <c r="AQ206" s="216">
        <v>0.007855</v>
      </c>
      <c r="AR206" s="216">
        <v>1.441573474541501</v>
      </c>
      <c r="AS206" s="216">
        <v>8.963194784444443</v>
      </c>
      <c r="AT206" s="216">
        <v>0.5316334983218459</v>
      </c>
      <c r="AU206" s="216">
        <v>5.589874</v>
      </c>
      <c r="AV206" s="216">
        <v>0.3528975059199647</v>
      </c>
      <c r="AW206" s="216">
        <v>0.086388</v>
      </c>
      <c r="AX206" s="216">
        <v>0</v>
      </c>
      <c r="AY206" s="216">
        <v>0</v>
      </c>
      <c r="AZ206" s="216">
        <v>0.48151</v>
      </c>
      <c r="BA206" s="216">
        <v>44.11569053389529</v>
      </c>
      <c r="BB206" s="46"/>
      <c r="BC206" s="216">
        <v>12.219395</v>
      </c>
      <c r="BD206" s="46"/>
      <c r="BE206" s="216">
        <v>0</v>
      </c>
      <c r="BG206" s="45">
        <v>538.5710133780993</v>
      </c>
      <c r="BI206" s="35">
        <v>-0.049132243380924714</v>
      </c>
      <c r="BN206" s="7"/>
    </row>
    <row r="207" spans="1:66" ht="12.75">
      <c r="A207" s="8" t="s">
        <v>589</v>
      </c>
      <c r="B207" s="8" t="s">
        <v>804</v>
      </c>
      <c r="C207" s="8" t="s">
        <v>805</v>
      </c>
      <c r="D207" s="8"/>
      <c r="E207" s="216">
        <v>4.899561</v>
      </c>
      <c r="F207" s="216"/>
      <c r="G207" s="216">
        <v>8.219457881236</v>
      </c>
      <c r="H207" s="216">
        <v>-0.0133</v>
      </c>
      <c r="I207" s="216">
        <v>0</v>
      </c>
      <c r="J207" s="216">
        <v>0</v>
      </c>
      <c r="K207" s="216">
        <v>0</v>
      </c>
      <c r="L207" s="216">
        <v>0</v>
      </c>
      <c r="M207" s="216">
        <v>0</v>
      </c>
      <c r="N207" s="216">
        <v>0</v>
      </c>
      <c r="O207" s="216">
        <v>0.008547</v>
      </c>
      <c r="P207" s="216">
        <v>0.007855</v>
      </c>
      <c r="Q207" s="216">
        <v>0.528271488</v>
      </c>
      <c r="R207" s="216">
        <v>0.027634481989807638</v>
      </c>
      <c r="S207" s="216">
        <v>0.839719</v>
      </c>
      <c r="T207" s="216">
        <v>0.0832585761724704</v>
      </c>
      <c r="U207" s="216">
        <v>0</v>
      </c>
      <c r="V207" s="216">
        <v>0</v>
      </c>
      <c r="W207" s="216">
        <v>0</v>
      </c>
      <c r="X207" s="216">
        <v>0</v>
      </c>
      <c r="Y207" s="216">
        <v>0</v>
      </c>
      <c r="Z207" s="216"/>
      <c r="AA207" s="216">
        <v>0</v>
      </c>
      <c r="AB207" s="46"/>
      <c r="AC207" s="217">
        <v>14.601004427398278</v>
      </c>
      <c r="AE207" s="216">
        <v>4.908878530615427</v>
      </c>
      <c r="AF207" s="46"/>
      <c r="AG207" s="216">
        <v>7.101392290953</v>
      </c>
      <c r="AH207" s="216">
        <v>0.03528394168200064</v>
      </c>
      <c r="AI207" s="216">
        <v>-0.0133</v>
      </c>
      <c r="AJ207" s="216"/>
      <c r="AK207" s="216">
        <v>0</v>
      </c>
      <c r="AL207" s="216">
        <v>0</v>
      </c>
      <c r="AM207" s="216">
        <v>0</v>
      </c>
      <c r="AN207" s="216">
        <v>0</v>
      </c>
      <c r="AO207" s="216">
        <v>0</v>
      </c>
      <c r="AP207" s="216">
        <v>0.008547</v>
      </c>
      <c r="AQ207" s="216">
        <v>0.007855</v>
      </c>
      <c r="AR207" s="216">
        <v>0.0587313635987828</v>
      </c>
      <c r="AS207" s="216">
        <v>0.864705088</v>
      </c>
      <c r="AT207" s="216">
        <v>0.011178323860093238</v>
      </c>
      <c r="AU207" s="216">
        <v>0.746101</v>
      </c>
      <c r="AV207" s="216">
        <v>0.09390044668123083</v>
      </c>
      <c r="AW207" s="216">
        <v>0</v>
      </c>
      <c r="AX207" s="216">
        <v>0</v>
      </c>
      <c r="AY207" s="216">
        <v>0</v>
      </c>
      <c r="AZ207" s="216">
        <v>0</v>
      </c>
      <c r="BA207" s="216">
        <v>0</v>
      </c>
      <c r="BB207" s="46"/>
      <c r="BC207" s="216">
        <v>0</v>
      </c>
      <c r="BD207" s="46"/>
      <c r="BE207" s="216">
        <v>0</v>
      </c>
      <c r="BG207" s="45">
        <v>13.823272985390533</v>
      </c>
      <c r="BI207" s="35">
        <v>-0.05326561236762309</v>
      </c>
      <c r="BN207" s="7"/>
    </row>
    <row r="208" spans="1:66" ht="12.75">
      <c r="A208" s="8" t="s">
        <v>622</v>
      </c>
      <c r="B208" s="8" t="s">
        <v>806</v>
      </c>
      <c r="C208" s="8" t="s">
        <v>807</v>
      </c>
      <c r="D208" s="8"/>
      <c r="E208" s="216">
        <v>87.564846</v>
      </c>
      <c r="F208" s="216"/>
      <c r="G208" s="216">
        <v>105.430256231164</v>
      </c>
      <c r="H208" s="216">
        <v>-0.052393</v>
      </c>
      <c r="I208" s="216">
        <v>0</v>
      </c>
      <c r="J208" s="216">
        <v>0</v>
      </c>
      <c r="K208" s="216">
        <v>0.032495</v>
      </c>
      <c r="L208" s="216">
        <v>0.07678499999999999</v>
      </c>
      <c r="M208" s="216">
        <v>0.803402</v>
      </c>
      <c r="N208" s="216">
        <v>0</v>
      </c>
      <c r="O208" s="216">
        <v>0.008547</v>
      </c>
      <c r="P208" s="216">
        <v>0.007855</v>
      </c>
      <c r="Q208" s="216">
        <v>3.4949324966666664</v>
      </c>
      <c r="R208" s="216">
        <v>0.3570111990215937</v>
      </c>
      <c r="S208" s="216">
        <v>1.995408</v>
      </c>
      <c r="T208" s="216">
        <v>0.15907372961820843</v>
      </c>
      <c r="U208" s="216">
        <v>0</v>
      </c>
      <c r="V208" s="216">
        <v>0</v>
      </c>
      <c r="W208" s="216">
        <v>0</v>
      </c>
      <c r="X208" s="216">
        <v>0.174768</v>
      </c>
      <c r="Y208" s="216">
        <v>13.170187051191865</v>
      </c>
      <c r="Z208" s="216"/>
      <c r="AA208" s="216">
        <v>3.571548</v>
      </c>
      <c r="AB208" s="46"/>
      <c r="AC208" s="217">
        <v>216.79472170766238</v>
      </c>
      <c r="AE208" s="216">
        <v>88.06774976259379</v>
      </c>
      <c r="AF208" s="46"/>
      <c r="AG208" s="216">
        <v>95.33086862746</v>
      </c>
      <c r="AH208" s="216">
        <v>0.4558349358920008</v>
      </c>
      <c r="AI208" s="216">
        <v>-0.052393</v>
      </c>
      <c r="AJ208" s="216"/>
      <c r="AK208" s="216">
        <v>0</v>
      </c>
      <c r="AL208" s="216">
        <v>0.032495</v>
      </c>
      <c r="AM208" s="216">
        <v>0.07678499999999999</v>
      </c>
      <c r="AN208" s="216">
        <v>0.791715</v>
      </c>
      <c r="AO208" s="216">
        <v>0</v>
      </c>
      <c r="AP208" s="216">
        <v>0.008547</v>
      </c>
      <c r="AQ208" s="216">
        <v>0.007855</v>
      </c>
      <c r="AR208" s="216">
        <v>1.0113352396333626</v>
      </c>
      <c r="AS208" s="216">
        <v>5.402616096666667</v>
      </c>
      <c r="AT208" s="216">
        <v>0.14338336735017645</v>
      </c>
      <c r="AU208" s="216">
        <v>1.799074</v>
      </c>
      <c r="AV208" s="216">
        <v>0.14526987176253744</v>
      </c>
      <c r="AW208" s="216">
        <v>0</v>
      </c>
      <c r="AX208" s="216">
        <v>0</v>
      </c>
      <c r="AY208" s="216">
        <v>0</v>
      </c>
      <c r="AZ208" s="216">
        <v>0.180223</v>
      </c>
      <c r="BA208" s="216">
        <v>14.28029627837778</v>
      </c>
      <c r="BB208" s="46"/>
      <c r="BC208" s="216">
        <v>4.573577</v>
      </c>
      <c r="BD208" s="46"/>
      <c r="BE208" s="216">
        <v>0</v>
      </c>
      <c r="BG208" s="45">
        <v>212.25523217973634</v>
      </c>
      <c r="BI208" s="35">
        <v>-0.020939114624973793</v>
      </c>
      <c r="BN208" s="7"/>
    </row>
    <row r="209" spans="1:66" ht="12.75">
      <c r="A209" s="8" t="s">
        <v>589</v>
      </c>
      <c r="B209" s="8" t="s">
        <v>808</v>
      </c>
      <c r="C209" s="8" t="s">
        <v>809</v>
      </c>
      <c r="D209" s="8"/>
      <c r="E209" s="216">
        <v>3.109854</v>
      </c>
      <c r="F209" s="216"/>
      <c r="G209" s="216">
        <v>2.9549431862090003</v>
      </c>
      <c r="H209" s="216">
        <v>-0.03632</v>
      </c>
      <c r="I209" s="216">
        <v>0</v>
      </c>
      <c r="J209" s="216">
        <v>0</v>
      </c>
      <c r="K209" s="216">
        <v>0</v>
      </c>
      <c r="L209" s="216">
        <v>0</v>
      </c>
      <c r="M209" s="216">
        <v>0</v>
      </c>
      <c r="N209" s="216">
        <v>0</v>
      </c>
      <c r="O209" s="216">
        <v>0.008547</v>
      </c>
      <c r="P209" s="216">
        <v>0.007855</v>
      </c>
      <c r="Q209" s="216">
        <v>0.622492151111111</v>
      </c>
      <c r="R209" s="216">
        <v>0.009830696441743883</v>
      </c>
      <c r="S209" s="216">
        <v>0.231669</v>
      </c>
      <c r="T209" s="216">
        <v>0.03136242692068772</v>
      </c>
      <c r="U209" s="216">
        <v>0</v>
      </c>
      <c r="V209" s="216">
        <v>0</v>
      </c>
      <c r="W209" s="216">
        <v>0</v>
      </c>
      <c r="X209" s="216">
        <v>0</v>
      </c>
      <c r="Y209" s="216">
        <v>0</v>
      </c>
      <c r="Z209" s="216"/>
      <c r="AA209" s="216">
        <v>0</v>
      </c>
      <c r="AB209" s="46"/>
      <c r="AC209" s="217">
        <v>6.940233460682545</v>
      </c>
      <c r="AE209" s="216">
        <v>3.1484692575410107</v>
      </c>
      <c r="AF209" s="46"/>
      <c r="AG209" s="216">
        <v>2.568423806322</v>
      </c>
      <c r="AH209" s="216">
        <v>0.01255191684400011</v>
      </c>
      <c r="AI209" s="216">
        <v>-0.03632</v>
      </c>
      <c r="AJ209" s="216"/>
      <c r="AK209" s="216">
        <v>0</v>
      </c>
      <c r="AL209" s="216">
        <v>0</v>
      </c>
      <c r="AM209" s="216">
        <v>0</v>
      </c>
      <c r="AN209" s="216">
        <v>0</v>
      </c>
      <c r="AO209" s="216">
        <v>0</v>
      </c>
      <c r="AP209" s="216">
        <v>0.008547</v>
      </c>
      <c r="AQ209" s="216">
        <v>0.007855</v>
      </c>
      <c r="AR209" s="216">
        <v>0.034520989226510326</v>
      </c>
      <c r="AS209" s="216">
        <v>0.8468890577777777</v>
      </c>
      <c r="AT209" s="216">
        <v>0.0040186728128416335</v>
      </c>
      <c r="AU209" s="216">
        <v>0.205081</v>
      </c>
      <c r="AV209" s="216">
        <v>0.05902687776535895</v>
      </c>
      <c r="AW209" s="216">
        <v>0</v>
      </c>
      <c r="AX209" s="216">
        <v>0</v>
      </c>
      <c r="AY209" s="216">
        <v>0</v>
      </c>
      <c r="AZ209" s="216">
        <v>0</v>
      </c>
      <c r="BA209" s="216">
        <v>0</v>
      </c>
      <c r="BB209" s="46"/>
      <c r="BC209" s="216">
        <v>0</v>
      </c>
      <c r="BD209" s="46"/>
      <c r="BE209" s="216">
        <v>0</v>
      </c>
      <c r="BG209" s="45">
        <v>6.859063578289499</v>
      </c>
      <c r="BI209" s="35">
        <v>-0.011695555034695194</v>
      </c>
      <c r="BN209" s="7"/>
    </row>
    <row r="210" spans="1:66" ht="12.75">
      <c r="A210" s="8" t="s">
        <v>589</v>
      </c>
      <c r="B210" s="8" t="s">
        <v>810</v>
      </c>
      <c r="C210" s="8" t="s">
        <v>811</v>
      </c>
      <c r="D210" s="8"/>
      <c r="E210" s="216">
        <v>5.399676</v>
      </c>
      <c r="F210" s="216"/>
      <c r="G210" s="216">
        <v>6.439358487432</v>
      </c>
      <c r="H210" s="216">
        <v>-0.242341</v>
      </c>
      <c r="I210" s="216">
        <v>0</v>
      </c>
      <c r="J210" s="216">
        <v>0</v>
      </c>
      <c r="K210" s="216">
        <v>0</v>
      </c>
      <c r="L210" s="216">
        <v>0</v>
      </c>
      <c r="M210" s="216">
        <v>0</v>
      </c>
      <c r="N210" s="216">
        <v>0</v>
      </c>
      <c r="O210" s="216">
        <v>0.008547</v>
      </c>
      <c r="P210" s="216">
        <v>0.007855</v>
      </c>
      <c r="Q210" s="216">
        <v>1.514233503111111</v>
      </c>
      <c r="R210" s="216">
        <v>0.021521179047319237</v>
      </c>
      <c r="S210" s="216">
        <v>0.693256</v>
      </c>
      <c r="T210" s="216">
        <v>0.06061570221360968</v>
      </c>
      <c r="U210" s="216">
        <v>0</v>
      </c>
      <c r="V210" s="216">
        <v>0</v>
      </c>
      <c r="W210" s="216">
        <v>0</v>
      </c>
      <c r="X210" s="216">
        <v>0</v>
      </c>
      <c r="Y210" s="216">
        <v>0</v>
      </c>
      <c r="Z210" s="216"/>
      <c r="AA210" s="216">
        <v>0</v>
      </c>
      <c r="AB210" s="46"/>
      <c r="AC210" s="217">
        <v>13.90272187180404</v>
      </c>
      <c r="AE210" s="216">
        <v>5.420948109672475</v>
      </c>
      <c r="AF210" s="46"/>
      <c r="AG210" s="216">
        <v>5.590878635509</v>
      </c>
      <c r="AH210" s="216">
        <v>0.02747842448200006</v>
      </c>
      <c r="AI210" s="216">
        <v>-0.242341</v>
      </c>
      <c r="AJ210" s="216"/>
      <c r="AK210" s="216">
        <v>0</v>
      </c>
      <c r="AL210" s="216">
        <v>0</v>
      </c>
      <c r="AM210" s="216">
        <v>0</v>
      </c>
      <c r="AN210" s="216">
        <v>0</v>
      </c>
      <c r="AO210" s="216">
        <v>0</v>
      </c>
      <c r="AP210" s="216">
        <v>0.008547</v>
      </c>
      <c r="AQ210" s="216">
        <v>0.007855</v>
      </c>
      <c r="AR210" s="216">
        <v>0.05996384442802979</v>
      </c>
      <c r="AS210" s="216">
        <v>1.9986399031111108</v>
      </c>
      <c r="AT210" s="216">
        <v>0.008757418757273424</v>
      </c>
      <c r="AU210" s="216">
        <v>0.618858</v>
      </c>
      <c r="AV210" s="216">
        <v>0.07843338959659206</v>
      </c>
      <c r="AW210" s="216">
        <v>0</v>
      </c>
      <c r="AX210" s="216">
        <v>0</v>
      </c>
      <c r="AY210" s="216">
        <v>0</v>
      </c>
      <c r="AZ210" s="216">
        <v>0</v>
      </c>
      <c r="BA210" s="216">
        <v>0</v>
      </c>
      <c r="BB210" s="46"/>
      <c r="BC210" s="216">
        <v>0</v>
      </c>
      <c r="BD210" s="46"/>
      <c r="BE210" s="216">
        <v>0</v>
      </c>
      <c r="BG210" s="45">
        <v>13.578018725556479</v>
      </c>
      <c r="BI210" s="35">
        <v>-0.023355365175368147</v>
      </c>
      <c r="BN210" s="7"/>
    </row>
    <row r="211" spans="1:66" ht="12.75">
      <c r="A211" s="8" t="s">
        <v>1079</v>
      </c>
      <c r="B211" s="8" t="s">
        <v>812</v>
      </c>
      <c r="C211" s="8" t="s">
        <v>813</v>
      </c>
      <c r="D211" s="8"/>
      <c r="E211" s="216">
        <v>22.61766</v>
      </c>
      <c r="F211" s="216"/>
      <c r="G211" s="216">
        <v>44.0315135868</v>
      </c>
      <c r="H211" s="216">
        <v>0</v>
      </c>
      <c r="I211" s="216">
        <v>0</v>
      </c>
      <c r="J211" s="216">
        <v>0</v>
      </c>
      <c r="K211" s="216">
        <v>0</v>
      </c>
      <c r="L211" s="216">
        <v>0</v>
      </c>
      <c r="M211" s="216">
        <v>0</v>
      </c>
      <c r="N211" s="216">
        <v>1.2143074286612903</v>
      </c>
      <c r="O211" s="216">
        <v>0</v>
      </c>
      <c r="P211" s="216">
        <v>0</v>
      </c>
      <c r="Q211" s="216">
        <v>0</v>
      </c>
      <c r="R211" s="216">
        <v>0</v>
      </c>
      <c r="S211" s="216">
        <v>0</v>
      </c>
      <c r="T211" s="216">
        <v>0</v>
      </c>
      <c r="U211" s="216">
        <v>0</v>
      </c>
      <c r="V211" s="216">
        <v>0</v>
      </c>
      <c r="W211" s="216">
        <v>0</v>
      </c>
      <c r="X211" s="216">
        <v>0</v>
      </c>
      <c r="Y211" s="216">
        <v>0</v>
      </c>
      <c r="Z211" s="216"/>
      <c r="AA211" s="216">
        <v>0</v>
      </c>
      <c r="AB211" s="46"/>
      <c r="AC211" s="217">
        <v>67.86348101546129</v>
      </c>
      <c r="AE211" s="216">
        <v>22.62654052197289</v>
      </c>
      <c r="AF211" s="46"/>
      <c r="AG211" s="216">
        <v>40.692585657453996</v>
      </c>
      <c r="AH211" s="216">
        <v>0.19037326561199874</v>
      </c>
      <c r="AI211" s="216">
        <v>0</v>
      </c>
      <c r="AJ211" s="216"/>
      <c r="AK211" s="216">
        <v>0</v>
      </c>
      <c r="AL211" s="216">
        <v>0</v>
      </c>
      <c r="AM211" s="216">
        <v>0</v>
      </c>
      <c r="AN211" s="216">
        <v>0</v>
      </c>
      <c r="AO211" s="216">
        <v>1.248187528066618</v>
      </c>
      <c r="AP211" s="216">
        <v>0</v>
      </c>
      <c r="AQ211" s="216">
        <v>0</v>
      </c>
      <c r="AR211" s="216">
        <v>0.29009750602399026</v>
      </c>
      <c r="AS211" s="216">
        <v>0</v>
      </c>
      <c r="AT211" s="216">
        <v>0</v>
      </c>
      <c r="AU211" s="216">
        <v>0</v>
      </c>
      <c r="AV211" s="216">
        <v>0</v>
      </c>
      <c r="AW211" s="216">
        <v>0</v>
      </c>
      <c r="AX211" s="216">
        <v>0</v>
      </c>
      <c r="AY211" s="216">
        <v>0</v>
      </c>
      <c r="AZ211" s="216">
        <v>0</v>
      </c>
      <c r="BA211" s="216">
        <v>0</v>
      </c>
      <c r="BB211" s="46"/>
      <c r="BC211" s="216">
        <v>0</v>
      </c>
      <c r="BD211" s="46"/>
      <c r="BE211" s="216">
        <v>0</v>
      </c>
      <c r="BG211" s="45">
        <v>65.0477844791295</v>
      </c>
      <c r="BI211" s="35">
        <v>-0.041490599866079475</v>
      </c>
      <c r="BN211" s="7"/>
    </row>
    <row r="212" spans="1:66" ht="12.75">
      <c r="A212" s="8" t="s">
        <v>606</v>
      </c>
      <c r="B212" s="8" t="s">
        <v>814</v>
      </c>
      <c r="C212" s="8" t="s">
        <v>815</v>
      </c>
      <c r="D212" s="8"/>
      <c r="E212" s="216">
        <v>74.119</v>
      </c>
      <c r="F212" s="216"/>
      <c r="G212" s="216">
        <v>79.483409890093</v>
      </c>
      <c r="H212" s="216">
        <v>0</v>
      </c>
      <c r="I212" s="216">
        <v>0</v>
      </c>
      <c r="J212" s="216">
        <v>0</v>
      </c>
      <c r="K212" s="216">
        <v>0</v>
      </c>
      <c r="L212" s="216">
        <v>0.06121299999999999</v>
      </c>
      <c r="M212" s="216">
        <v>0.444442</v>
      </c>
      <c r="N212" s="216">
        <v>0</v>
      </c>
      <c r="O212" s="216">
        <v>0.008547</v>
      </c>
      <c r="P212" s="216">
        <v>0.007855</v>
      </c>
      <c r="Q212" s="216">
        <v>2.457747234444444</v>
      </c>
      <c r="R212" s="216">
        <v>0.26627821918321515</v>
      </c>
      <c r="S212" s="216">
        <v>1.395765</v>
      </c>
      <c r="T212" s="216">
        <v>0.09954612484048318</v>
      </c>
      <c r="U212" s="216">
        <v>0</v>
      </c>
      <c r="V212" s="216">
        <v>0</v>
      </c>
      <c r="W212" s="216">
        <v>0</v>
      </c>
      <c r="X212" s="216">
        <v>0.13099</v>
      </c>
      <c r="Y212" s="216">
        <v>8.984638817824328</v>
      </c>
      <c r="Z212" s="216"/>
      <c r="AA212" s="216">
        <v>2.676894</v>
      </c>
      <c r="AB212" s="46"/>
      <c r="AC212" s="217">
        <v>170.1363262863855</v>
      </c>
      <c r="AE212" s="216">
        <v>75.01407493645404</v>
      </c>
      <c r="AF212" s="46"/>
      <c r="AG212" s="216">
        <v>71.765065242714</v>
      </c>
      <c r="AH212" s="216">
        <v>0.3399862953970134</v>
      </c>
      <c r="AI212" s="216">
        <v>0</v>
      </c>
      <c r="AJ212" s="216"/>
      <c r="AK212" s="216">
        <v>0</v>
      </c>
      <c r="AL212" s="216">
        <v>0</v>
      </c>
      <c r="AM212" s="216">
        <v>0.06121299999999999</v>
      </c>
      <c r="AN212" s="216">
        <v>0.437977</v>
      </c>
      <c r="AO212" s="216">
        <v>0</v>
      </c>
      <c r="AP212" s="216">
        <v>0.008547</v>
      </c>
      <c r="AQ212" s="216">
        <v>0.007855</v>
      </c>
      <c r="AR212" s="216">
        <v>0.8580734424921836</v>
      </c>
      <c r="AS212" s="216">
        <v>3.090905234444444</v>
      </c>
      <c r="AT212" s="216">
        <v>0.10809609466876308</v>
      </c>
      <c r="AU212" s="216">
        <v>1.311209</v>
      </c>
      <c r="AV212" s="216">
        <v>0.10558413547366581</v>
      </c>
      <c r="AW212" s="216">
        <v>0</v>
      </c>
      <c r="AX212" s="216">
        <v>0</v>
      </c>
      <c r="AY212" s="216">
        <v>0</v>
      </c>
      <c r="AZ212" s="216">
        <v>0.135078</v>
      </c>
      <c r="BA212" s="216">
        <v>9.23620870472341</v>
      </c>
      <c r="BB212" s="46"/>
      <c r="BC212" s="216">
        <v>3.42792</v>
      </c>
      <c r="BD212" s="46"/>
      <c r="BE212" s="216">
        <v>0</v>
      </c>
      <c r="BG212" s="45">
        <v>165.9077930863675</v>
      </c>
      <c r="BI212" s="35">
        <v>-0.024853793968139644</v>
      </c>
      <c r="BN212" s="7"/>
    </row>
    <row r="213" spans="1:66" ht="12.75">
      <c r="A213" s="8" t="s">
        <v>589</v>
      </c>
      <c r="B213" s="8" t="s">
        <v>816</v>
      </c>
      <c r="C213" s="8" t="s">
        <v>817</v>
      </c>
      <c r="D213" s="8"/>
      <c r="E213" s="216">
        <v>4.76391</v>
      </c>
      <c r="F213" s="216"/>
      <c r="G213" s="216">
        <v>4.941848824133</v>
      </c>
      <c r="H213" s="216">
        <v>-0.09946</v>
      </c>
      <c r="I213" s="216">
        <v>0</v>
      </c>
      <c r="J213" s="216">
        <v>0</v>
      </c>
      <c r="K213" s="216">
        <v>0</v>
      </c>
      <c r="L213" s="216">
        <v>0</v>
      </c>
      <c r="M213" s="216">
        <v>0</v>
      </c>
      <c r="N213" s="216">
        <v>0</v>
      </c>
      <c r="O213" s="216">
        <v>0.008547</v>
      </c>
      <c r="P213" s="216">
        <v>0.007855</v>
      </c>
      <c r="Q213" s="216">
        <v>0.6986038177777778</v>
      </c>
      <c r="R213" s="216">
        <v>0.016387142713243028</v>
      </c>
      <c r="S213" s="216">
        <v>0.44448</v>
      </c>
      <c r="T213" s="216">
        <v>0.04501041193520611</v>
      </c>
      <c r="U213" s="216">
        <v>0</v>
      </c>
      <c r="V213" s="216">
        <v>0</v>
      </c>
      <c r="W213" s="216">
        <v>0</v>
      </c>
      <c r="X213" s="216">
        <v>0</v>
      </c>
      <c r="Y213" s="216">
        <v>0</v>
      </c>
      <c r="Z213" s="216"/>
      <c r="AA213" s="216">
        <v>0</v>
      </c>
      <c r="AB213" s="46"/>
      <c r="AC213" s="217">
        <v>10.827182196559226</v>
      </c>
      <c r="AE213" s="216">
        <v>4.814360386432224</v>
      </c>
      <c r="AF213" s="46"/>
      <c r="AG213" s="216">
        <v>4.286922027698</v>
      </c>
      <c r="AH213" s="216">
        <v>0.020923243216999808</v>
      </c>
      <c r="AI213" s="216">
        <v>-0.09946</v>
      </c>
      <c r="AJ213" s="216"/>
      <c r="AK213" s="216">
        <v>0</v>
      </c>
      <c r="AL213" s="216">
        <v>0</v>
      </c>
      <c r="AM213" s="216">
        <v>0</v>
      </c>
      <c r="AN213" s="216">
        <v>0</v>
      </c>
      <c r="AO213" s="216">
        <v>0</v>
      </c>
      <c r="AP213" s="216">
        <v>0.008547</v>
      </c>
      <c r="AQ213" s="216">
        <v>0.007855</v>
      </c>
      <c r="AR213" s="216">
        <v>0.05340250434035282</v>
      </c>
      <c r="AS213" s="216">
        <v>1.2747170977777778</v>
      </c>
      <c r="AT213" s="216">
        <v>0.006720830913908484</v>
      </c>
      <c r="AU213" s="216">
        <v>0.391142</v>
      </c>
      <c r="AV213" s="216">
        <v>0.06784664038084351</v>
      </c>
      <c r="AW213" s="216">
        <v>0</v>
      </c>
      <c r="AX213" s="216">
        <v>0</v>
      </c>
      <c r="AY213" s="216">
        <v>0</v>
      </c>
      <c r="AZ213" s="216">
        <v>0</v>
      </c>
      <c r="BA213" s="216">
        <v>0</v>
      </c>
      <c r="BB213" s="46"/>
      <c r="BC213" s="216">
        <v>0</v>
      </c>
      <c r="BD213" s="46"/>
      <c r="BE213" s="216">
        <v>0</v>
      </c>
      <c r="BG213" s="45">
        <v>10.832976730760105</v>
      </c>
      <c r="BI213" s="35">
        <v>0.0005351839560546408</v>
      </c>
      <c r="BN213" s="7"/>
    </row>
    <row r="214" spans="1:66" ht="12.75">
      <c r="A214" s="8" t="s">
        <v>589</v>
      </c>
      <c r="B214" s="8" t="s">
        <v>818</v>
      </c>
      <c r="C214" s="8" t="s">
        <v>819</v>
      </c>
      <c r="D214" s="8"/>
      <c r="E214" s="216">
        <v>5.075673</v>
      </c>
      <c r="F214" s="216"/>
      <c r="G214" s="216">
        <v>5.069511369284</v>
      </c>
      <c r="H214" s="216">
        <v>-0.156059</v>
      </c>
      <c r="I214" s="216">
        <v>0</v>
      </c>
      <c r="J214" s="216">
        <v>0</v>
      </c>
      <c r="K214" s="216">
        <v>0</v>
      </c>
      <c r="L214" s="216">
        <v>0</v>
      </c>
      <c r="M214" s="216">
        <v>0</v>
      </c>
      <c r="N214" s="216">
        <v>0</v>
      </c>
      <c r="O214" s="216">
        <v>0.008547</v>
      </c>
      <c r="P214" s="216">
        <v>0.007855</v>
      </c>
      <c r="Q214" s="216">
        <v>1.1938457395555557</v>
      </c>
      <c r="R214" s="216">
        <v>0.0168397312597948</v>
      </c>
      <c r="S214" s="216">
        <v>0.383714</v>
      </c>
      <c r="T214" s="216">
        <v>0.041458923068961887</v>
      </c>
      <c r="U214" s="216">
        <v>0</v>
      </c>
      <c r="V214" s="216">
        <v>0</v>
      </c>
      <c r="W214" s="216">
        <v>0</v>
      </c>
      <c r="X214" s="216">
        <v>0</v>
      </c>
      <c r="Y214" s="216">
        <v>0</v>
      </c>
      <c r="Z214" s="216"/>
      <c r="AA214" s="216">
        <v>0</v>
      </c>
      <c r="AB214" s="46"/>
      <c r="AC214" s="217">
        <v>11.64138576316831</v>
      </c>
      <c r="AE214" s="216">
        <v>5.1315605987873525</v>
      </c>
      <c r="AF214" s="46"/>
      <c r="AG214" s="216">
        <v>4.401371387433</v>
      </c>
      <c r="AH214" s="216">
        <v>0.021501112122999506</v>
      </c>
      <c r="AI214" s="216">
        <v>-0.156059</v>
      </c>
      <c r="AJ214" s="216"/>
      <c r="AK214" s="216">
        <v>0</v>
      </c>
      <c r="AL214" s="216">
        <v>0</v>
      </c>
      <c r="AM214" s="216">
        <v>0</v>
      </c>
      <c r="AN214" s="216">
        <v>0</v>
      </c>
      <c r="AO214" s="216">
        <v>0</v>
      </c>
      <c r="AP214" s="216">
        <v>0.008547</v>
      </c>
      <c r="AQ214" s="216">
        <v>0.007855</v>
      </c>
      <c r="AR214" s="216">
        <v>0.056227257526848116</v>
      </c>
      <c r="AS214" s="216">
        <v>1.7144783795555556</v>
      </c>
      <c r="AT214" s="216">
        <v>0.006894449818600414</v>
      </c>
      <c r="AU214" s="216">
        <v>0.338408</v>
      </c>
      <c r="AV214" s="216">
        <v>0.06511791159668581</v>
      </c>
      <c r="AW214" s="216">
        <v>0</v>
      </c>
      <c r="AX214" s="216">
        <v>0</v>
      </c>
      <c r="AY214" s="216">
        <v>0</v>
      </c>
      <c r="AZ214" s="216">
        <v>0</v>
      </c>
      <c r="BA214" s="216">
        <v>0</v>
      </c>
      <c r="BB214" s="46"/>
      <c r="BC214" s="216">
        <v>0</v>
      </c>
      <c r="BD214" s="46"/>
      <c r="BE214" s="216">
        <v>0</v>
      </c>
      <c r="BG214" s="45">
        <v>11.595902096841039</v>
      </c>
      <c r="BI214" s="35">
        <v>-0.0039070663280633975</v>
      </c>
      <c r="BN214" s="7"/>
    </row>
    <row r="215" spans="1:66" ht="12.75">
      <c r="A215" s="8" t="s">
        <v>589</v>
      </c>
      <c r="B215" s="8" t="s">
        <v>820</v>
      </c>
      <c r="C215" s="8" t="s">
        <v>821</v>
      </c>
      <c r="D215" s="8"/>
      <c r="E215" s="216">
        <v>8.286269</v>
      </c>
      <c r="F215" s="216"/>
      <c r="G215" s="216">
        <v>4.772616572386999</v>
      </c>
      <c r="H215" s="216">
        <v>-0.209233</v>
      </c>
      <c r="I215" s="216">
        <v>0</v>
      </c>
      <c r="J215" s="216">
        <v>0</v>
      </c>
      <c r="K215" s="216">
        <v>0</v>
      </c>
      <c r="L215" s="216">
        <v>0</v>
      </c>
      <c r="M215" s="216">
        <v>0</v>
      </c>
      <c r="N215" s="216">
        <v>0</v>
      </c>
      <c r="O215" s="216">
        <v>0.008547</v>
      </c>
      <c r="P215" s="216">
        <v>0.007855</v>
      </c>
      <c r="Q215" s="216">
        <v>1.6016931253333333</v>
      </c>
      <c r="R215" s="216">
        <v>0.01586286865055398</v>
      </c>
      <c r="S215" s="216">
        <v>0.530959</v>
      </c>
      <c r="T215" s="216">
        <v>0.049708909641434144</v>
      </c>
      <c r="U215" s="216">
        <v>0</v>
      </c>
      <c r="V215" s="216">
        <v>0</v>
      </c>
      <c r="W215" s="216">
        <v>0</v>
      </c>
      <c r="X215" s="216">
        <v>0</v>
      </c>
      <c r="Y215" s="216">
        <v>0</v>
      </c>
      <c r="Z215" s="216"/>
      <c r="AA215" s="216">
        <v>0</v>
      </c>
      <c r="AB215" s="46"/>
      <c r="AC215" s="217">
        <v>15.064278476012323</v>
      </c>
      <c r="AE215" s="216">
        <v>8.359641153799126</v>
      </c>
      <c r="AF215" s="46"/>
      <c r="AG215" s="216">
        <v>4.149953658058</v>
      </c>
      <c r="AH215" s="216">
        <v>0.020253845633000134</v>
      </c>
      <c r="AI215" s="216">
        <v>-0.209233</v>
      </c>
      <c r="AJ215" s="216"/>
      <c r="AK215" s="216">
        <v>0</v>
      </c>
      <c r="AL215" s="216">
        <v>0</v>
      </c>
      <c r="AM215" s="216">
        <v>0</v>
      </c>
      <c r="AN215" s="216">
        <v>0</v>
      </c>
      <c r="AO215" s="216">
        <v>0</v>
      </c>
      <c r="AP215" s="216">
        <v>0.008547</v>
      </c>
      <c r="AQ215" s="216">
        <v>0.007855</v>
      </c>
      <c r="AR215" s="216">
        <v>0.08887583670118528</v>
      </c>
      <c r="AS215" s="216">
        <v>2.4950715786666664</v>
      </c>
      <c r="AT215" s="216">
        <v>0.006490677910520241</v>
      </c>
      <c r="AU215" s="216">
        <v>0.489319</v>
      </c>
      <c r="AV215" s="216">
        <v>0.07100179508882122</v>
      </c>
      <c r="AW215" s="216">
        <v>0</v>
      </c>
      <c r="AX215" s="216">
        <v>0</v>
      </c>
      <c r="AY215" s="216">
        <v>0</v>
      </c>
      <c r="AZ215" s="216">
        <v>0</v>
      </c>
      <c r="BA215" s="216">
        <v>0</v>
      </c>
      <c r="BB215" s="46"/>
      <c r="BC215" s="216">
        <v>0</v>
      </c>
      <c r="BD215" s="46"/>
      <c r="BE215" s="216">
        <v>0</v>
      </c>
      <c r="BG215" s="45">
        <v>15.487776545857319</v>
      </c>
      <c r="BI215" s="35">
        <v>0.0281127350718692</v>
      </c>
      <c r="BN215" s="7"/>
    </row>
    <row r="216" spans="1:66" ht="12.75">
      <c r="A216" s="8" t="s">
        <v>622</v>
      </c>
      <c r="B216" s="8" t="s">
        <v>822</v>
      </c>
      <c r="C216" s="8" t="s">
        <v>920</v>
      </c>
      <c r="D216" s="8"/>
      <c r="E216" s="216">
        <v>40.15099</v>
      </c>
      <c r="F216" s="216"/>
      <c r="G216" s="216">
        <v>100.627700824041</v>
      </c>
      <c r="H216" s="216">
        <v>-0.003456</v>
      </c>
      <c r="I216" s="216">
        <v>0</v>
      </c>
      <c r="J216" s="216">
        <v>0</v>
      </c>
      <c r="K216" s="216">
        <v>0</v>
      </c>
      <c r="L216" s="216">
        <v>0.022196000000000007</v>
      </c>
      <c r="M216" s="216">
        <v>1.155638</v>
      </c>
      <c r="N216" s="216">
        <v>0</v>
      </c>
      <c r="O216" s="216">
        <v>0.008547</v>
      </c>
      <c r="P216" s="216">
        <v>0.007855</v>
      </c>
      <c r="Q216" s="216">
        <v>1.2690761566666668</v>
      </c>
      <c r="R216" s="216">
        <v>0.3407486371578977</v>
      </c>
      <c r="S216" s="216">
        <v>1.633426</v>
      </c>
      <c r="T216" s="216">
        <v>0.1481688537613274</v>
      </c>
      <c r="U216" s="216">
        <v>0</v>
      </c>
      <c r="V216" s="216">
        <v>0</v>
      </c>
      <c r="W216" s="216">
        <v>0</v>
      </c>
      <c r="X216" s="216">
        <v>0.132746</v>
      </c>
      <c r="Y216" s="216">
        <v>15.931951201848111</v>
      </c>
      <c r="Z216" s="216"/>
      <c r="AA216" s="216">
        <v>2.712784</v>
      </c>
      <c r="AB216" s="46"/>
      <c r="AC216" s="217">
        <v>164.13837167347504</v>
      </c>
      <c r="AE216" s="216">
        <v>39.9636694543557</v>
      </c>
      <c r="AF216" s="46"/>
      <c r="AG216" s="216">
        <v>90.088391868443</v>
      </c>
      <c r="AH216" s="216">
        <v>0.435070758562997</v>
      </c>
      <c r="AI216" s="216">
        <v>-0.003456</v>
      </c>
      <c r="AJ216" s="216"/>
      <c r="AK216" s="216">
        <v>0</v>
      </c>
      <c r="AL216" s="216">
        <v>0</v>
      </c>
      <c r="AM216" s="216">
        <v>0.022196000000000007</v>
      </c>
      <c r="AN216" s="216">
        <v>1.138827</v>
      </c>
      <c r="AO216" s="216">
        <v>0</v>
      </c>
      <c r="AP216" s="216">
        <v>0.008547</v>
      </c>
      <c r="AQ216" s="216">
        <v>0.007855</v>
      </c>
      <c r="AR216" s="216">
        <v>0.5192950600342803</v>
      </c>
      <c r="AS216" s="216">
        <v>1.54481749</v>
      </c>
      <c r="AT216" s="216">
        <v>0.13685197313019778</v>
      </c>
      <c r="AU216" s="216">
        <v>1.527292</v>
      </c>
      <c r="AV216" s="216">
        <v>0.1384729924329222</v>
      </c>
      <c r="AW216" s="216">
        <v>0</v>
      </c>
      <c r="AX216" s="216">
        <v>0</v>
      </c>
      <c r="AY216" s="216">
        <v>0</v>
      </c>
      <c r="AZ216" s="216">
        <v>0.13689</v>
      </c>
      <c r="BA216" s="216">
        <v>16.378045835499858</v>
      </c>
      <c r="BB216" s="46"/>
      <c r="BC216" s="216">
        <v>3.47388</v>
      </c>
      <c r="BD216" s="46"/>
      <c r="BE216" s="216">
        <v>0</v>
      </c>
      <c r="BG216" s="45">
        <v>155.51664643245894</v>
      </c>
      <c r="BI216" s="35">
        <v>-0.05252717663221083</v>
      </c>
      <c r="BN216" s="7"/>
    </row>
    <row r="217" spans="1:66" ht="12.75">
      <c r="A217" s="8" t="s">
        <v>622</v>
      </c>
      <c r="B217" s="8" t="s">
        <v>921</v>
      </c>
      <c r="C217" s="8" t="s">
        <v>922</v>
      </c>
      <c r="D217" s="8"/>
      <c r="E217" s="216">
        <v>85.215566</v>
      </c>
      <c r="F217" s="216"/>
      <c r="G217" s="216">
        <v>101.61795589542</v>
      </c>
      <c r="H217" s="216">
        <v>-0.676947</v>
      </c>
      <c r="I217" s="216">
        <v>0</v>
      </c>
      <c r="J217" s="216">
        <v>0</v>
      </c>
      <c r="K217" s="216">
        <v>0</v>
      </c>
      <c r="L217" s="216">
        <v>0.037000000000000005</v>
      </c>
      <c r="M217" s="216">
        <v>0.904928</v>
      </c>
      <c r="N217" s="216">
        <v>0</v>
      </c>
      <c r="O217" s="216">
        <v>0.008547</v>
      </c>
      <c r="P217" s="216">
        <v>0.007855</v>
      </c>
      <c r="Q217" s="216">
        <v>6.727164206666666</v>
      </c>
      <c r="R217" s="216">
        <v>0.34410186955064725</v>
      </c>
      <c r="S217" s="216">
        <v>1.909039</v>
      </c>
      <c r="T217" s="216">
        <v>0.1435348334172072</v>
      </c>
      <c r="U217" s="216">
        <v>0</v>
      </c>
      <c r="V217" s="216">
        <v>0</v>
      </c>
      <c r="W217" s="216">
        <v>0</v>
      </c>
      <c r="X217" s="216">
        <v>0.159042</v>
      </c>
      <c r="Y217" s="216">
        <v>7.9890266851361895</v>
      </c>
      <c r="Z217" s="216"/>
      <c r="AA217" s="216">
        <v>3.250162</v>
      </c>
      <c r="AB217" s="46"/>
      <c r="AC217" s="217">
        <v>207.63697549019074</v>
      </c>
      <c r="AE217" s="216">
        <v>86.15980489516474</v>
      </c>
      <c r="AF217" s="46"/>
      <c r="AG217" s="216">
        <v>91.296976154741</v>
      </c>
      <c r="AH217" s="216">
        <v>0.43935219420701266</v>
      </c>
      <c r="AI217" s="216">
        <v>-0.676947</v>
      </c>
      <c r="AJ217" s="216"/>
      <c r="AK217" s="216">
        <v>0</v>
      </c>
      <c r="AL217" s="216">
        <v>0</v>
      </c>
      <c r="AM217" s="216">
        <v>0.037000000000000005</v>
      </c>
      <c r="AN217" s="216">
        <v>0.891764</v>
      </c>
      <c r="AO217" s="216">
        <v>0</v>
      </c>
      <c r="AP217" s="216">
        <v>0.008547</v>
      </c>
      <c r="AQ217" s="216">
        <v>0.007855</v>
      </c>
      <c r="AR217" s="216">
        <v>0.9711311103798198</v>
      </c>
      <c r="AS217" s="216">
        <v>8.646489939999999</v>
      </c>
      <c r="AT217" s="216">
        <v>0.13819870329804063</v>
      </c>
      <c r="AU217" s="216">
        <v>1.852692</v>
      </c>
      <c r="AV217" s="216">
        <v>0.13559142799133872</v>
      </c>
      <c r="AW217" s="216">
        <v>0</v>
      </c>
      <c r="AX217" s="216">
        <v>0</v>
      </c>
      <c r="AY217" s="216">
        <v>0</v>
      </c>
      <c r="AZ217" s="216">
        <v>0.164006</v>
      </c>
      <c r="BA217" s="216">
        <v>8.78792935364981</v>
      </c>
      <c r="BB217" s="46"/>
      <c r="BC217" s="216">
        <v>4.162024</v>
      </c>
      <c r="BD217" s="46"/>
      <c r="BE217" s="216">
        <v>0</v>
      </c>
      <c r="BG217" s="45">
        <v>203.02241477943173</v>
      </c>
      <c r="BI217" s="35">
        <v>-0.022224176112491154</v>
      </c>
      <c r="BN217" s="7"/>
    </row>
    <row r="218" spans="1:66" ht="12.75">
      <c r="A218" s="8" t="s">
        <v>589</v>
      </c>
      <c r="B218" s="8" t="s">
        <v>923</v>
      </c>
      <c r="C218" s="8" t="s">
        <v>924</v>
      </c>
      <c r="D218" s="8"/>
      <c r="E218" s="216">
        <v>5.972762</v>
      </c>
      <c r="F218" s="216"/>
      <c r="G218" s="216">
        <v>2.812563375871</v>
      </c>
      <c r="H218" s="216">
        <v>-0.009384</v>
      </c>
      <c r="I218" s="216">
        <v>0</v>
      </c>
      <c r="J218" s="216">
        <v>0</v>
      </c>
      <c r="K218" s="216">
        <v>0</v>
      </c>
      <c r="L218" s="216">
        <v>0</v>
      </c>
      <c r="M218" s="216">
        <v>0</v>
      </c>
      <c r="N218" s="216">
        <v>0</v>
      </c>
      <c r="O218" s="216">
        <v>0.008547</v>
      </c>
      <c r="P218" s="216">
        <v>0.007855</v>
      </c>
      <c r="Q218" s="216">
        <v>0.7529386320000001</v>
      </c>
      <c r="R218" s="216">
        <v>0.00952398921370658</v>
      </c>
      <c r="S218" s="216">
        <v>0.358413</v>
      </c>
      <c r="T218" s="216">
        <v>0.03569921966799867</v>
      </c>
      <c r="U218" s="216">
        <v>0</v>
      </c>
      <c r="V218" s="216">
        <v>0</v>
      </c>
      <c r="W218" s="216">
        <v>0</v>
      </c>
      <c r="X218" s="216">
        <v>0</v>
      </c>
      <c r="Y218" s="216">
        <v>0</v>
      </c>
      <c r="Z218" s="216"/>
      <c r="AA218" s="216">
        <v>0</v>
      </c>
      <c r="AB218" s="46"/>
      <c r="AC218" s="217">
        <v>9.948918216752704</v>
      </c>
      <c r="AE218" s="216">
        <v>6.012925693943322</v>
      </c>
      <c r="AF218" s="46"/>
      <c r="AG218" s="216">
        <v>2.4420806071429997</v>
      </c>
      <c r="AH218" s="216">
        <v>0.012160310446000192</v>
      </c>
      <c r="AI218" s="216">
        <v>-0.009384</v>
      </c>
      <c r="AJ218" s="216"/>
      <c r="AK218" s="216">
        <v>0</v>
      </c>
      <c r="AL218" s="216">
        <v>0</v>
      </c>
      <c r="AM218" s="216">
        <v>0</v>
      </c>
      <c r="AN218" s="216">
        <v>0</v>
      </c>
      <c r="AO218" s="216">
        <v>0</v>
      </c>
      <c r="AP218" s="216">
        <v>0.008547</v>
      </c>
      <c r="AQ218" s="216">
        <v>0.007855</v>
      </c>
      <c r="AR218" s="216">
        <v>0.0643297205436074</v>
      </c>
      <c r="AS218" s="216">
        <v>0.9517553786666668</v>
      </c>
      <c r="AT218" s="216">
        <v>0.0038250386761268297</v>
      </c>
      <c r="AU218" s="216">
        <v>0.342461</v>
      </c>
      <c r="AV218" s="216">
        <v>0.06184592536255963</v>
      </c>
      <c r="AW218" s="216">
        <v>0</v>
      </c>
      <c r="AX218" s="216">
        <v>0</v>
      </c>
      <c r="AY218" s="216">
        <v>0</v>
      </c>
      <c r="AZ218" s="216">
        <v>0</v>
      </c>
      <c r="BA218" s="216">
        <v>0</v>
      </c>
      <c r="BB218" s="46"/>
      <c r="BC218" s="216">
        <v>0</v>
      </c>
      <c r="BD218" s="46"/>
      <c r="BE218" s="216">
        <v>0</v>
      </c>
      <c r="BG218" s="45">
        <v>9.898401674781281</v>
      </c>
      <c r="BI218" s="35">
        <v>-0.005077591439676228</v>
      </c>
      <c r="BN218" s="7"/>
    </row>
    <row r="219" spans="1:66" ht="12.75">
      <c r="A219" s="8" t="s">
        <v>589</v>
      </c>
      <c r="B219" s="8" t="s">
        <v>925</v>
      </c>
      <c r="C219" s="8" t="s">
        <v>926</v>
      </c>
      <c r="D219" s="8"/>
      <c r="E219" s="216">
        <v>10.54537</v>
      </c>
      <c r="F219" s="216"/>
      <c r="G219" s="216">
        <v>8.856884685723</v>
      </c>
      <c r="H219" s="216">
        <v>-0.39224</v>
      </c>
      <c r="I219" s="216">
        <v>0</v>
      </c>
      <c r="J219" s="216">
        <v>0</v>
      </c>
      <c r="K219" s="216">
        <v>0</v>
      </c>
      <c r="L219" s="216">
        <v>0</v>
      </c>
      <c r="M219" s="216">
        <v>0</v>
      </c>
      <c r="N219" s="216">
        <v>0</v>
      </c>
      <c r="O219" s="216">
        <v>0.008547</v>
      </c>
      <c r="P219" s="216">
        <v>0.007855</v>
      </c>
      <c r="Q219" s="216">
        <v>0.9889484853333332</v>
      </c>
      <c r="R219" s="216">
        <v>0.029599497615804632</v>
      </c>
      <c r="S219" s="216">
        <v>0.849379</v>
      </c>
      <c r="T219" s="216">
        <v>0.06939324988961254</v>
      </c>
      <c r="U219" s="216">
        <v>0</v>
      </c>
      <c r="V219" s="216">
        <v>0</v>
      </c>
      <c r="W219" s="216">
        <v>0</v>
      </c>
      <c r="X219" s="216">
        <v>0</v>
      </c>
      <c r="Y219" s="216">
        <v>0</v>
      </c>
      <c r="Z219" s="216"/>
      <c r="AA219" s="216">
        <v>0</v>
      </c>
      <c r="AB219" s="46"/>
      <c r="AC219" s="217">
        <v>20.963736918561747</v>
      </c>
      <c r="AE219" s="216">
        <v>10.61616946702147</v>
      </c>
      <c r="AF219" s="46"/>
      <c r="AG219" s="216">
        <v>7.668692938338</v>
      </c>
      <c r="AH219" s="216">
        <v>0.03779289034900069</v>
      </c>
      <c r="AI219" s="216">
        <v>-0.39224</v>
      </c>
      <c r="AJ219" s="216"/>
      <c r="AK219" s="216">
        <v>0</v>
      </c>
      <c r="AL219" s="216">
        <v>0</v>
      </c>
      <c r="AM219" s="216">
        <v>0</v>
      </c>
      <c r="AN219" s="216">
        <v>0</v>
      </c>
      <c r="AO219" s="216">
        <v>0</v>
      </c>
      <c r="AP219" s="216">
        <v>0.008547</v>
      </c>
      <c r="AQ219" s="216">
        <v>0.007855</v>
      </c>
      <c r="AR219" s="216">
        <v>0.11652791566483156</v>
      </c>
      <c r="AS219" s="216">
        <v>1.5724560053333332</v>
      </c>
      <c r="AT219" s="216">
        <v>0.012045213545595044</v>
      </c>
      <c r="AU219" s="216">
        <v>0.750946</v>
      </c>
      <c r="AV219" s="216">
        <v>0.08336842346038092</v>
      </c>
      <c r="AW219" s="216">
        <v>0</v>
      </c>
      <c r="AX219" s="216">
        <v>0</v>
      </c>
      <c r="AY219" s="216">
        <v>0</v>
      </c>
      <c r="AZ219" s="216">
        <v>0</v>
      </c>
      <c r="BA219" s="216">
        <v>0</v>
      </c>
      <c r="BB219" s="46"/>
      <c r="BC219" s="216">
        <v>0</v>
      </c>
      <c r="BD219" s="46"/>
      <c r="BE219" s="216">
        <v>0</v>
      </c>
      <c r="BG219" s="45">
        <v>20.482160853712607</v>
      </c>
      <c r="BI219" s="35">
        <v>-0.022971861682863515</v>
      </c>
      <c r="BN219" s="7"/>
    </row>
    <row r="220" spans="1:66" ht="12.75">
      <c r="A220" s="8" t="s">
        <v>589</v>
      </c>
      <c r="B220" s="8" t="s">
        <v>927</v>
      </c>
      <c r="C220" s="8" t="s">
        <v>928</v>
      </c>
      <c r="D220" s="8"/>
      <c r="E220" s="216">
        <v>5.78871</v>
      </c>
      <c r="F220" s="216"/>
      <c r="G220" s="216">
        <v>8.107798788804</v>
      </c>
      <c r="H220" s="216">
        <v>-0.280897</v>
      </c>
      <c r="I220" s="216">
        <v>0</v>
      </c>
      <c r="J220" s="216">
        <v>0</v>
      </c>
      <c r="K220" s="216">
        <v>0</v>
      </c>
      <c r="L220" s="216">
        <v>0</v>
      </c>
      <c r="M220" s="216">
        <v>0</v>
      </c>
      <c r="N220" s="216">
        <v>0</v>
      </c>
      <c r="O220" s="216">
        <v>0.008547</v>
      </c>
      <c r="P220" s="216">
        <v>0.007855</v>
      </c>
      <c r="Q220" s="216">
        <v>1.1450581502222223</v>
      </c>
      <c r="R220" s="216">
        <v>0.027232502198141485</v>
      </c>
      <c r="S220" s="216">
        <v>0.643099</v>
      </c>
      <c r="T220" s="216">
        <v>0.06514326031292123</v>
      </c>
      <c r="U220" s="216">
        <v>0</v>
      </c>
      <c r="V220" s="216">
        <v>0</v>
      </c>
      <c r="W220" s="216">
        <v>0</v>
      </c>
      <c r="X220" s="216">
        <v>0</v>
      </c>
      <c r="Y220" s="216">
        <v>0</v>
      </c>
      <c r="Z220" s="216"/>
      <c r="AA220" s="216">
        <v>0</v>
      </c>
      <c r="AB220" s="46"/>
      <c r="AC220" s="217">
        <v>15.512546701537286</v>
      </c>
      <c r="AE220" s="216">
        <v>5.822976188098916</v>
      </c>
      <c r="AF220" s="46"/>
      <c r="AG220" s="216">
        <v>7.003921706604</v>
      </c>
      <c r="AH220" s="216">
        <v>0.03477069046400022</v>
      </c>
      <c r="AI220" s="216">
        <v>-0.280897</v>
      </c>
      <c r="AJ220" s="216"/>
      <c r="AK220" s="216">
        <v>0</v>
      </c>
      <c r="AL220" s="216">
        <v>0</v>
      </c>
      <c r="AM220" s="216">
        <v>0</v>
      </c>
      <c r="AN220" s="216">
        <v>0</v>
      </c>
      <c r="AO220" s="216">
        <v>0</v>
      </c>
      <c r="AP220" s="216">
        <v>0.008547</v>
      </c>
      <c r="AQ220" s="216">
        <v>0.007855</v>
      </c>
      <c r="AR220" s="216">
        <v>0.0638888345225657</v>
      </c>
      <c r="AS220" s="216">
        <v>1.5585303635555556</v>
      </c>
      <c r="AT220" s="216">
        <v>0.011026469380739026</v>
      </c>
      <c r="AU220" s="216">
        <v>0.573132</v>
      </c>
      <c r="AV220" s="216">
        <v>0.08119012600597643</v>
      </c>
      <c r="AW220" s="216">
        <v>0</v>
      </c>
      <c r="AX220" s="216">
        <v>0</v>
      </c>
      <c r="AY220" s="216">
        <v>0</v>
      </c>
      <c r="AZ220" s="216">
        <v>0</v>
      </c>
      <c r="BA220" s="216">
        <v>0</v>
      </c>
      <c r="BB220" s="46"/>
      <c r="BC220" s="216">
        <v>0</v>
      </c>
      <c r="BD220" s="46"/>
      <c r="BE220" s="216">
        <v>0</v>
      </c>
      <c r="BG220" s="45">
        <v>14.884941378631753</v>
      </c>
      <c r="BI220" s="35">
        <v>-0.040457916741893654</v>
      </c>
      <c r="BN220" s="7"/>
    </row>
    <row r="221" spans="1:66" ht="12.75">
      <c r="A221" s="8" t="s">
        <v>611</v>
      </c>
      <c r="B221" s="8" t="s">
        <v>929</v>
      </c>
      <c r="C221" s="8" t="s">
        <v>930</v>
      </c>
      <c r="D221" s="8"/>
      <c r="E221" s="216">
        <v>83.00157</v>
      </c>
      <c r="F221" s="216"/>
      <c r="G221" s="216">
        <v>198.70713893919103</v>
      </c>
      <c r="H221" s="216">
        <v>-0.016028</v>
      </c>
      <c r="I221" s="216">
        <v>0</v>
      </c>
      <c r="J221" s="216">
        <v>0</v>
      </c>
      <c r="K221" s="216">
        <v>0</v>
      </c>
      <c r="L221" s="216">
        <v>0.029875999999999986</v>
      </c>
      <c r="M221" s="216">
        <v>1.529856</v>
      </c>
      <c r="N221" s="216">
        <v>0</v>
      </c>
      <c r="O221" s="216">
        <v>0.008547</v>
      </c>
      <c r="P221" s="216">
        <v>0.007855</v>
      </c>
      <c r="Q221" s="216">
        <v>2.1021459633333333</v>
      </c>
      <c r="R221" s="216">
        <v>0.6693238392960928</v>
      </c>
      <c r="S221" s="216">
        <v>2.513903</v>
      </c>
      <c r="T221" s="216">
        <v>0.22310723337031413</v>
      </c>
      <c r="U221" s="216">
        <v>0</v>
      </c>
      <c r="V221" s="216">
        <v>0</v>
      </c>
      <c r="W221" s="216">
        <v>0</v>
      </c>
      <c r="X221" s="216">
        <v>0.262858</v>
      </c>
      <c r="Y221" s="216">
        <v>20.72129083345687</v>
      </c>
      <c r="Z221" s="216"/>
      <c r="AA221" s="216">
        <v>5.371723</v>
      </c>
      <c r="AB221" s="46"/>
      <c r="AC221" s="217">
        <v>315.1331668086477</v>
      </c>
      <c r="AE221" s="216">
        <v>83.12868687551324</v>
      </c>
      <c r="AF221" s="46"/>
      <c r="AG221" s="216">
        <v>178.883483539449</v>
      </c>
      <c r="AH221" s="216">
        <v>0.8545983717370034</v>
      </c>
      <c r="AI221" s="216">
        <v>-0.016028</v>
      </c>
      <c r="AJ221" s="216"/>
      <c r="AK221" s="216">
        <v>0</v>
      </c>
      <c r="AL221" s="216">
        <v>0</v>
      </c>
      <c r="AM221" s="216">
        <v>0.029875999999999986</v>
      </c>
      <c r="AN221" s="216">
        <v>1.507601</v>
      </c>
      <c r="AO221" s="216">
        <v>0</v>
      </c>
      <c r="AP221" s="216">
        <v>0.008547</v>
      </c>
      <c r="AQ221" s="216">
        <v>0.007855</v>
      </c>
      <c r="AR221" s="216">
        <v>1.0483207654235314</v>
      </c>
      <c r="AS221" s="216">
        <v>3.62883263</v>
      </c>
      <c r="AT221" s="216">
        <v>0.2702383520263026</v>
      </c>
      <c r="AU221" s="216">
        <v>2.513903</v>
      </c>
      <c r="AV221" s="216">
        <v>0.18756595508114132</v>
      </c>
      <c r="AW221" s="216">
        <v>0</v>
      </c>
      <c r="AX221" s="216">
        <v>0</v>
      </c>
      <c r="AY221" s="216">
        <v>0</v>
      </c>
      <c r="AZ221" s="216">
        <v>0.271062</v>
      </c>
      <c r="BA221" s="216">
        <v>21.301486976793665</v>
      </c>
      <c r="BB221" s="46"/>
      <c r="BC221" s="216">
        <v>6.878808</v>
      </c>
      <c r="BD221" s="46"/>
      <c r="BE221" s="216">
        <v>0</v>
      </c>
      <c r="BG221" s="45">
        <v>300.5048374660239</v>
      </c>
      <c r="BI221" s="35">
        <v>-0.04641951683716698</v>
      </c>
      <c r="BN221" s="7"/>
    </row>
    <row r="222" spans="1:66" ht="12.75">
      <c r="A222" s="8" t="s">
        <v>589</v>
      </c>
      <c r="B222" s="8" t="s">
        <v>931</v>
      </c>
      <c r="C222" s="8" t="s">
        <v>932</v>
      </c>
      <c r="D222" s="8"/>
      <c r="E222" s="216">
        <v>6.079436</v>
      </c>
      <c r="F222" s="216"/>
      <c r="G222" s="216">
        <v>8.239179068366001</v>
      </c>
      <c r="H222" s="216">
        <v>-0.043364</v>
      </c>
      <c r="I222" s="216">
        <v>0</v>
      </c>
      <c r="J222" s="216">
        <v>0</v>
      </c>
      <c r="K222" s="216">
        <v>0</v>
      </c>
      <c r="L222" s="216">
        <v>0</v>
      </c>
      <c r="M222" s="216">
        <v>0</v>
      </c>
      <c r="N222" s="216">
        <v>0</v>
      </c>
      <c r="O222" s="216">
        <v>0.008547</v>
      </c>
      <c r="P222" s="216">
        <v>0.007855</v>
      </c>
      <c r="Q222" s="216">
        <v>0.9312727075555556</v>
      </c>
      <c r="R222" s="216">
        <v>0.027664061351012282</v>
      </c>
      <c r="S222" s="216">
        <v>0.791596</v>
      </c>
      <c r="T222" s="216">
        <v>0.07232812442462161</v>
      </c>
      <c r="U222" s="216">
        <v>0</v>
      </c>
      <c r="V222" s="216">
        <v>0</v>
      </c>
      <c r="W222" s="216">
        <v>0</v>
      </c>
      <c r="X222" s="216">
        <v>0</v>
      </c>
      <c r="Y222" s="216">
        <v>0</v>
      </c>
      <c r="Z222" s="216"/>
      <c r="AA222" s="216">
        <v>0</v>
      </c>
      <c r="AB222" s="46"/>
      <c r="AC222" s="217">
        <v>16.114513961697188</v>
      </c>
      <c r="AE222" s="216">
        <v>6.110666641155295</v>
      </c>
      <c r="AF222" s="46"/>
      <c r="AG222" s="216">
        <v>7.122688202738</v>
      </c>
      <c r="AH222" s="216">
        <v>0.035321708862000145</v>
      </c>
      <c r="AI222" s="216">
        <v>-0.043364</v>
      </c>
      <c r="AJ222" s="216"/>
      <c r="AK222" s="216">
        <v>0</v>
      </c>
      <c r="AL222" s="216">
        <v>0</v>
      </c>
      <c r="AM222" s="216">
        <v>0</v>
      </c>
      <c r="AN222" s="216">
        <v>0</v>
      </c>
      <c r="AO222" s="216">
        <v>0</v>
      </c>
      <c r="AP222" s="216">
        <v>0.008547</v>
      </c>
      <c r="AQ222" s="216">
        <v>0.007855</v>
      </c>
      <c r="AR222" s="216">
        <v>0.06996381751208829</v>
      </c>
      <c r="AS222" s="216">
        <v>1.2952625742222224</v>
      </c>
      <c r="AT222" s="216">
        <v>0.011205144341423025</v>
      </c>
      <c r="AU222" s="216">
        <v>0.698975</v>
      </c>
      <c r="AV222" s="216">
        <v>0.08566015130355854</v>
      </c>
      <c r="AW222" s="216">
        <v>0</v>
      </c>
      <c r="AX222" s="216">
        <v>0</v>
      </c>
      <c r="AY222" s="216">
        <v>0</v>
      </c>
      <c r="AZ222" s="216">
        <v>0</v>
      </c>
      <c r="BA222" s="216">
        <v>0</v>
      </c>
      <c r="BB222" s="46"/>
      <c r="BC222" s="216">
        <v>0</v>
      </c>
      <c r="BD222" s="46"/>
      <c r="BE222" s="216">
        <v>0</v>
      </c>
      <c r="BG222" s="45">
        <v>15.402781240134587</v>
      </c>
      <c r="BI222" s="35">
        <v>-0.04416718513846143</v>
      </c>
      <c r="BN222" s="7"/>
    </row>
    <row r="223" spans="1:66" ht="12.75">
      <c r="A223" s="8" t="s">
        <v>606</v>
      </c>
      <c r="B223" s="8" t="s">
        <v>933</v>
      </c>
      <c r="C223" s="8" t="s">
        <v>934</v>
      </c>
      <c r="D223" s="8"/>
      <c r="E223" s="216">
        <v>56.095589</v>
      </c>
      <c r="F223" s="216"/>
      <c r="G223" s="216">
        <v>244.493873771967</v>
      </c>
      <c r="H223" s="216">
        <v>0</v>
      </c>
      <c r="I223" s="216">
        <v>0</v>
      </c>
      <c r="J223" s="216">
        <v>0</v>
      </c>
      <c r="K223" s="216">
        <v>0</v>
      </c>
      <c r="L223" s="216">
        <v>0.129275</v>
      </c>
      <c r="M223" s="216">
        <v>1.285156</v>
      </c>
      <c r="N223" s="216">
        <v>0</v>
      </c>
      <c r="O223" s="216">
        <v>0.008547</v>
      </c>
      <c r="P223" s="216">
        <v>0.007855</v>
      </c>
      <c r="Q223" s="216">
        <v>5.059558252222223</v>
      </c>
      <c r="R223" s="216">
        <v>0.8254049562508885</v>
      </c>
      <c r="S223" s="216">
        <v>3.179362</v>
      </c>
      <c r="T223" s="216">
        <v>0.25120475769269734</v>
      </c>
      <c r="U223" s="216">
        <v>0.079916</v>
      </c>
      <c r="V223" s="216">
        <v>0</v>
      </c>
      <c r="W223" s="216">
        <v>0</v>
      </c>
      <c r="X223" s="216">
        <v>0.257179</v>
      </c>
      <c r="Y223" s="216">
        <v>23.738097850418935</v>
      </c>
      <c r="Z223" s="216"/>
      <c r="AA223" s="216">
        <v>5.255695</v>
      </c>
      <c r="AB223" s="46"/>
      <c r="AC223" s="217">
        <v>340.66671358855183</v>
      </c>
      <c r="AE223" s="216">
        <v>56.733599172539435</v>
      </c>
      <c r="AF223" s="46"/>
      <c r="AG223" s="216">
        <v>218.563197853361</v>
      </c>
      <c r="AH223" s="216">
        <v>1.053884069596976</v>
      </c>
      <c r="AI223" s="216">
        <v>0</v>
      </c>
      <c r="AJ223" s="216"/>
      <c r="AK223" s="216">
        <v>0</v>
      </c>
      <c r="AL223" s="216">
        <v>0</v>
      </c>
      <c r="AM223" s="216">
        <v>0.129275</v>
      </c>
      <c r="AN223" s="216">
        <v>1.26646</v>
      </c>
      <c r="AO223" s="216">
        <v>0</v>
      </c>
      <c r="AP223" s="216">
        <v>0.008547</v>
      </c>
      <c r="AQ223" s="216">
        <v>0.007855</v>
      </c>
      <c r="AR223" s="216">
        <v>0.7490016398275016</v>
      </c>
      <c r="AS223" s="216">
        <v>6.753598385555556</v>
      </c>
      <c r="AT223" s="216">
        <v>0.3325075378840951</v>
      </c>
      <c r="AU223" s="216">
        <v>3.097778</v>
      </c>
      <c r="AV223" s="216">
        <v>0.21067707998342883</v>
      </c>
      <c r="AW223" s="216">
        <v>0.081847</v>
      </c>
      <c r="AX223" s="216">
        <v>0</v>
      </c>
      <c r="AY223" s="216">
        <v>0</v>
      </c>
      <c r="AZ223" s="216">
        <v>0.265207</v>
      </c>
      <c r="BA223" s="216">
        <v>26.11190763546083</v>
      </c>
      <c r="BB223" s="46"/>
      <c r="BC223" s="216">
        <v>6.730226</v>
      </c>
      <c r="BD223" s="46"/>
      <c r="BE223" s="216">
        <v>0</v>
      </c>
      <c r="BG223" s="45">
        <v>322.0955683742089</v>
      </c>
      <c r="BI223" s="35">
        <v>-0.054514117386803694</v>
      </c>
      <c r="BN223" s="7"/>
    </row>
    <row r="224" spans="1:66" ht="12.75">
      <c r="A224" s="8" t="s">
        <v>671</v>
      </c>
      <c r="B224" s="8" t="s">
        <v>935</v>
      </c>
      <c r="C224" s="8" t="s">
        <v>936</v>
      </c>
      <c r="D224" s="8"/>
      <c r="E224" s="216">
        <v>300.205292</v>
      </c>
      <c r="F224" s="216"/>
      <c r="G224" s="216">
        <v>342.883288173935</v>
      </c>
      <c r="H224" s="216">
        <v>0</v>
      </c>
      <c r="I224" s="216">
        <v>0</v>
      </c>
      <c r="J224" s="216">
        <v>0</v>
      </c>
      <c r="K224" s="216">
        <v>0.151999</v>
      </c>
      <c r="L224" s="216">
        <v>0.310643</v>
      </c>
      <c r="M224" s="216">
        <v>2.308166</v>
      </c>
      <c r="N224" s="216">
        <v>1.072175131671752</v>
      </c>
      <c r="O224" s="216">
        <v>0.008547</v>
      </c>
      <c r="P224" s="216">
        <v>0</v>
      </c>
      <c r="Q224" s="216">
        <v>2.3100770511111115</v>
      </c>
      <c r="R224" s="216">
        <v>1.1478645585005087</v>
      </c>
      <c r="S224" s="216">
        <v>0</v>
      </c>
      <c r="T224" s="216">
        <v>0</v>
      </c>
      <c r="U224" s="216">
        <v>0</v>
      </c>
      <c r="V224" s="216">
        <v>0</v>
      </c>
      <c r="W224" s="216">
        <v>0</v>
      </c>
      <c r="X224" s="216">
        <v>0.731858</v>
      </c>
      <c r="Y224" s="216">
        <v>29.79832689270593</v>
      </c>
      <c r="Z224" s="216"/>
      <c r="AA224" s="216">
        <v>14.956185</v>
      </c>
      <c r="AB224" s="46"/>
      <c r="AC224" s="217">
        <v>695.8844218079245</v>
      </c>
      <c r="AE224" s="216">
        <v>303.04035301635736</v>
      </c>
      <c r="AF224" s="46"/>
      <c r="AG224" s="216">
        <v>314.194874745504</v>
      </c>
      <c r="AH224" s="216">
        <v>1.465603232810974</v>
      </c>
      <c r="AI224" s="216">
        <v>0</v>
      </c>
      <c r="AJ224" s="216"/>
      <c r="AK224" s="216">
        <v>0</v>
      </c>
      <c r="AL224" s="216">
        <v>0.151999</v>
      </c>
      <c r="AM224" s="216">
        <v>0.310643</v>
      </c>
      <c r="AN224" s="216">
        <v>2.274588</v>
      </c>
      <c r="AO224" s="216">
        <v>1.1063294172398828</v>
      </c>
      <c r="AP224" s="216">
        <v>0.008547</v>
      </c>
      <c r="AQ224" s="216">
        <v>0</v>
      </c>
      <c r="AR224" s="216">
        <v>3.5257191316104133</v>
      </c>
      <c r="AS224" s="216">
        <v>3.213265824444445</v>
      </c>
      <c r="AT224" s="216">
        <v>0.4663154792935757</v>
      </c>
      <c r="AU224" s="216">
        <v>0</v>
      </c>
      <c r="AV224" s="216">
        <v>0</v>
      </c>
      <c r="AW224" s="216">
        <v>0</v>
      </c>
      <c r="AX224" s="216">
        <v>0</v>
      </c>
      <c r="AY224" s="216">
        <v>0</v>
      </c>
      <c r="AZ224" s="216">
        <v>0.754702</v>
      </c>
      <c r="BA224" s="216">
        <v>30.632680045701694</v>
      </c>
      <c r="BB224" s="46"/>
      <c r="BC224" s="216">
        <v>19.152274</v>
      </c>
      <c r="BD224" s="46"/>
      <c r="BE224" s="216">
        <v>0</v>
      </c>
      <c r="BG224" s="45">
        <v>680.2978938929624</v>
      </c>
      <c r="BI224" s="35">
        <v>-0.0223981561111368</v>
      </c>
      <c r="BN224" s="7"/>
    </row>
    <row r="225" spans="1:66" ht="12.75">
      <c r="A225" s="8" t="s">
        <v>589</v>
      </c>
      <c r="B225" s="8" t="s">
        <v>937</v>
      </c>
      <c r="C225" s="8" t="s">
        <v>938</v>
      </c>
      <c r="D225" s="8"/>
      <c r="E225" s="216">
        <v>5.07557</v>
      </c>
      <c r="F225" s="216"/>
      <c r="G225" s="216">
        <v>6.629431407383</v>
      </c>
      <c r="H225" s="216">
        <v>-0.194354</v>
      </c>
      <c r="I225" s="216">
        <v>0</v>
      </c>
      <c r="J225" s="216">
        <v>0</v>
      </c>
      <c r="K225" s="216">
        <v>0</v>
      </c>
      <c r="L225" s="216">
        <v>0</v>
      </c>
      <c r="M225" s="216">
        <v>0</v>
      </c>
      <c r="N225" s="216">
        <v>0</v>
      </c>
      <c r="O225" s="216">
        <v>0.008547</v>
      </c>
      <c r="P225" s="216">
        <v>0.007855</v>
      </c>
      <c r="Q225" s="216">
        <v>0.6057574311111112</v>
      </c>
      <c r="R225" s="216">
        <v>0.022145532042847235</v>
      </c>
      <c r="S225" s="216">
        <v>0.685131</v>
      </c>
      <c r="T225" s="216">
        <v>0.06052964906201832</v>
      </c>
      <c r="U225" s="216">
        <v>0</v>
      </c>
      <c r="V225" s="216">
        <v>0</v>
      </c>
      <c r="W225" s="216">
        <v>0</v>
      </c>
      <c r="X225" s="216">
        <v>0</v>
      </c>
      <c r="Y225" s="216">
        <v>0</v>
      </c>
      <c r="Z225" s="216"/>
      <c r="AA225" s="216">
        <v>0</v>
      </c>
      <c r="AB225" s="46"/>
      <c r="AC225" s="217">
        <v>12.900613019598977</v>
      </c>
      <c r="AE225" s="216">
        <v>5.09225164898929</v>
      </c>
      <c r="AF225" s="46"/>
      <c r="AG225" s="216">
        <v>5.742929900078</v>
      </c>
      <c r="AH225" s="216">
        <v>0.028275603697000072</v>
      </c>
      <c r="AI225" s="216">
        <v>-0.194354</v>
      </c>
      <c r="AJ225" s="216"/>
      <c r="AK225" s="216">
        <v>0</v>
      </c>
      <c r="AL225" s="216">
        <v>0</v>
      </c>
      <c r="AM225" s="216">
        <v>0</v>
      </c>
      <c r="AN225" s="216">
        <v>0</v>
      </c>
      <c r="AO225" s="216">
        <v>0</v>
      </c>
      <c r="AP225" s="216">
        <v>0.008547</v>
      </c>
      <c r="AQ225" s="216">
        <v>0.007855</v>
      </c>
      <c r="AR225" s="216">
        <v>0.05782791599065151</v>
      </c>
      <c r="AS225" s="216">
        <v>0.7046795644444445</v>
      </c>
      <c r="AT225" s="216">
        <v>0.009015914717341093</v>
      </c>
      <c r="AU225" s="216">
        <v>0.602915</v>
      </c>
      <c r="AV225" s="216">
        <v>0.07804100626263935</v>
      </c>
      <c r="AW225" s="216">
        <v>0</v>
      </c>
      <c r="AX225" s="216">
        <v>0</v>
      </c>
      <c r="AY225" s="216">
        <v>0</v>
      </c>
      <c r="AZ225" s="216">
        <v>0</v>
      </c>
      <c r="BA225" s="216">
        <v>0</v>
      </c>
      <c r="BB225" s="46"/>
      <c r="BC225" s="216">
        <v>0</v>
      </c>
      <c r="BD225" s="46"/>
      <c r="BE225" s="216">
        <v>0</v>
      </c>
      <c r="BG225" s="45">
        <v>12.137984554179365</v>
      </c>
      <c r="BI225" s="35">
        <v>-0.059115676461343726</v>
      </c>
      <c r="BN225" s="7"/>
    </row>
    <row r="226" spans="1:66" ht="12.75">
      <c r="A226" s="8" t="s">
        <v>589</v>
      </c>
      <c r="B226" s="8" t="s">
        <v>939</v>
      </c>
      <c r="C226" s="8" t="s">
        <v>940</v>
      </c>
      <c r="D226" s="8"/>
      <c r="E226" s="216">
        <v>2.79427</v>
      </c>
      <c r="F226" s="216"/>
      <c r="G226" s="216">
        <v>3.655532475738</v>
      </c>
      <c r="H226" s="216">
        <v>-0.181406</v>
      </c>
      <c r="I226" s="216">
        <v>0</v>
      </c>
      <c r="J226" s="216">
        <v>0</v>
      </c>
      <c r="K226" s="216">
        <v>0</v>
      </c>
      <c r="L226" s="216">
        <v>0</v>
      </c>
      <c r="M226" s="216">
        <v>0</v>
      </c>
      <c r="N226" s="216">
        <v>0</v>
      </c>
      <c r="O226" s="216">
        <v>0.008547</v>
      </c>
      <c r="P226" s="216">
        <v>0.007855</v>
      </c>
      <c r="Q226" s="216">
        <v>1.0499564355555557</v>
      </c>
      <c r="R226" s="216">
        <v>0.012286798470668818</v>
      </c>
      <c r="S226" s="216">
        <v>0.343728</v>
      </c>
      <c r="T226" s="216">
        <v>0.038228737652438095</v>
      </c>
      <c r="U226" s="216">
        <v>0</v>
      </c>
      <c r="V226" s="216">
        <v>0</v>
      </c>
      <c r="W226" s="216">
        <v>0</v>
      </c>
      <c r="X226" s="216">
        <v>0</v>
      </c>
      <c r="Y226" s="216">
        <v>0</v>
      </c>
      <c r="Z226" s="216"/>
      <c r="AA226" s="216">
        <v>0</v>
      </c>
      <c r="AB226" s="46"/>
      <c r="AC226" s="217">
        <v>7.728998447416663</v>
      </c>
      <c r="AE226" s="216">
        <v>2.817774910572531</v>
      </c>
      <c r="AF226" s="46"/>
      <c r="AG226" s="216">
        <v>3.166787418962</v>
      </c>
      <c r="AH226" s="216">
        <v>0.015687888806999662</v>
      </c>
      <c r="AI226" s="216">
        <v>-0.181406</v>
      </c>
      <c r="AJ226" s="216"/>
      <c r="AK226" s="216">
        <v>0</v>
      </c>
      <c r="AL226" s="216">
        <v>0</v>
      </c>
      <c r="AM226" s="216">
        <v>0</v>
      </c>
      <c r="AN226" s="216">
        <v>0</v>
      </c>
      <c r="AO226" s="216">
        <v>0</v>
      </c>
      <c r="AP226" s="216">
        <v>0.008547</v>
      </c>
      <c r="AQ226" s="216">
        <v>0.007855</v>
      </c>
      <c r="AR226" s="216">
        <v>0.030824268662955893</v>
      </c>
      <c r="AS226" s="216">
        <v>1.268018408888889</v>
      </c>
      <c r="AT226" s="216">
        <v>0.004971462410942249</v>
      </c>
      <c r="AU226" s="216">
        <v>0.307212</v>
      </c>
      <c r="AV226" s="216">
        <v>0.06339838208728096</v>
      </c>
      <c r="AW226" s="216">
        <v>0</v>
      </c>
      <c r="AX226" s="216">
        <v>0</v>
      </c>
      <c r="AY226" s="216">
        <v>0</v>
      </c>
      <c r="AZ226" s="216">
        <v>0</v>
      </c>
      <c r="BA226" s="216">
        <v>0</v>
      </c>
      <c r="BB226" s="46"/>
      <c r="BC226" s="216">
        <v>0</v>
      </c>
      <c r="BD226" s="46"/>
      <c r="BE226" s="216">
        <v>0</v>
      </c>
      <c r="BG226" s="45">
        <v>7.5096707403915985</v>
      </c>
      <c r="BI226" s="35">
        <v>-0.028377248167047064</v>
      </c>
      <c r="BN226" s="7"/>
    </row>
    <row r="227" spans="1:66" ht="12.75">
      <c r="A227" s="8" t="s">
        <v>589</v>
      </c>
      <c r="B227" s="8" t="s">
        <v>941</v>
      </c>
      <c r="C227" s="8" t="s">
        <v>942</v>
      </c>
      <c r="D227" s="8"/>
      <c r="E227" s="216">
        <v>5.023758</v>
      </c>
      <c r="F227" s="216"/>
      <c r="G227" s="216">
        <v>6.126963035918</v>
      </c>
      <c r="H227" s="216">
        <v>-0.3865</v>
      </c>
      <c r="I227" s="216">
        <v>0</v>
      </c>
      <c r="J227" s="216">
        <v>0</v>
      </c>
      <c r="K227" s="216">
        <v>0</v>
      </c>
      <c r="L227" s="216">
        <v>0</v>
      </c>
      <c r="M227" s="216">
        <v>0</v>
      </c>
      <c r="N227" s="216">
        <v>0</v>
      </c>
      <c r="O227" s="216">
        <v>0.008547</v>
      </c>
      <c r="P227" s="216">
        <v>0.007855</v>
      </c>
      <c r="Q227" s="216">
        <v>0.47073464533333337</v>
      </c>
      <c r="R227" s="216">
        <v>0.0207473119956954</v>
      </c>
      <c r="S227" s="216">
        <v>0.561667</v>
      </c>
      <c r="T227" s="216">
        <v>0.05859341957493118</v>
      </c>
      <c r="U227" s="216">
        <v>0</v>
      </c>
      <c r="V227" s="216">
        <v>0</v>
      </c>
      <c r="W227" s="216">
        <v>0</v>
      </c>
      <c r="X227" s="216">
        <v>0</v>
      </c>
      <c r="Y227" s="216">
        <v>0</v>
      </c>
      <c r="Z227" s="216"/>
      <c r="AA227" s="216">
        <v>0</v>
      </c>
      <c r="AB227" s="46"/>
      <c r="AC227" s="217">
        <v>11.89236541282196</v>
      </c>
      <c r="AE227" s="216">
        <v>5.021084314933997</v>
      </c>
      <c r="AF227" s="46"/>
      <c r="AG227" s="216">
        <v>5.292588314266</v>
      </c>
      <c r="AH227" s="216">
        <v>0.026490344446999953</v>
      </c>
      <c r="AI227" s="216">
        <v>-0.3865</v>
      </c>
      <c r="AJ227" s="216"/>
      <c r="AK227" s="216">
        <v>0</v>
      </c>
      <c r="AL227" s="216">
        <v>0</v>
      </c>
      <c r="AM227" s="216">
        <v>0</v>
      </c>
      <c r="AN227" s="216">
        <v>0</v>
      </c>
      <c r="AO227" s="216">
        <v>0</v>
      </c>
      <c r="AP227" s="216">
        <v>0.008547</v>
      </c>
      <c r="AQ227" s="216">
        <v>0.007855</v>
      </c>
      <c r="AR227" s="216">
        <v>0.056884986110669354</v>
      </c>
      <c r="AS227" s="216">
        <v>0.5847252586666667</v>
      </c>
      <c r="AT227" s="216">
        <v>0.008332566220780054</v>
      </c>
      <c r="AU227" s="216">
        <v>0.494267</v>
      </c>
      <c r="AV227" s="216">
        <v>0.0762272348573715</v>
      </c>
      <c r="AW227" s="216">
        <v>0</v>
      </c>
      <c r="AX227" s="216">
        <v>0</v>
      </c>
      <c r="AY227" s="216">
        <v>0</v>
      </c>
      <c r="AZ227" s="216">
        <v>0</v>
      </c>
      <c r="BA227" s="216">
        <v>0</v>
      </c>
      <c r="BB227" s="46"/>
      <c r="BC227" s="216">
        <v>0</v>
      </c>
      <c r="BD227" s="46"/>
      <c r="BE227" s="216">
        <v>0</v>
      </c>
      <c r="BG227" s="45">
        <v>11.190502019502485</v>
      </c>
      <c r="BI227" s="35">
        <v>-0.05901798077636835</v>
      </c>
      <c r="BN227" s="7"/>
    </row>
    <row r="228" spans="1:66" ht="12.75">
      <c r="A228" s="8" t="s">
        <v>622</v>
      </c>
      <c r="B228" s="8" t="s">
        <v>943</v>
      </c>
      <c r="C228" s="8" t="s">
        <v>944</v>
      </c>
      <c r="D228" s="8"/>
      <c r="E228" s="216">
        <v>48.70217</v>
      </c>
      <c r="F228" s="216"/>
      <c r="G228" s="216">
        <v>87.49386646176299</v>
      </c>
      <c r="H228" s="216">
        <v>-0.103917</v>
      </c>
      <c r="I228" s="216">
        <v>0</v>
      </c>
      <c r="J228" s="216">
        <v>0</v>
      </c>
      <c r="K228" s="216">
        <v>0.027449</v>
      </c>
      <c r="L228" s="216">
        <v>0.113787</v>
      </c>
      <c r="M228" s="216">
        <v>0.843771</v>
      </c>
      <c r="N228" s="216">
        <v>0</v>
      </c>
      <c r="O228" s="216">
        <v>0.008547</v>
      </c>
      <c r="P228" s="216">
        <v>0.007855</v>
      </c>
      <c r="Q228" s="216">
        <v>1.266786342222222</v>
      </c>
      <c r="R228" s="216">
        <v>0.29420087853915944</v>
      </c>
      <c r="S228" s="216">
        <v>1.608152</v>
      </c>
      <c r="T228" s="216">
        <v>0.13090131909421063</v>
      </c>
      <c r="U228" s="216">
        <v>0</v>
      </c>
      <c r="V228" s="216">
        <v>0</v>
      </c>
      <c r="W228" s="216">
        <v>0</v>
      </c>
      <c r="X228" s="216">
        <v>0.13656</v>
      </c>
      <c r="Y228" s="216">
        <v>9.699659622647106</v>
      </c>
      <c r="Z228" s="216"/>
      <c r="AA228" s="216">
        <v>2.790712</v>
      </c>
      <c r="AB228" s="46"/>
      <c r="AC228" s="217">
        <v>153.0205006242657</v>
      </c>
      <c r="AE228" s="216">
        <v>49.22179278474071</v>
      </c>
      <c r="AF228" s="46"/>
      <c r="AG228" s="216">
        <v>78.702339722351</v>
      </c>
      <c r="AH228" s="216">
        <v>0.3756381843920052</v>
      </c>
      <c r="AI228" s="216">
        <v>-0.103917</v>
      </c>
      <c r="AJ228" s="216"/>
      <c r="AK228" s="216">
        <v>0</v>
      </c>
      <c r="AL228" s="216">
        <v>0.027449</v>
      </c>
      <c r="AM228" s="216">
        <v>0.113787</v>
      </c>
      <c r="AN228" s="216">
        <v>0.831497</v>
      </c>
      <c r="AO228" s="216">
        <v>0</v>
      </c>
      <c r="AP228" s="216">
        <v>0.008547</v>
      </c>
      <c r="AQ228" s="216">
        <v>0.007855</v>
      </c>
      <c r="AR228" s="216">
        <v>0.6188696694580422</v>
      </c>
      <c r="AS228" s="216">
        <v>1.8360522088888889</v>
      </c>
      <c r="AT228" s="216">
        <v>0.11899018027868587</v>
      </c>
      <c r="AU228" s="216">
        <v>1.415174</v>
      </c>
      <c r="AV228" s="216">
        <v>0.12546426934685573</v>
      </c>
      <c r="AW228" s="216">
        <v>0</v>
      </c>
      <c r="AX228" s="216">
        <v>0</v>
      </c>
      <c r="AY228" s="216">
        <v>0</v>
      </c>
      <c r="AZ228" s="216">
        <v>0.140822</v>
      </c>
      <c r="BA228" s="216">
        <v>9.971250092081226</v>
      </c>
      <c r="BB228" s="46"/>
      <c r="BC228" s="216">
        <v>3.57367</v>
      </c>
      <c r="BD228" s="46"/>
      <c r="BE228" s="216">
        <v>0</v>
      </c>
      <c r="BG228" s="45">
        <v>146.9852811115374</v>
      </c>
      <c r="BI228" s="35">
        <v>-0.039440594483137185</v>
      </c>
      <c r="BN228" s="7"/>
    </row>
    <row r="229" spans="1:66" ht="12.75">
      <c r="A229" s="8" t="s">
        <v>589</v>
      </c>
      <c r="B229" s="8" t="s">
        <v>945</v>
      </c>
      <c r="C229" s="8" t="s">
        <v>998</v>
      </c>
      <c r="D229" s="8"/>
      <c r="E229" s="216">
        <v>9.35594</v>
      </c>
      <c r="F229" s="216"/>
      <c r="G229" s="216">
        <v>5.960855768135</v>
      </c>
      <c r="H229" s="216">
        <v>-0.090842</v>
      </c>
      <c r="I229" s="216">
        <v>0</v>
      </c>
      <c r="J229" s="216">
        <v>0</v>
      </c>
      <c r="K229" s="216">
        <v>0</v>
      </c>
      <c r="L229" s="216">
        <v>0</v>
      </c>
      <c r="M229" s="216">
        <v>0</v>
      </c>
      <c r="N229" s="216">
        <v>0</v>
      </c>
      <c r="O229" s="216">
        <v>0.008547</v>
      </c>
      <c r="P229" s="216">
        <v>0.007855</v>
      </c>
      <c r="Q229" s="216">
        <v>1.5339209857777776</v>
      </c>
      <c r="R229" s="216">
        <v>0.02018483442087679</v>
      </c>
      <c r="S229" s="216">
        <v>0.780849</v>
      </c>
      <c r="T229" s="216">
        <v>0.06556927596305095</v>
      </c>
      <c r="U229" s="216">
        <v>0</v>
      </c>
      <c r="V229" s="216">
        <v>0</v>
      </c>
      <c r="W229" s="216">
        <v>0</v>
      </c>
      <c r="X229" s="216">
        <v>0</v>
      </c>
      <c r="Y229" s="216">
        <v>0</v>
      </c>
      <c r="Z229" s="216"/>
      <c r="AA229" s="216">
        <v>0</v>
      </c>
      <c r="AB229" s="46"/>
      <c r="AC229" s="217">
        <v>17.642879864296702</v>
      </c>
      <c r="AE229" s="216">
        <v>9.427323430627258</v>
      </c>
      <c r="AF229" s="46"/>
      <c r="AG229" s="216">
        <v>5.1623579607779995</v>
      </c>
      <c r="AH229" s="216">
        <v>0.025772168295000678</v>
      </c>
      <c r="AI229" s="216">
        <v>-0.090842</v>
      </c>
      <c r="AJ229" s="216"/>
      <c r="AK229" s="216">
        <v>0</v>
      </c>
      <c r="AL229" s="216">
        <v>0</v>
      </c>
      <c r="AM229" s="216">
        <v>0</v>
      </c>
      <c r="AN229" s="216">
        <v>0</v>
      </c>
      <c r="AO229" s="216">
        <v>0</v>
      </c>
      <c r="AP229" s="216">
        <v>0.008547</v>
      </c>
      <c r="AQ229" s="216">
        <v>0.007855</v>
      </c>
      <c r="AR229" s="216">
        <v>0.10291859656950451</v>
      </c>
      <c r="AS229" s="216">
        <v>1.982454959111111</v>
      </c>
      <c r="AT229" s="216">
        <v>0.008106663142788444</v>
      </c>
      <c r="AU229" s="216">
        <v>0.727872</v>
      </c>
      <c r="AV229" s="216">
        <v>0.08174463075896027</v>
      </c>
      <c r="AW229" s="216">
        <v>0</v>
      </c>
      <c r="AX229" s="216">
        <v>0</v>
      </c>
      <c r="AY229" s="216">
        <v>0</v>
      </c>
      <c r="AZ229" s="216">
        <v>0</v>
      </c>
      <c r="BA229" s="216">
        <v>0</v>
      </c>
      <c r="BB229" s="46"/>
      <c r="BC229" s="216">
        <v>0</v>
      </c>
      <c r="BD229" s="46"/>
      <c r="BE229" s="216">
        <v>0</v>
      </c>
      <c r="BG229" s="45">
        <v>17.444110409282626</v>
      </c>
      <c r="BI229" s="35">
        <v>-0.011266270390262057</v>
      </c>
      <c r="BN229" s="7"/>
    </row>
    <row r="230" spans="1:66" ht="12.75">
      <c r="A230" s="8" t="s">
        <v>589</v>
      </c>
      <c r="B230" s="8" t="s">
        <v>999</v>
      </c>
      <c r="C230" s="8" t="s">
        <v>695</v>
      </c>
      <c r="D230" s="8"/>
      <c r="E230" s="216">
        <v>4.86325</v>
      </c>
      <c r="F230" s="216"/>
      <c r="G230" s="216">
        <v>6.846878296004</v>
      </c>
      <c r="H230" s="216">
        <v>-0.222414</v>
      </c>
      <c r="I230" s="216">
        <v>0</v>
      </c>
      <c r="J230" s="216">
        <v>0</v>
      </c>
      <c r="K230" s="216">
        <v>0</v>
      </c>
      <c r="L230" s="216">
        <v>0</v>
      </c>
      <c r="M230" s="216">
        <v>0</v>
      </c>
      <c r="N230" s="216">
        <v>0</v>
      </c>
      <c r="O230" s="216">
        <v>0.008547</v>
      </c>
      <c r="P230" s="216">
        <v>0.007855</v>
      </c>
      <c r="Q230" s="216">
        <v>1.5312300968888888</v>
      </c>
      <c r="R230" s="216">
        <v>0.02305613319502926</v>
      </c>
      <c r="S230" s="216">
        <v>0.51474</v>
      </c>
      <c r="T230" s="216">
        <v>0.05019565255853019</v>
      </c>
      <c r="U230" s="216">
        <v>0</v>
      </c>
      <c r="V230" s="216">
        <v>0</v>
      </c>
      <c r="W230" s="216">
        <v>0</v>
      </c>
      <c r="X230" s="216">
        <v>0</v>
      </c>
      <c r="Y230" s="216">
        <v>0</v>
      </c>
      <c r="Z230" s="216"/>
      <c r="AA230" s="216">
        <v>0</v>
      </c>
      <c r="AB230" s="46"/>
      <c r="AC230" s="217">
        <v>13.623338178646447</v>
      </c>
      <c r="AE230" s="216">
        <v>4.921355234367563</v>
      </c>
      <c r="AF230" s="46"/>
      <c r="AG230" s="216">
        <v>5.914655429464</v>
      </c>
      <c r="AH230" s="216">
        <v>0.029438266994999723</v>
      </c>
      <c r="AI230" s="216">
        <v>-0.222414</v>
      </c>
      <c r="AJ230" s="216"/>
      <c r="AK230" s="216">
        <v>0</v>
      </c>
      <c r="AL230" s="216">
        <v>0</v>
      </c>
      <c r="AM230" s="216">
        <v>0</v>
      </c>
      <c r="AN230" s="216">
        <v>0</v>
      </c>
      <c r="AO230" s="216">
        <v>0</v>
      </c>
      <c r="AP230" s="216">
        <v>0.008547</v>
      </c>
      <c r="AQ230" s="216">
        <v>0.007855</v>
      </c>
      <c r="AR230" s="216">
        <v>0.05489705217337638</v>
      </c>
      <c r="AS230" s="216">
        <v>2.031948283555556</v>
      </c>
      <c r="AT230" s="216">
        <v>0.00931163881234791</v>
      </c>
      <c r="AU230" s="216">
        <v>0.452971</v>
      </c>
      <c r="AV230" s="216">
        <v>0.0705880560639819</v>
      </c>
      <c r="AW230" s="216">
        <v>0</v>
      </c>
      <c r="AX230" s="216">
        <v>0</v>
      </c>
      <c r="AY230" s="216">
        <v>0</v>
      </c>
      <c r="AZ230" s="216">
        <v>0</v>
      </c>
      <c r="BA230" s="216">
        <v>0</v>
      </c>
      <c r="BB230" s="46"/>
      <c r="BC230" s="216">
        <v>0</v>
      </c>
      <c r="BD230" s="46"/>
      <c r="BE230" s="216">
        <v>0</v>
      </c>
      <c r="BG230" s="45">
        <v>13.279152961431823</v>
      </c>
      <c r="BI230" s="35">
        <v>-0.02526438180578302</v>
      </c>
      <c r="BN230" s="7"/>
    </row>
    <row r="231" spans="1:66" ht="12.75">
      <c r="A231" s="8" t="s">
        <v>622</v>
      </c>
      <c r="B231" s="8" t="s">
        <v>696</v>
      </c>
      <c r="C231" s="8" t="s">
        <v>697</v>
      </c>
      <c r="D231" s="8"/>
      <c r="E231" s="216">
        <v>56.538926</v>
      </c>
      <c r="F231" s="216"/>
      <c r="G231" s="216">
        <v>73.237670493045</v>
      </c>
      <c r="H231" s="216">
        <v>-0.195562</v>
      </c>
      <c r="I231" s="216">
        <v>0</v>
      </c>
      <c r="J231" s="216">
        <v>0</v>
      </c>
      <c r="K231" s="216">
        <v>0.013781</v>
      </c>
      <c r="L231" s="216">
        <v>0.07518399999999997</v>
      </c>
      <c r="M231" s="216">
        <v>0.54822</v>
      </c>
      <c r="N231" s="216">
        <v>0</v>
      </c>
      <c r="O231" s="216">
        <v>0.008547</v>
      </c>
      <c r="P231" s="216">
        <v>0.007855</v>
      </c>
      <c r="Q231" s="216">
        <v>1.7685785066666668</v>
      </c>
      <c r="R231" s="216">
        <v>0.24562108468166188</v>
      </c>
      <c r="S231" s="216">
        <v>1.274863</v>
      </c>
      <c r="T231" s="216">
        <v>0.10338850780951989</v>
      </c>
      <c r="U231" s="216">
        <v>0</v>
      </c>
      <c r="V231" s="216">
        <v>0</v>
      </c>
      <c r="W231" s="216">
        <v>0</v>
      </c>
      <c r="X231" s="216">
        <v>0.133269</v>
      </c>
      <c r="Y231" s="216">
        <v>8.070795078969267</v>
      </c>
      <c r="Z231" s="216"/>
      <c r="AA231" s="216">
        <v>2.723456</v>
      </c>
      <c r="AB231" s="46"/>
      <c r="AC231" s="217">
        <v>144.55459267117212</v>
      </c>
      <c r="AE231" s="216">
        <v>56.99414573337692</v>
      </c>
      <c r="AF231" s="46"/>
      <c r="AG231" s="216">
        <v>65.72690627306</v>
      </c>
      <c r="AH231" s="216">
        <v>0.31361109034200013</v>
      </c>
      <c r="AI231" s="216">
        <v>-0.195562</v>
      </c>
      <c r="AJ231" s="216"/>
      <c r="AK231" s="216">
        <v>0</v>
      </c>
      <c r="AL231" s="216">
        <v>0.013781</v>
      </c>
      <c r="AM231" s="216">
        <v>0.07518399999999997</v>
      </c>
      <c r="AN231" s="216">
        <v>0.540244</v>
      </c>
      <c r="AO231" s="216">
        <v>0</v>
      </c>
      <c r="AP231" s="216">
        <v>0.008547</v>
      </c>
      <c r="AQ231" s="216">
        <v>0.007855</v>
      </c>
      <c r="AR231" s="216">
        <v>0.6768832698671312</v>
      </c>
      <c r="AS231" s="216">
        <v>2.27186984</v>
      </c>
      <c r="AT231" s="216">
        <v>0.0996019946034377</v>
      </c>
      <c r="AU231" s="216">
        <v>1.121879</v>
      </c>
      <c r="AV231" s="216">
        <v>0.10627806138308354</v>
      </c>
      <c r="AW231" s="216">
        <v>0</v>
      </c>
      <c r="AX231" s="216">
        <v>0</v>
      </c>
      <c r="AY231" s="216">
        <v>0</v>
      </c>
      <c r="AZ231" s="216">
        <v>0.137428</v>
      </c>
      <c r="BA231" s="216">
        <v>8.463881871166206</v>
      </c>
      <c r="BB231" s="46"/>
      <c r="BC231" s="216">
        <v>3.487546</v>
      </c>
      <c r="BD231" s="46"/>
      <c r="BE231" s="216">
        <v>0</v>
      </c>
      <c r="BG231" s="45">
        <v>139.85008013379874</v>
      </c>
      <c r="BI231" s="35">
        <v>-0.03254488460339023</v>
      </c>
      <c r="BN231" s="7"/>
    </row>
    <row r="232" spans="1:66" ht="12.75">
      <c r="A232" s="8" t="s">
        <v>589</v>
      </c>
      <c r="B232" s="8" t="s">
        <v>698</v>
      </c>
      <c r="C232" s="8" t="s">
        <v>699</v>
      </c>
      <c r="D232" s="8"/>
      <c r="E232" s="216">
        <v>5.056394</v>
      </c>
      <c r="F232" s="216"/>
      <c r="G232" s="216">
        <v>7.154924225088</v>
      </c>
      <c r="H232" s="216">
        <v>-0.178025</v>
      </c>
      <c r="I232" s="216">
        <v>0</v>
      </c>
      <c r="J232" s="216">
        <v>0</v>
      </c>
      <c r="K232" s="216">
        <v>0</v>
      </c>
      <c r="L232" s="216">
        <v>0</v>
      </c>
      <c r="M232" s="216">
        <v>0</v>
      </c>
      <c r="N232" s="216">
        <v>0</v>
      </c>
      <c r="O232" s="216">
        <v>0.008547</v>
      </c>
      <c r="P232" s="216">
        <v>0.007855</v>
      </c>
      <c r="Q232" s="216">
        <v>0.7055356604444445</v>
      </c>
      <c r="R232" s="216">
        <v>0.023881801038992033</v>
      </c>
      <c r="S232" s="216">
        <v>0.663057</v>
      </c>
      <c r="T232" s="216">
        <v>0.05816723725390626</v>
      </c>
      <c r="U232" s="216">
        <v>0</v>
      </c>
      <c r="V232" s="216">
        <v>0</v>
      </c>
      <c r="W232" s="216">
        <v>0</v>
      </c>
      <c r="X232" s="216">
        <v>0</v>
      </c>
      <c r="Y232" s="216">
        <v>0</v>
      </c>
      <c r="Z232" s="216"/>
      <c r="AA232" s="216">
        <v>0</v>
      </c>
      <c r="AB232" s="46"/>
      <c r="AC232" s="217">
        <v>13.500336923825344</v>
      </c>
      <c r="AE232" s="216">
        <v>5.074614668472674</v>
      </c>
      <c r="AF232" s="46"/>
      <c r="AG232" s="216">
        <v>6.203768177845999</v>
      </c>
      <c r="AH232" s="216">
        <v>0.03049248672199994</v>
      </c>
      <c r="AI232" s="216">
        <v>-0.178025</v>
      </c>
      <c r="AJ232" s="216"/>
      <c r="AK232" s="216">
        <v>0</v>
      </c>
      <c r="AL232" s="216">
        <v>0</v>
      </c>
      <c r="AM232" s="216">
        <v>0</v>
      </c>
      <c r="AN232" s="216">
        <v>0</v>
      </c>
      <c r="AO232" s="216">
        <v>0</v>
      </c>
      <c r="AP232" s="216">
        <v>0.008547</v>
      </c>
      <c r="AQ232" s="216">
        <v>0.007855</v>
      </c>
      <c r="AR232" s="216">
        <v>0.057968560429734015</v>
      </c>
      <c r="AS232" s="216">
        <v>1.2672415804444443</v>
      </c>
      <c r="AT232" s="216">
        <v>0.009730576071816715</v>
      </c>
      <c r="AU232" s="216">
        <v>0.58349</v>
      </c>
      <c r="AV232" s="216">
        <v>0.07561753748020024</v>
      </c>
      <c r="AW232" s="216">
        <v>0</v>
      </c>
      <c r="AX232" s="216">
        <v>0</v>
      </c>
      <c r="AY232" s="216">
        <v>0</v>
      </c>
      <c r="AZ232" s="216">
        <v>0</v>
      </c>
      <c r="BA232" s="216">
        <v>0</v>
      </c>
      <c r="BB232" s="46"/>
      <c r="BC232" s="216">
        <v>0</v>
      </c>
      <c r="BD232" s="46"/>
      <c r="BE232" s="216">
        <v>0</v>
      </c>
      <c r="BG232" s="45">
        <v>13.14130058746687</v>
      </c>
      <c r="BI232" s="35">
        <v>-0.026594620444238617</v>
      </c>
      <c r="BN232" s="7"/>
    </row>
    <row r="233" spans="1:66" ht="12.75">
      <c r="A233" s="8" t="s">
        <v>622</v>
      </c>
      <c r="B233" s="8" t="s">
        <v>700</v>
      </c>
      <c r="C233" s="8" t="s">
        <v>701</v>
      </c>
      <c r="D233" s="8"/>
      <c r="E233" s="216">
        <v>82.55569</v>
      </c>
      <c r="F233" s="216"/>
      <c r="G233" s="216">
        <v>69.500172714491</v>
      </c>
      <c r="H233" s="216">
        <v>-0.400865</v>
      </c>
      <c r="I233" s="216">
        <v>0</v>
      </c>
      <c r="J233" s="216">
        <v>0</v>
      </c>
      <c r="K233" s="216">
        <v>0.042574</v>
      </c>
      <c r="L233" s="216">
        <v>0.120972</v>
      </c>
      <c r="M233" s="216">
        <v>0.508165</v>
      </c>
      <c r="N233" s="216">
        <v>0</v>
      </c>
      <c r="O233" s="216">
        <v>0.008547</v>
      </c>
      <c r="P233" s="216">
        <v>0.007855</v>
      </c>
      <c r="Q233" s="216">
        <v>3.008907357777778</v>
      </c>
      <c r="R233" s="216">
        <v>0.23534363739575193</v>
      </c>
      <c r="S233" s="216">
        <v>1.463035</v>
      </c>
      <c r="T233" s="216">
        <v>0.10509023701750626</v>
      </c>
      <c r="U233" s="216">
        <v>0</v>
      </c>
      <c r="V233" s="216">
        <v>0</v>
      </c>
      <c r="W233" s="216">
        <v>0</v>
      </c>
      <c r="X233" s="216">
        <v>0.161821</v>
      </c>
      <c r="Y233" s="216">
        <v>7.380503489402597</v>
      </c>
      <c r="Z233" s="216"/>
      <c r="AA233" s="216">
        <v>3.306955</v>
      </c>
      <c r="AB233" s="46"/>
      <c r="AC233" s="217">
        <v>168.0047664360846</v>
      </c>
      <c r="AE233" s="216">
        <v>83.3438844586421</v>
      </c>
      <c r="AF233" s="46"/>
      <c r="AG233" s="216">
        <v>62.940407893046</v>
      </c>
      <c r="AH233" s="216">
        <v>0.30048875822000204</v>
      </c>
      <c r="AI233" s="216">
        <v>-0.400865</v>
      </c>
      <c r="AJ233" s="216"/>
      <c r="AK233" s="216">
        <v>0</v>
      </c>
      <c r="AL233" s="216">
        <v>0.042574</v>
      </c>
      <c r="AM233" s="216">
        <v>0.120972</v>
      </c>
      <c r="AN233" s="216">
        <v>0.500773</v>
      </c>
      <c r="AO233" s="216">
        <v>0</v>
      </c>
      <c r="AP233" s="216">
        <v>0.008547</v>
      </c>
      <c r="AQ233" s="216">
        <v>0.007855</v>
      </c>
      <c r="AR233" s="216">
        <v>0.9287753155580828</v>
      </c>
      <c r="AS233" s="216">
        <v>4.072963357777778</v>
      </c>
      <c r="AT233" s="216">
        <v>0.0945190607653762</v>
      </c>
      <c r="AU233" s="216">
        <v>1.287471</v>
      </c>
      <c r="AV233" s="216">
        <v>0.10772338365639472</v>
      </c>
      <c r="AW233" s="216">
        <v>0</v>
      </c>
      <c r="AX233" s="216">
        <v>0</v>
      </c>
      <c r="AY233" s="216">
        <v>0</v>
      </c>
      <c r="AZ233" s="216">
        <v>0.166871</v>
      </c>
      <c r="BA233" s="216">
        <v>7.59300066718587</v>
      </c>
      <c r="BB233" s="46"/>
      <c r="BC233" s="216">
        <v>4.23475</v>
      </c>
      <c r="BD233" s="46"/>
      <c r="BE233" s="216">
        <v>0</v>
      </c>
      <c r="BG233" s="45">
        <v>165.3507108948516</v>
      </c>
      <c r="BI233" s="35">
        <v>-0.01579750144911928</v>
      </c>
      <c r="BN233" s="7"/>
    </row>
    <row r="234" spans="1:66" ht="12.75">
      <c r="A234" s="8" t="s">
        <v>611</v>
      </c>
      <c r="B234" s="8" t="s">
        <v>702</v>
      </c>
      <c r="C234" s="8" t="s">
        <v>703</v>
      </c>
      <c r="D234" s="8"/>
      <c r="E234" s="216">
        <v>70.394134</v>
      </c>
      <c r="F234" s="216"/>
      <c r="G234" s="216">
        <v>106.479206381123</v>
      </c>
      <c r="H234" s="216">
        <v>0</v>
      </c>
      <c r="I234" s="216">
        <v>0</v>
      </c>
      <c r="J234" s="216">
        <v>0</v>
      </c>
      <c r="K234" s="216">
        <v>0.066733</v>
      </c>
      <c r="L234" s="216">
        <v>0.018315000000000012</v>
      </c>
      <c r="M234" s="216">
        <v>0.868253</v>
      </c>
      <c r="N234" s="216">
        <v>0</v>
      </c>
      <c r="O234" s="216">
        <v>0.008547</v>
      </c>
      <c r="P234" s="216">
        <v>0.007855</v>
      </c>
      <c r="Q234" s="216">
        <v>1.2992838388888892</v>
      </c>
      <c r="R234" s="216">
        <v>0.35765638150268986</v>
      </c>
      <c r="S234" s="216">
        <v>1.681064</v>
      </c>
      <c r="T234" s="216">
        <v>0.13963479850132302</v>
      </c>
      <c r="U234" s="216">
        <v>0.04</v>
      </c>
      <c r="V234" s="216">
        <v>0</v>
      </c>
      <c r="W234" s="216">
        <v>0</v>
      </c>
      <c r="X234" s="216">
        <v>0.180583</v>
      </c>
      <c r="Y234" s="216">
        <v>10.417373081915272</v>
      </c>
      <c r="Z234" s="216"/>
      <c r="AA234" s="216">
        <v>3.690396</v>
      </c>
      <c r="AB234" s="46"/>
      <c r="AC234" s="217">
        <v>195.64903448193118</v>
      </c>
      <c r="AE234" s="216">
        <v>70.78162632539399</v>
      </c>
      <c r="AF234" s="46"/>
      <c r="AG234" s="216">
        <v>96.111021162954</v>
      </c>
      <c r="AH234" s="216">
        <v>0.45665871037098765</v>
      </c>
      <c r="AI234" s="216">
        <v>0</v>
      </c>
      <c r="AJ234" s="216"/>
      <c r="AK234" s="216">
        <v>0</v>
      </c>
      <c r="AL234" s="216">
        <v>0.066733</v>
      </c>
      <c r="AM234" s="216">
        <v>0.018315000000000012</v>
      </c>
      <c r="AN234" s="216">
        <v>0.855622</v>
      </c>
      <c r="AO234" s="216">
        <v>0</v>
      </c>
      <c r="AP234" s="216">
        <v>0.008547</v>
      </c>
      <c r="AQ234" s="216">
        <v>0.007855</v>
      </c>
      <c r="AR234" s="216">
        <v>0.8631308689731736</v>
      </c>
      <c r="AS234" s="216">
        <v>1.9403415722222226</v>
      </c>
      <c r="AT234" s="216">
        <v>0.14480992183330157</v>
      </c>
      <c r="AU234" s="216">
        <v>1.512647</v>
      </c>
      <c r="AV234" s="216">
        <v>0.12985815764249672</v>
      </c>
      <c r="AW234" s="216">
        <v>0.04</v>
      </c>
      <c r="AX234" s="216">
        <v>0</v>
      </c>
      <c r="AY234" s="216">
        <v>0</v>
      </c>
      <c r="AZ234" s="216">
        <v>0.18622</v>
      </c>
      <c r="BA234" s="216">
        <v>10.807248041086567</v>
      </c>
      <c r="BB234" s="46"/>
      <c r="BC234" s="216">
        <v>4.725769</v>
      </c>
      <c r="BD234" s="46"/>
      <c r="BE234" s="216">
        <v>0</v>
      </c>
      <c r="BG234" s="45">
        <v>188.65640276047674</v>
      </c>
      <c r="BI234" s="35">
        <v>-0.03574069118189405</v>
      </c>
      <c r="BN234" s="7"/>
    </row>
    <row r="235" spans="1:66" ht="12.75">
      <c r="A235" s="8" t="s">
        <v>589</v>
      </c>
      <c r="B235" s="8" t="s">
        <v>704</v>
      </c>
      <c r="C235" s="8" t="s">
        <v>705</v>
      </c>
      <c r="D235" s="8"/>
      <c r="E235" s="216">
        <v>3.96387</v>
      </c>
      <c r="F235" s="216"/>
      <c r="G235" s="216">
        <v>4.246751024291</v>
      </c>
      <c r="H235" s="216">
        <v>-0.11184</v>
      </c>
      <c r="I235" s="216">
        <v>0</v>
      </c>
      <c r="J235" s="216">
        <v>0</v>
      </c>
      <c r="K235" s="216">
        <v>0</v>
      </c>
      <c r="L235" s="216">
        <v>0</v>
      </c>
      <c r="M235" s="216">
        <v>0</v>
      </c>
      <c r="N235" s="216">
        <v>0</v>
      </c>
      <c r="O235" s="216">
        <v>0.008547</v>
      </c>
      <c r="P235" s="216">
        <v>0.007855</v>
      </c>
      <c r="Q235" s="216">
        <v>0.38702669333333334</v>
      </c>
      <c r="R235" s="216">
        <v>0.014229267704203501</v>
      </c>
      <c r="S235" s="216">
        <v>0.357209</v>
      </c>
      <c r="T235" s="216">
        <v>0.04031158088718774</v>
      </c>
      <c r="U235" s="216">
        <v>0</v>
      </c>
      <c r="V235" s="216">
        <v>0</v>
      </c>
      <c r="W235" s="216">
        <v>0</v>
      </c>
      <c r="X235" s="216">
        <v>0</v>
      </c>
      <c r="Y235" s="216">
        <v>0</v>
      </c>
      <c r="Z235" s="216"/>
      <c r="AA235" s="216">
        <v>0</v>
      </c>
      <c r="AB235" s="46"/>
      <c r="AC235" s="217">
        <v>8.913959566215723</v>
      </c>
      <c r="AE235" s="216">
        <v>3.9810521121327995</v>
      </c>
      <c r="AF235" s="46"/>
      <c r="AG235" s="216">
        <v>3.674608478131</v>
      </c>
      <c r="AH235" s="216">
        <v>0.018168050048999955</v>
      </c>
      <c r="AI235" s="216">
        <v>-0.11184</v>
      </c>
      <c r="AJ235" s="216"/>
      <c r="AK235" s="216">
        <v>0</v>
      </c>
      <c r="AL235" s="216">
        <v>0</v>
      </c>
      <c r="AM235" s="216">
        <v>0</v>
      </c>
      <c r="AN235" s="216">
        <v>0</v>
      </c>
      <c r="AO235" s="216">
        <v>0</v>
      </c>
      <c r="AP235" s="216">
        <v>0.008547</v>
      </c>
      <c r="AQ235" s="216">
        <v>0.007855</v>
      </c>
      <c r="AR235" s="216">
        <v>0.04484843906953016</v>
      </c>
      <c r="AS235" s="216">
        <v>0.51449176</v>
      </c>
      <c r="AT235" s="216">
        <v>0.005775509649009718</v>
      </c>
      <c r="AU235" s="216">
        <v>0.314344</v>
      </c>
      <c r="AV235" s="216">
        <v>0.06458110042449092</v>
      </c>
      <c r="AW235" s="216">
        <v>0</v>
      </c>
      <c r="AX235" s="216">
        <v>0</v>
      </c>
      <c r="AY235" s="216">
        <v>0</v>
      </c>
      <c r="AZ235" s="216">
        <v>0</v>
      </c>
      <c r="BA235" s="216">
        <v>0</v>
      </c>
      <c r="BB235" s="46"/>
      <c r="BC235" s="216">
        <v>0</v>
      </c>
      <c r="BD235" s="46"/>
      <c r="BE235" s="216">
        <v>0</v>
      </c>
      <c r="BG235" s="45">
        <v>8.52243144945583</v>
      </c>
      <c r="BI235" s="35">
        <v>-0.04392303037180034</v>
      </c>
      <c r="BN235" s="7"/>
    </row>
    <row r="236" spans="1:66" ht="12.75">
      <c r="A236" s="8" t="s">
        <v>589</v>
      </c>
      <c r="B236" s="8" t="s">
        <v>706</v>
      </c>
      <c r="C236" s="8" t="s">
        <v>707</v>
      </c>
      <c r="D236" s="8"/>
      <c r="E236" s="216">
        <v>5.082907</v>
      </c>
      <c r="F236" s="216"/>
      <c r="G236" s="216">
        <v>5.312060395027</v>
      </c>
      <c r="H236" s="216">
        <v>-0.140048</v>
      </c>
      <c r="I236" s="216">
        <v>0</v>
      </c>
      <c r="J236" s="216">
        <v>0</v>
      </c>
      <c r="K236" s="216">
        <v>0</v>
      </c>
      <c r="L236" s="216">
        <v>0</v>
      </c>
      <c r="M236" s="216">
        <v>0</v>
      </c>
      <c r="N236" s="216">
        <v>0</v>
      </c>
      <c r="O236" s="216">
        <v>0.008547</v>
      </c>
      <c r="P236" s="216">
        <v>0.007855</v>
      </c>
      <c r="Q236" s="216">
        <v>0.9230552648888891</v>
      </c>
      <c r="R236" s="216">
        <v>0.017798044870697156</v>
      </c>
      <c r="S236" s="216">
        <v>0.490198</v>
      </c>
      <c r="T236" s="216">
        <v>0.05134557813917956</v>
      </c>
      <c r="U236" s="216">
        <v>0</v>
      </c>
      <c r="V236" s="216">
        <v>0</v>
      </c>
      <c r="W236" s="216">
        <v>0</v>
      </c>
      <c r="X236" s="216">
        <v>0</v>
      </c>
      <c r="Y236" s="216">
        <v>0</v>
      </c>
      <c r="Z236" s="216"/>
      <c r="AA236" s="216">
        <v>0</v>
      </c>
      <c r="AB236" s="46"/>
      <c r="AC236" s="217">
        <v>11.753718282925762</v>
      </c>
      <c r="AE236" s="216">
        <v>5.088654529235706</v>
      </c>
      <c r="AF236" s="46"/>
      <c r="AG236" s="216">
        <v>4.593929358775</v>
      </c>
      <c r="AH236" s="216">
        <v>0.02272469509300031</v>
      </c>
      <c r="AI236" s="216">
        <v>-0.140048</v>
      </c>
      <c r="AJ236" s="216"/>
      <c r="AK236" s="216">
        <v>0</v>
      </c>
      <c r="AL236" s="216">
        <v>0</v>
      </c>
      <c r="AM236" s="216">
        <v>0</v>
      </c>
      <c r="AN236" s="216">
        <v>0</v>
      </c>
      <c r="AO236" s="216">
        <v>0</v>
      </c>
      <c r="AP236" s="216">
        <v>0.008547</v>
      </c>
      <c r="AQ236" s="216">
        <v>0.007855</v>
      </c>
      <c r="AR236" s="216">
        <v>0.055953401801183016</v>
      </c>
      <c r="AS236" s="216">
        <v>1.3954842782222223</v>
      </c>
      <c r="AT236" s="216">
        <v>0.007224312396021108</v>
      </c>
      <c r="AU236" s="216">
        <v>0.435599</v>
      </c>
      <c r="AV236" s="216">
        <v>0.07198035291108212</v>
      </c>
      <c r="AW236" s="216">
        <v>0</v>
      </c>
      <c r="AX236" s="216">
        <v>0</v>
      </c>
      <c r="AY236" s="216">
        <v>0</v>
      </c>
      <c r="AZ236" s="216">
        <v>0</v>
      </c>
      <c r="BA236" s="216">
        <v>0</v>
      </c>
      <c r="BB236" s="46"/>
      <c r="BC236" s="216">
        <v>0</v>
      </c>
      <c r="BD236" s="46"/>
      <c r="BE236" s="216">
        <v>0</v>
      </c>
      <c r="BG236" s="45">
        <v>11.547903928434213</v>
      </c>
      <c r="BI236" s="35">
        <v>-0.017510574061531566</v>
      </c>
      <c r="BN236" s="7"/>
    </row>
    <row r="237" spans="1:66" ht="12.75">
      <c r="A237" s="8" t="s">
        <v>671</v>
      </c>
      <c r="B237" s="8" t="s">
        <v>708</v>
      </c>
      <c r="C237" s="8" t="s">
        <v>709</v>
      </c>
      <c r="D237" s="8"/>
      <c r="E237" s="216">
        <v>225.193</v>
      </c>
      <c r="F237" s="216"/>
      <c r="G237" s="216">
        <v>151.428872294878</v>
      </c>
      <c r="H237" s="216">
        <v>0</v>
      </c>
      <c r="I237" s="216">
        <v>0</v>
      </c>
      <c r="J237" s="216">
        <v>0</v>
      </c>
      <c r="K237" s="216">
        <v>0.054898</v>
      </c>
      <c r="L237" s="216">
        <v>0.20365399999999997</v>
      </c>
      <c r="M237" s="216">
        <v>0.960986</v>
      </c>
      <c r="N237" s="216">
        <v>0</v>
      </c>
      <c r="O237" s="216">
        <v>0.008547</v>
      </c>
      <c r="P237" s="216">
        <v>0</v>
      </c>
      <c r="Q237" s="216">
        <v>1.258082860222222</v>
      </c>
      <c r="R237" s="216">
        <v>0.5014192133101818</v>
      </c>
      <c r="S237" s="216">
        <v>0</v>
      </c>
      <c r="T237" s="216">
        <v>0</v>
      </c>
      <c r="U237" s="216">
        <v>0</v>
      </c>
      <c r="V237" s="216">
        <v>0</v>
      </c>
      <c r="W237" s="216">
        <v>0</v>
      </c>
      <c r="X237" s="216">
        <v>0.424472</v>
      </c>
      <c r="Y237" s="216">
        <v>19.020674646164682</v>
      </c>
      <c r="Z237" s="216"/>
      <c r="AA237" s="216">
        <v>8.674471</v>
      </c>
      <c r="AB237" s="46"/>
      <c r="AC237" s="217">
        <v>407.729077014575</v>
      </c>
      <c r="AE237" s="216">
        <v>226.46016629378192</v>
      </c>
      <c r="AF237" s="46"/>
      <c r="AG237" s="216">
        <v>138.16950813286098</v>
      </c>
      <c r="AH237" s="216">
        <v>0.640216316967994</v>
      </c>
      <c r="AI237" s="216">
        <v>0</v>
      </c>
      <c r="AJ237" s="216"/>
      <c r="AK237" s="216">
        <v>0</v>
      </c>
      <c r="AL237" s="216">
        <v>0.054898</v>
      </c>
      <c r="AM237" s="216">
        <v>0.20365399999999997</v>
      </c>
      <c r="AN237" s="216">
        <v>0.947006</v>
      </c>
      <c r="AO237" s="216">
        <v>0</v>
      </c>
      <c r="AP237" s="216">
        <v>0.008547</v>
      </c>
      <c r="AQ237" s="216">
        <v>0</v>
      </c>
      <c r="AR237" s="216">
        <v>2.5095301219192003</v>
      </c>
      <c r="AS237" s="216">
        <v>1.7901493135555555</v>
      </c>
      <c r="AT237" s="216">
        <v>0.20594070810255238</v>
      </c>
      <c r="AU237" s="216">
        <v>0</v>
      </c>
      <c r="AV237" s="216">
        <v>0</v>
      </c>
      <c r="AW237" s="216">
        <v>0</v>
      </c>
      <c r="AX237" s="216">
        <v>0</v>
      </c>
      <c r="AY237" s="216">
        <v>0</v>
      </c>
      <c r="AZ237" s="216">
        <v>0.437721</v>
      </c>
      <c r="BA237" s="216">
        <v>19.732462612187916</v>
      </c>
      <c r="BB237" s="46"/>
      <c r="BC237" s="216">
        <v>11.108171</v>
      </c>
      <c r="BD237" s="46"/>
      <c r="BE237" s="216">
        <v>0</v>
      </c>
      <c r="BG237" s="45">
        <v>402.2679704993762</v>
      </c>
      <c r="BI237" s="35">
        <v>-0.013393958937600137</v>
      </c>
      <c r="BN237" s="7"/>
    </row>
    <row r="238" spans="1:66" ht="12.75">
      <c r="A238" s="8" t="s">
        <v>1544</v>
      </c>
      <c r="B238" s="8" t="s">
        <v>467</v>
      </c>
      <c r="C238" s="8" t="s">
        <v>468</v>
      </c>
      <c r="D238" s="8"/>
      <c r="E238" s="216">
        <v>17.007589</v>
      </c>
      <c r="F238" s="216"/>
      <c r="G238" s="216">
        <v>13.701909560322</v>
      </c>
      <c r="H238" s="216">
        <v>0</v>
      </c>
      <c r="I238" s="216">
        <v>0</v>
      </c>
      <c r="J238" s="216">
        <v>0</v>
      </c>
      <c r="K238" s="216">
        <v>0</v>
      </c>
      <c r="L238" s="216">
        <v>0</v>
      </c>
      <c r="M238" s="216">
        <v>0</v>
      </c>
      <c r="N238" s="216">
        <v>0.22302285113321657</v>
      </c>
      <c r="O238" s="216">
        <v>0</v>
      </c>
      <c r="P238" s="216">
        <v>0</v>
      </c>
      <c r="Q238" s="216">
        <v>0</v>
      </c>
      <c r="R238" s="216">
        <v>0</v>
      </c>
      <c r="S238" s="216">
        <v>0</v>
      </c>
      <c r="T238" s="216">
        <v>0</v>
      </c>
      <c r="U238" s="216">
        <v>0</v>
      </c>
      <c r="V238" s="216">
        <v>0</v>
      </c>
      <c r="W238" s="216">
        <v>0</v>
      </c>
      <c r="X238" s="216">
        <v>0</v>
      </c>
      <c r="Y238" s="216">
        <v>0</v>
      </c>
      <c r="Z238" s="216"/>
      <c r="AA238" s="216">
        <v>0</v>
      </c>
      <c r="AB238" s="46"/>
      <c r="AC238" s="217">
        <v>30.932521411455213</v>
      </c>
      <c r="AE238" s="216">
        <v>17.09878753295667</v>
      </c>
      <c r="AF238" s="46"/>
      <c r="AG238" s="216">
        <v>12.705379058093</v>
      </c>
      <c r="AH238" s="216">
        <v>0.058188969721999016</v>
      </c>
      <c r="AI238" s="216">
        <v>0</v>
      </c>
      <c r="AJ238" s="216"/>
      <c r="AK238" s="216">
        <v>0</v>
      </c>
      <c r="AL238" s="216">
        <v>0</v>
      </c>
      <c r="AM238" s="216">
        <v>0</v>
      </c>
      <c r="AN238" s="216">
        <v>0</v>
      </c>
      <c r="AO238" s="216">
        <v>0.2548601338565516</v>
      </c>
      <c r="AP238" s="216">
        <v>0</v>
      </c>
      <c r="AQ238" s="216">
        <v>0</v>
      </c>
      <c r="AR238" s="216">
        <v>0.18910338056684553</v>
      </c>
      <c r="AS238" s="216">
        <v>0</v>
      </c>
      <c r="AT238" s="216">
        <v>0</v>
      </c>
      <c r="AU238" s="216">
        <v>0</v>
      </c>
      <c r="AV238" s="216">
        <v>0</v>
      </c>
      <c r="AW238" s="216">
        <v>0</v>
      </c>
      <c r="AX238" s="216">
        <v>0</v>
      </c>
      <c r="AY238" s="216">
        <v>0</v>
      </c>
      <c r="AZ238" s="216">
        <v>0</v>
      </c>
      <c r="BA238" s="216">
        <v>0</v>
      </c>
      <c r="BB238" s="46"/>
      <c r="BC238" s="216">
        <v>0</v>
      </c>
      <c r="BD238" s="46"/>
      <c r="BE238" s="216">
        <v>0</v>
      </c>
      <c r="BG238" s="45">
        <v>30.30631907519507</v>
      </c>
      <c r="BI238" s="35">
        <v>-0.020244141365994225</v>
      </c>
      <c r="BN238" s="7"/>
    </row>
    <row r="239" spans="1:66" ht="12.75">
      <c r="A239" s="8" t="s">
        <v>589</v>
      </c>
      <c r="B239" s="8" t="s">
        <v>710</v>
      </c>
      <c r="C239" s="8" t="s">
        <v>711</v>
      </c>
      <c r="D239" s="8"/>
      <c r="E239" s="216">
        <v>12.170681</v>
      </c>
      <c r="F239" s="216"/>
      <c r="G239" s="216">
        <v>15.08514180465</v>
      </c>
      <c r="H239" s="216">
        <v>-0.133709</v>
      </c>
      <c r="I239" s="216">
        <v>0</v>
      </c>
      <c r="J239" s="216">
        <v>0</v>
      </c>
      <c r="K239" s="216">
        <v>0</v>
      </c>
      <c r="L239" s="216">
        <v>0</v>
      </c>
      <c r="M239" s="216">
        <v>0</v>
      </c>
      <c r="N239" s="216">
        <v>0</v>
      </c>
      <c r="O239" s="216">
        <v>0.008547</v>
      </c>
      <c r="P239" s="216">
        <v>0.007855</v>
      </c>
      <c r="Q239" s="216">
        <v>1.991820561777778</v>
      </c>
      <c r="R239" s="216">
        <v>0.05058658552147444</v>
      </c>
      <c r="S239" s="216">
        <v>1.549962</v>
      </c>
      <c r="T239" s="216">
        <v>0.1300751136912618</v>
      </c>
      <c r="U239" s="216">
        <v>0</v>
      </c>
      <c r="V239" s="216">
        <v>0</v>
      </c>
      <c r="W239" s="216">
        <v>0</v>
      </c>
      <c r="X239" s="216">
        <v>0</v>
      </c>
      <c r="Y239" s="216">
        <v>0</v>
      </c>
      <c r="Z239" s="216"/>
      <c r="AA239" s="216">
        <v>0</v>
      </c>
      <c r="AB239" s="46"/>
      <c r="AC239" s="217">
        <v>30.86096006564052</v>
      </c>
      <c r="AE239" s="216">
        <v>12.333522675015676</v>
      </c>
      <c r="AF239" s="46"/>
      <c r="AG239" s="216">
        <v>13.042015002492999</v>
      </c>
      <c r="AH239" s="216">
        <v>0.06458938271700032</v>
      </c>
      <c r="AI239" s="216">
        <v>-0.133709</v>
      </c>
      <c r="AJ239" s="216"/>
      <c r="AK239" s="216">
        <v>0</v>
      </c>
      <c r="AL239" s="216">
        <v>0</v>
      </c>
      <c r="AM239" s="216">
        <v>0</v>
      </c>
      <c r="AN239" s="216">
        <v>0</v>
      </c>
      <c r="AO239" s="216">
        <v>0</v>
      </c>
      <c r="AP239" s="216">
        <v>0.008547</v>
      </c>
      <c r="AQ239" s="216">
        <v>0.007855</v>
      </c>
      <c r="AR239" s="216">
        <v>0.14819217751790592</v>
      </c>
      <c r="AS239" s="216">
        <v>2.7936406151111113</v>
      </c>
      <c r="AT239" s="216">
        <v>0.020515538008019075</v>
      </c>
      <c r="AU239" s="216">
        <v>1.402116</v>
      </c>
      <c r="AV239" s="216">
        <v>0.12588146482522625</v>
      </c>
      <c r="AW239" s="216">
        <v>0</v>
      </c>
      <c r="AX239" s="216">
        <v>0</v>
      </c>
      <c r="AY239" s="216">
        <v>0</v>
      </c>
      <c r="AZ239" s="216">
        <v>0</v>
      </c>
      <c r="BA239" s="216">
        <v>0</v>
      </c>
      <c r="BB239" s="46"/>
      <c r="BC239" s="216">
        <v>0</v>
      </c>
      <c r="BD239" s="46"/>
      <c r="BE239" s="216">
        <v>0</v>
      </c>
      <c r="BG239" s="45">
        <v>29.813165855687938</v>
      </c>
      <c r="BI239" s="35">
        <v>-0.033952093769083924</v>
      </c>
      <c r="BN239" s="7"/>
    </row>
    <row r="240" spans="1:66" ht="12.75">
      <c r="A240" s="8" t="s">
        <v>671</v>
      </c>
      <c r="B240" s="8" t="s">
        <v>712</v>
      </c>
      <c r="C240" s="8" t="s">
        <v>713</v>
      </c>
      <c r="D240" s="8"/>
      <c r="E240" s="216">
        <v>217.382447</v>
      </c>
      <c r="F240" s="216"/>
      <c r="G240" s="216">
        <v>203.660620223153</v>
      </c>
      <c r="H240" s="216">
        <v>0</v>
      </c>
      <c r="I240" s="216">
        <v>0</v>
      </c>
      <c r="J240" s="216">
        <v>0</v>
      </c>
      <c r="K240" s="216">
        <v>0</v>
      </c>
      <c r="L240" s="216">
        <v>0.14007699999999998</v>
      </c>
      <c r="M240" s="216">
        <v>2.033147</v>
      </c>
      <c r="N240" s="216">
        <v>0.22804268655312987</v>
      </c>
      <c r="O240" s="216">
        <v>0.008547</v>
      </c>
      <c r="P240" s="216">
        <v>0</v>
      </c>
      <c r="Q240" s="216">
        <v>2.1050192799999996</v>
      </c>
      <c r="R240" s="216">
        <v>0.6813613800417557</v>
      </c>
      <c r="S240" s="216">
        <v>0</v>
      </c>
      <c r="T240" s="216">
        <v>0</v>
      </c>
      <c r="U240" s="216">
        <v>0</v>
      </c>
      <c r="V240" s="216">
        <v>0</v>
      </c>
      <c r="W240" s="216">
        <v>0</v>
      </c>
      <c r="X240" s="216">
        <v>0.475877</v>
      </c>
      <c r="Y240" s="216">
        <v>26.83925094793999</v>
      </c>
      <c r="Z240" s="216"/>
      <c r="AA240" s="216">
        <v>9.724981</v>
      </c>
      <c r="AB240" s="46"/>
      <c r="AC240" s="217">
        <v>463.279370517688</v>
      </c>
      <c r="AE240" s="216">
        <v>218.974683154005</v>
      </c>
      <c r="AF240" s="46"/>
      <c r="AG240" s="216">
        <v>185.556764004936</v>
      </c>
      <c r="AH240" s="216">
        <v>0.8699680061610043</v>
      </c>
      <c r="AI240" s="216">
        <v>0</v>
      </c>
      <c r="AJ240" s="216"/>
      <c r="AK240" s="216">
        <v>0</v>
      </c>
      <c r="AL240" s="216">
        <v>0</v>
      </c>
      <c r="AM240" s="216">
        <v>0.14007699999999998</v>
      </c>
      <c r="AN240" s="216">
        <v>2.00357</v>
      </c>
      <c r="AO240" s="216">
        <v>0.25266704348244917</v>
      </c>
      <c r="AP240" s="216">
        <v>0.008547</v>
      </c>
      <c r="AQ240" s="216">
        <v>0</v>
      </c>
      <c r="AR240" s="216">
        <v>2.4632607500949275</v>
      </c>
      <c r="AS240" s="216">
        <v>2.7641147999999998</v>
      </c>
      <c r="AT240" s="216">
        <v>0.27697500288906135</v>
      </c>
      <c r="AU240" s="216">
        <v>0</v>
      </c>
      <c r="AV240" s="216">
        <v>0</v>
      </c>
      <c r="AW240" s="216">
        <v>0</v>
      </c>
      <c r="AX240" s="216">
        <v>0</v>
      </c>
      <c r="AY240" s="216">
        <v>0</v>
      </c>
      <c r="AZ240" s="216">
        <v>0.490731</v>
      </c>
      <c r="BA240" s="216">
        <v>29.523176042733994</v>
      </c>
      <c r="BB240" s="46"/>
      <c r="BC240" s="216">
        <v>12.45341</v>
      </c>
      <c r="BD240" s="46"/>
      <c r="BE240" s="216">
        <v>0</v>
      </c>
      <c r="BG240" s="45">
        <v>455.77794380430254</v>
      </c>
      <c r="BI240" s="35">
        <v>-0.016192015424738304</v>
      </c>
      <c r="BN240" s="7"/>
    </row>
    <row r="241" spans="1:66" ht="12.75">
      <c r="A241" s="8" t="s">
        <v>622</v>
      </c>
      <c r="B241" s="8" t="s">
        <v>714</v>
      </c>
      <c r="C241" s="8" t="s">
        <v>715</v>
      </c>
      <c r="D241" s="8"/>
      <c r="E241" s="216">
        <v>132.298922</v>
      </c>
      <c r="F241" s="216"/>
      <c r="G241" s="216">
        <v>152.489711251677</v>
      </c>
      <c r="H241" s="216">
        <v>-0.660112</v>
      </c>
      <c r="I241" s="216">
        <v>0</v>
      </c>
      <c r="J241" s="216">
        <v>0</v>
      </c>
      <c r="K241" s="216">
        <v>0.087907</v>
      </c>
      <c r="L241" s="216">
        <v>0.071328</v>
      </c>
      <c r="M241" s="216">
        <v>1.053622</v>
      </c>
      <c r="N241" s="216">
        <v>0.1520609306498309</v>
      </c>
      <c r="O241" s="216">
        <v>0.008547</v>
      </c>
      <c r="P241" s="216">
        <v>0.007855</v>
      </c>
      <c r="Q241" s="216">
        <v>2.7837575422222223</v>
      </c>
      <c r="R241" s="216">
        <v>0.5102908674117009</v>
      </c>
      <c r="S241" s="216">
        <v>2.258628</v>
      </c>
      <c r="T241" s="216">
        <v>0.17534977799445398</v>
      </c>
      <c r="U241" s="216">
        <v>0</v>
      </c>
      <c r="V241" s="216">
        <v>0</v>
      </c>
      <c r="W241" s="216">
        <v>0</v>
      </c>
      <c r="X241" s="216">
        <v>0.26647</v>
      </c>
      <c r="Y241" s="216">
        <v>13.042750061014164</v>
      </c>
      <c r="Z241" s="216"/>
      <c r="AA241" s="216">
        <v>5.445531</v>
      </c>
      <c r="AB241" s="46"/>
      <c r="AC241" s="217">
        <v>309.99261843096934</v>
      </c>
      <c r="AE241" s="216">
        <v>133.4513548697046</v>
      </c>
      <c r="AF241" s="46"/>
      <c r="AG241" s="216">
        <v>137.914598634689</v>
      </c>
      <c r="AH241" s="216">
        <v>0.651543720393002</v>
      </c>
      <c r="AI241" s="216">
        <v>-0.660112</v>
      </c>
      <c r="AJ241" s="216"/>
      <c r="AK241" s="216">
        <v>0</v>
      </c>
      <c r="AL241" s="216">
        <v>0.087907</v>
      </c>
      <c r="AM241" s="216">
        <v>0.071328</v>
      </c>
      <c r="AN241" s="216">
        <v>1.038295</v>
      </c>
      <c r="AO241" s="216">
        <v>0.17569450474781464</v>
      </c>
      <c r="AP241" s="216">
        <v>0.008547</v>
      </c>
      <c r="AQ241" s="216">
        <v>0.007855</v>
      </c>
      <c r="AR241" s="216">
        <v>1.5510580868064072</v>
      </c>
      <c r="AS241" s="216">
        <v>3.692380342222222</v>
      </c>
      <c r="AT241" s="216">
        <v>0.20738343116213204</v>
      </c>
      <c r="AU241" s="216">
        <v>2.017312</v>
      </c>
      <c r="AV241" s="216">
        <v>0.15314526948603907</v>
      </c>
      <c r="AW241" s="216">
        <v>0</v>
      </c>
      <c r="AX241" s="216">
        <v>0</v>
      </c>
      <c r="AY241" s="216">
        <v>0</v>
      </c>
      <c r="AZ241" s="216">
        <v>0.274787</v>
      </c>
      <c r="BA241" s="216">
        <v>13.407947062722561</v>
      </c>
      <c r="BB241" s="46"/>
      <c r="BC241" s="216">
        <v>6.973323</v>
      </c>
      <c r="BD241" s="46"/>
      <c r="BE241" s="216">
        <v>0</v>
      </c>
      <c r="BG241" s="45">
        <v>301.0243479219338</v>
      </c>
      <c r="BI241" s="35">
        <v>-0.02893059374906587</v>
      </c>
      <c r="BN241" s="7"/>
    </row>
    <row r="242" spans="1:66" ht="12.75">
      <c r="A242" s="8" t="s">
        <v>589</v>
      </c>
      <c r="B242" s="8" t="s">
        <v>716</v>
      </c>
      <c r="C242" s="8" t="s">
        <v>717</v>
      </c>
      <c r="D242" s="8"/>
      <c r="E242" s="216">
        <v>7.477494</v>
      </c>
      <c r="F242" s="216"/>
      <c r="G242" s="216">
        <v>13.090896786436002</v>
      </c>
      <c r="H242" s="216">
        <v>0</v>
      </c>
      <c r="I242" s="216">
        <v>0</v>
      </c>
      <c r="J242" s="216">
        <v>0</v>
      </c>
      <c r="K242" s="216">
        <v>0</v>
      </c>
      <c r="L242" s="216">
        <v>0</v>
      </c>
      <c r="M242" s="216">
        <v>0</v>
      </c>
      <c r="N242" s="216">
        <v>0</v>
      </c>
      <c r="O242" s="216">
        <v>0.008547</v>
      </c>
      <c r="P242" s="216">
        <v>0.007855</v>
      </c>
      <c r="Q242" s="216">
        <v>1.6133668924444449</v>
      </c>
      <c r="R242" s="216">
        <v>0.04432880014771301</v>
      </c>
      <c r="S242" s="216">
        <v>1.294183</v>
      </c>
      <c r="T242" s="216">
        <v>0.12227280189385036</v>
      </c>
      <c r="U242" s="216">
        <v>0</v>
      </c>
      <c r="V242" s="216">
        <v>0</v>
      </c>
      <c r="W242" s="216">
        <v>0</v>
      </c>
      <c r="X242" s="216">
        <v>0</v>
      </c>
      <c r="Y242" s="216">
        <v>0</v>
      </c>
      <c r="Z242" s="216"/>
      <c r="AA242" s="216">
        <v>0</v>
      </c>
      <c r="AB242" s="46"/>
      <c r="AC242" s="217">
        <v>23.65894428092201</v>
      </c>
      <c r="AE242" s="216">
        <v>7.567347904427088</v>
      </c>
      <c r="AF242" s="46"/>
      <c r="AG242" s="216">
        <v>11.312311491204</v>
      </c>
      <c r="AH242" s="216">
        <v>0.05659938911999948</v>
      </c>
      <c r="AI242" s="216">
        <v>0</v>
      </c>
      <c r="AJ242" s="216"/>
      <c r="AK242" s="216">
        <v>0</v>
      </c>
      <c r="AL242" s="216">
        <v>0</v>
      </c>
      <c r="AM242" s="216">
        <v>0</v>
      </c>
      <c r="AN242" s="216">
        <v>0</v>
      </c>
      <c r="AO242" s="216">
        <v>0</v>
      </c>
      <c r="AP242" s="216">
        <v>0.008547</v>
      </c>
      <c r="AQ242" s="216">
        <v>0.007855</v>
      </c>
      <c r="AR242" s="216">
        <v>0.09776939261913273</v>
      </c>
      <c r="AS242" s="216">
        <v>2.0384322791111114</v>
      </c>
      <c r="AT242" s="216">
        <v>0.017803398473748303</v>
      </c>
      <c r="AU242" s="216">
        <v>1.272269</v>
      </c>
      <c r="AV242" s="216">
        <v>0.12069847546572685</v>
      </c>
      <c r="AW242" s="216">
        <v>0</v>
      </c>
      <c r="AX242" s="216">
        <v>0</v>
      </c>
      <c r="AY242" s="216">
        <v>0</v>
      </c>
      <c r="AZ242" s="216">
        <v>0</v>
      </c>
      <c r="BA242" s="216">
        <v>0</v>
      </c>
      <c r="BB242" s="46"/>
      <c r="BC242" s="216">
        <v>0</v>
      </c>
      <c r="BD242" s="46"/>
      <c r="BE242" s="216">
        <v>0</v>
      </c>
      <c r="BG242" s="45">
        <v>22.499633330420806</v>
      </c>
      <c r="BI242" s="35">
        <v>-0.049000958653765636</v>
      </c>
      <c r="BN242" s="7"/>
    </row>
    <row r="243" spans="1:66" ht="12.75">
      <c r="A243" s="8" t="s">
        <v>622</v>
      </c>
      <c r="B243" s="8" t="s">
        <v>718</v>
      </c>
      <c r="C243" s="8" t="s">
        <v>719</v>
      </c>
      <c r="D243" s="8"/>
      <c r="E243" s="216">
        <v>79.751125</v>
      </c>
      <c r="F243" s="216"/>
      <c r="G243" s="216">
        <v>211.18894745147298</v>
      </c>
      <c r="H243" s="216">
        <v>0</v>
      </c>
      <c r="I243" s="216">
        <v>0</v>
      </c>
      <c r="J243" s="216">
        <v>0</v>
      </c>
      <c r="K243" s="216">
        <v>0</v>
      </c>
      <c r="L243" s="216">
        <v>0.079485</v>
      </c>
      <c r="M243" s="216">
        <v>2.212792</v>
      </c>
      <c r="N243" s="216">
        <v>0</v>
      </c>
      <c r="O243" s="216">
        <v>0.008547</v>
      </c>
      <c r="P243" s="216">
        <v>0.007855</v>
      </c>
      <c r="Q243" s="216">
        <v>3.1872143488888884</v>
      </c>
      <c r="R243" s="216">
        <v>0.7151345547756741</v>
      </c>
      <c r="S243" s="216">
        <v>3.123441</v>
      </c>
      <c r="T243" s="216">
        <v>0.28141185974562244</v>
      </c>
      <c r="U243" s="216">
        <v>0</v>
      </c>
      <c r="V243" s="216">
        <v>0</v>
      </c>
      <c r="W243" s="216">
        <v>0</v>
      </c>
      <c r="X243" s="216">
        <v>0.271474</v>
      </c>
      <c r="Y243" s="216">
        <v>27.080897361426175</v>
      </c>
      <c r="Z243" s="216"/>
      <c r="AA243" s="216">
        <v>5.547807</v>
      </c>
      <c r="AB243" s="46"/>
      <c r="AC243" s="217">
        <v>333.45613157630936</v>
      </c>
      <c r="AE243" s="216">
        <v>80.08684842180041</v>
      </c>
      <c r="AF243" s="46"/>
      <c r="AG243" s="216">
        <v>189.277554482065</v>
      </c>
      <c r="AH243" s="216">
        <v>0.9130898829589784</v>
      </c>
      <c r="AI243" s="216">
        <v>0</v>
      </c>
      <c r="AJ243" s="216"/>
      <c r="AK243" s="216">
        <v>0</v>
      </c>
      <c r="AL243" s="216">
        <v>0</v>
      </c>
      <c r="AM243" s="216">
        <v>0.079485</v>
      </c>
      <c r="AN243" s="216">
        <v>2.180602</v>
      </c>
      <c r="AO243" s="216">
        <v>0</v>
      </c>
      <c r="AP243" s="216">
        <v>0.008547</v>
      </c>
      <c r="AQ243" s="216">
        <v>0.007855</v>
      </c>
      <c r="AR243" s="216">
        <v>1.0796987087162595</v>
      </c>
      <c r="AS243" s="216">
        <v>4.183873148888889</v>
      </c>
      <c r="AT243" s="216">
        <v>0.2872134007370547</v>
      </c>
      <c r="AU243" s="216">
        <v>3.010979</v>
      </c>
      <c r="AV243" s="216">
        <v>0.2297720358755804</v>
      </c>
      <c r="AW243" s="216">
        <v>0</v>
      </c>
      <c r="AX243" s="216">
        <v>0</v>
      </c>
      <c r="AY243" s="216">
        <v>0</v>
      </c>
      <c r="AZ243" s="216">
        <v>0.279947</v>
      </c>
      <c r="BA243" s="216">
        <v>27.83916248754611</v>
      </c>
      <c r="BB243" s="46"/>
      <c r="BC243" s="216">
        <v>7.104294</v>
      </c>
      <c r="BD243" s="46"/>
      <c r="BE243" s="216">
        <v>0</v>
      </c>
      <c r="BG243" s="45">
        <v>316.5689215685883</v>
      </c>
      <c r="BI243" s="35">
        <v>-0.05064297341869855</v>
      </c>
      <c r="BN243" s="7"/>
    </row>
    <row r="244" spans="1:66" ht="12.75">
      <c r="A244" s="8" t="s">
        <v>671</v>
      </c>
      <c r="B244" s="8" t="s">
        <v>720</v>
      </c>
      <c r="C244" s="8" t="s">
        <v>721</v>
      </c>
      <c r="D244" s="8"/>
      <c r="E244" s="216">
        <v>273.323283</v>
      </c>
      <c r="F244" s="216"/>
      <c r="G244" s="216">
        <v>241.253130381121</v>
      </c>
      <c r="H244" s="216">
        <v>0</v>
      </c>
      <c r="I244" s="216">
        <v>0</v>
      </c>
      <c r="J244" s="216">
        <v>0</v>
      </c>
      <c r="K244" s="216">
        <v>0</v>
      </c>
      <c r="L244" s="216">
        <v>0.22818000000000002</v>
      </c>
      <c r="M244" s="216">
        <v>2.162082</v>
      </c>
      <c r="N244" s="216">
        <v>0</v>
      </c>
      <c r="O244" s="216">
        <v>0.008547</v>
      </c>
      <c r="P244" s="216">
        <v>0</v>
      </c>
      <c r="Q244" s="216">
        <v>1.6544231560000002</v>
      </c>
      <c r="R244" s="216">
        <v>0.8063604804083776</v>
      </c>
      <c r="S244" s="216">
        <v>0</v>
      </c>
      <c r="T244" s="216">
        <v>0</v>
      </c>
      <c r="U244" s="216">
        <v>0</v>
      </c>
      <c r="V244" s="216">
        <v>0</v>
      </c>
      <c r="W244" s="216">
        <v>0</v>
      </c>
      <c r="X244" s="216">
        <v>0.617735</v>
      </c>
      <c r="Y244" s="216">
        <v>35.13525234820827</v>
      </c>
      <c r="Z244" s="216"/>
      <c r="AA244" s="216">
        <v>12.623972</v>
      </c>
      <c r="AB244" s="46"/>
      <c r="AC244" s="217">
        <v>567.8129653657377</v>
      </c>
      <c r="AE244" s="216">
        <v>275.36213849760463</v>
      </c>
      <c r="AF244" s="46"/>
      <c r="AG244" s="216">
        <v>219.021181819726</v>
      </c>
      <c r="AH244" s="216">
        <v>1.0295679208360016</v>
      </c>
      <c r="AI244" s="216">
        <v>0</v>
      </c>
      <c r="AJ244" s="216"/>
      <c r="AK244" s="216">
        <v>0</v>
      </c>
      <c r="AL244" s="216">
        <v>0</v>
      </c>
      <c r="AM244" s="216">
        <v>0.22818000000000002</v>
      </c>
      <c r="AN244" s="216">
        <v>2.130629</v>
      </c>
      <c r="AO244" s="216">
        <v>0</v>
      </c>
      <c r="AP244" s="216">
        <v>0.008547</v>
      </c>
      <c r="AQ244" s="216">
        <v>0</v>
      </c>
      <c r="AR244" s="216">
        <v>3.14723083059058</v>
      </c>
      <c r="AS244" s="216">
        <v>2.303956542666667</v>
      </c>
      <c r="AT244" s="216">
        <v>0.3281001816212164</v>
      </c>
      <c r="AU244" s="216">
        <v>0</v>
      </c>
      <c r="AV244" s="216">
        <v>0</v>
      </c>
      <c r="AW244" s="216">
        <v>0</v>
      </c>
      <c r="AX244" s="216">
        <v>0</v>
      </c>
      <c r="AY244" s="216">
        <v>0</v>
      </c>
      <c r="AZ244" s="216">
        <v>0.637017</v>
      </c>
      <c r="BA244" s="216">
        <v>36.119039413958106</v>
      </c>
      <c r="BB244" s="46"/>
      <c r="BC244" s="216">
        <v>16.165738</v>
      </c>
      <c r="BD244" s="46"/>
      <c r="BE244" s="216">
        <v>0</v>
      </c>
      <c r="BG244" s="45">
        <v>556.4813262070032</v>
      </c>
      <c r="BI244" s="35">
        <v>-0.019956640390265748</v>
      </c>
      <c r="BN244" s="7"/>
    </row>
    <row r="245" spans="1:66" ht="12.75">
      <c r="A245" s="8" t="s">
        <v>1544</v>
      </c>
      <c r="B245" s="8" t="s">
        <v>580</v>
      </c>
      <c r="C245" s="8" t="s">
        <v>581</v>
      </c>
      <c r="D245" s="8"/>
      <c r="E245" s="216">
        <v>19.921394</v>
      </c>
      <c r="F245" s="216"/>
      <c r="G245" s="216">
        <v>23.953732313425</v>
      </c>
      <c r="H245" s="216">
        <v>0</v>
      </c>
      <c r="I245" s="216">
        <v>0</v>
      </c>
      <c r="J245" s="216">
        <v>0</v>
      </c>
      <c r="K245" s="216">
        <v>0</v>
      </c>
      <c r="L245" s="216">
        <v>0</v>
      </c>
      <c r="M245" s="216">
        <v>0</v>
      </c>
      <c r="N245" s="216">
        <v>0.36059900644458565</v>
      </c>
      <c r="O245" s="216">
        <v>0</v>
      </c>
      <c r="P245" s="216">
        <v>0</v>
      </c>
      <c r="Q245" s="216">
        <v>0</v>
      </c>
      <c r="R245" s="216">
        <v>0</v>
      </c>
      <c r="S245" s="216">
        <v>0</v>
      </c>
      <c r="T245" s="216">
        <v>0</v>
      </c>
      <c r="U245" s="216">
        <v>0</v>
      </c>
      <c r="V245" s="216">
        <v>0</v>
      </c>
      <c r="W245" s="216">
        <v>0</v>
      </c>
      <c r="X245" s="216">
        <v>0</v>
      </c>
      <c r="Y245" s="216">
        <v>0</v>
      </c>
      <c r="Z245" s="216"/>
      <c r="AA245" s="216">
        <v>0</v>
      </c>
      <c r="AB245" s="46"/>
      <c r="AC245" s="217">
        <v>44.23572531986959</v>
      </c>
      <c r="AE245" s="216">
        <v>20.05525809469302</v>
      </c>
      <c r="AF245" s="46"/>
      <c r="AG245" s="216">
        <v>22.170886326134</v>
      </c>
      <c r="AH245" s="216">
        <v>0.10254605772500112</v>
      </c>
      <c r="AI245" s="216">
        <v>0</v>
      </c>
      <c r="AJ245" s="216"/>
      <c r="AK245" s="216">
        <v>0</v>
      </c>
      <c r="AL245" s="216">
        <v>0</v>
      </c>
      <c r="AM245" s="216">
        <v>0</v>
      </c>
      <c r="AN245" s="216">
        <v>0</v>
      </c>
      <c r="AO245" s="216">
        <v>0.39378290833873775</v>
      </c>
      <c r="AP245" s="216">
        <v>0</v>
      </c>
      <c r="AQ245" s="216">
        <v>0</v>
      </c>
      <c r="AR245" s="216">
        <v>0.23739576504674498</v>
      </c>
      <c r="AS245" s="216">
        <v>0</v>
      </c>
      <c r="AT245" s="216">
        <v>0</v>
      </c>
      <c r="AU245" s="216">
        <v>0</v>
      </c>
      <c r="AV245" s="216">
        <v>0</v>
      </c>
      <c r="AW245" s="216">
        <v>0</v>
      </c>
      <c r="AX245" s="216">
        <v>0</v>
      </c>
      <c r="AY245" s="216">
        <v>0</v>
      </c>
      <c r="AZ245" s="216">
        <v>0</v>
      </c>
      <c r="BA245" s="216">
        <v>0</v>
      </c>
      <c r="BB245" s="46"/>
      <c r="BC245" s="216">
        <v>0</v>
      </c>
      <c r="BD245" s="46"/>
      <c r="BE245" s="216">
        <v>0</v>
      </c>
      <c r="BG245" s="45">
        <v>42.9598691519375</v>
      </c>
      <c r="BI245" s="35">
        <v>-0.0288422120063895</v>
      </c>
      <c r="BN245" s="7"/>
    </row>
    <row r="246" spans="1:66" ht="12.75">
      <c r="A246" s="8" t="s">
        <v>589</v>
      </c>
      <c r="B246" s="8" t="s">
        <v>722</v>
      </c>
      <c r="C246" s="8" t="s">
        <v>723</v>
      </c>
      <c r="D246" s="8"/>
      <c r="E246" s="216">
        <v>6.85467597</v>
      </c>
      <c r="F246" s="216"/>
      <c r="G246" s="216">
        <v>8.152770506924</v>
      </c>
      <c r="H246" s="216">
        <v>0</v>
      </c>
      <c r="I246" s="216">
        <v>0</v>
      </c>
      <c r="J246" s="216">
        <v>0</v>
      </c>
      <c r="K246" s="216">
        <v>0</v>
      </c>
      <c r="L246" s="216">
        <v>0</v>
      </c>
      <c r="M246" s="216">
        <v>0</v>
      </c>
      <c r="N246" s="216">
        <v>0</v>
      </c>
      <c r="O246" s="216">
        <v>0.008547</v>
      </c>
      <c r="P246" s="216">
        <v>0.007855</v>
      </c>
      <c r="Q246" s="216">
        <v>0.89170544</v>
      </c>
      <c r="R246" s="216">
        <v>0.02733606911790518</v>
      </c>
      <c r="S246" s="216">
        <v>0.864514</v>
      </c>
      <c r="T246" s="216">
        <v>0.08219428706617443</v>
      </c>
      <c r="U246" s="216">
        <v>0</v>
      </c>
      <c r="V246" s="216">
        <v>0</v>
      </c>
      <c r="W246" s="216">
        <v>0</v>
      </c>
      <c r="X246" s="216">
        <v>0</v>
      </c>
      <c r="Y246" s="216">
        <v>0</v>
      </c>
      <c r="Z246" s="216"/>
      <c r="AA246" s="216">
        <v>0</v>
      </c>
      <c r="AB246" s="46"/>
      <c r="AC246" s="217">
        <v>16.889598273108074</v>
      </c>
      <c r="AE246" s="216">
        <v>6.872917582838261</v>
      </c>
      <c r="AF246" s="46"/>
      <c r="AG246" s="216">
        <v>7.0476283643399995</v>
      </c>
      <c r="AH246" s="216">
        <v>0.03490292558900081</v>
      </c>
      <c r="AI246" s="216">
        <v>0</v>
      </c>
      <c r="AJ246" s="216"/>
      <c r="AK246" s="216">
        <v>0</v>
      </c>
      <c r="AL246" s="216">
        <v>0</v>
      </c>
      <c r="AM246" s="216">
        <v>0</v>
      </c>
      <c r="AN246" s="216">
        <v>0</v>
      </c>
      <c r="AO246" s="216">
        <v>0</v>
      </c>
      <c r="AP246" s="216">
        <v>0.008547</v>
      </c>
      <c r="AQ246" s="216">
        <v>0.007855</v>
      </c>
      <c r="AR246" s="216">
        <v>0.08027096493053311</v>
      </c>
      <c r="AS246" s="216">
        <v>1.2802322666666666</v>
      </c>
      <c r="AT246" s="216">
        <v>0.011087630157636223</v>
      </c>
      <c r="AU246" s="216">
        <v>0.771036</v>
      </c>
      <c r="AV246" s="216">
        <v>0.09276255160761475</v>
      </c>
      <c r="AW246" s="216">
        <v>0</v>
      </c>
      <c r="AX246" s="216">
        <v>0</v>
      </c>
      <c r="AY246" s="216">
        <v>0</v>
      </c>
      <c r="AZ246" s="216">
        <v>0</v>
      </c>
      <c r="BA246" s="216">
        <v>0</v>
      </c>
      <c r="BB246" s="46"/>
      <c r="BC246" s="216">
        <v>0</v>
      </c>
      <c r="BD246" s="46"/>
      <c r="BE246" s="216">
        <v>0</v>
      </c>
      <c r="BG246" s="45">
        <v>16.20724028612971</v>
      </c>
      <c r="BI246" s="35">
        <v>-0.0404010785777437</v>
      </c>
      <c r="BN246" s="7"/>
    </row>
    <row r="247" spans="1:66" ht="12.75">
      <c r="A247" s="8" t="s">
        <v>589</v>
      </c>
      <c r="B247" s="8" t="s">
        <v>724</v>
      </c>
      <c r="C247" s="8" t="s">
        <v>725</v>
      </c>
      <c r="D247" s="8"/>
      <c r="E247" s="216">
        <v>3.266459</v>
      </c>
      <c r="F247" s="216"/>
      <c r="G247" s="216">
        <v>3.410130404175</v>
      </c>
      <c r="H247" s="216">
        <v>0</v>
      </c>
      <c r="I247" s="216">
        <v>0</v>
      </c>
      <c r="J247" s="216">
        <v>0</v>
      </c>
      <c r="K247" s="216">
        <v>0</v>
      </c>
      <c r="L247" s="216">
        <v>0</v>
      </c>
      <c r="M247" s="216">
        <v>0</v>
      </c>
      <c r="N247" s="216">
        <v>0</v>
      </c>
      <c r="O247" s="216">
        <v>0.008547</v>
      </c>
      <c r="P247" s="216">
        <v>0.007855</v>
      </c>
      <c r="Q247" s="216">
        <v>0.17712800355555558</v>
      </c>
      <c r="R247" s="216">
        <v>0.01142005177631955</v>
      </c>
      <c r="S247" s="216">
        <v>0.244979</v>
      </c>
      <c r="T247" s="216">
        <v>0.03346667927402574</v>
      </c>
      <c r="U247" s="216">
        <v>0</v>
      </c>
      <c r="V247" s="216">
        <v>0</v>
      </c>
      <c r="W247" s="216">
        <v>0</v>
      </c>
      <c r="X247" s="216">
        <v>0</v>
      </c>
      <c r="Y247" s="216">
        <v>0</v>
      </c>
      <c r="Z247" s="216"/>
      <c r="AA247" s="216">
        <v>0</v>
      </c>
      <c r="AB247" s="46"/>
      <c r="AC247" s="217">
        <v>7.1599851387809</v>
      </c>
      <c r="AE247" s="216">
        <v>3.2976277775908227</v>
      </c>
      <c r="AF247" s="46"/>
      <c r="AG247" s="216">
        <v>2.951636870992</v>
      </c>
      <c r="AH247" s="216">
        <v>0.014581219254999887</v>
      </c>
      <c r="AI247" s="216">
        <v>0</v>
      </c>
      <c r="AJ247" s="216"/>
      <c r="AK247" s="216">
        <v>0</v>
      </c>
      <c r="AL247" s="216">
        <v>0</v>
      </c>
      <c r="AM247" s="216">
        <v>0</v>
      </c>
      <c r="AN247" s="216">
        <v>0</v>
      </c>
      <c r="AO247" s="216">
        <v>0</v>
      </c>
      <c r="AP247" s="216">
        <v>0.008547</v>
      </c>
      <c r="AQ247" s="216">
        <v>0.007855</v>
      </c>
      <c r="AR247" s="216">
        <v>0.0379934918513164</v>
      </c>
      <c r="AS247" s="216">
        <v>0.23847851022222225</v>
      </c>
      <c r="AT247" s="216">
        <v>0.004637719739405318</v>
      </c>
      <c r="AU247" s="216">
        <v>0.215582</v>
      </c>
      <c r="AV247" s="216">
        <v>0.06027319654593993</v>
      </c>
      <c r="AW247" s="216">
        <v>0</v>
      </c>
      <c r="AX247" s="216">
        <v>0</v>
      </c>
      <c r="AY247" s="216">
        <v>0</v>
      </c>
      <c r="AZ247" s="216">
        <v>0</v>
      </c>
      <c r="BA247" s="216">
        <v>0</v>
      </c>
      <c r="BB247" s="46"/>
      <c r="BC247" s="216">
        <v>0</v>
      </c>
      <c r="BD247" s="46"/>
      <c r="BE247" s="216">
        <v>0</v>
      </c>
      <c r="BG247" s="45">
        <v>6.837212786196708</v>
      </c>
      <c r="BI247" s="35">
        <v>-0.04508003107938707</v>
      </c>
      <c r="BN247" s="7"/>
    </row>
    <row r="248" spans="1:66" ht="12.75">
      <c r="A248" s="8" t="s">
        <v>611</v>
      </c>
      <c r="B248" s="8" t="s">
        <v>726</v>
      </c>
      <c r="C248" s="8" t="s">
        <v>727</v>
      </c>
      <c r="D248" s="8"/>
      <c r="E248" s="216">
        <v>70.037526</v>
      </c>
      <c r="F248" s="216"/>
      <c r="G248" s="216">
        <v>141.681555551071</v>
      </c>
      <c r="H248" s="216">
        <v>-0.058817</v>
      </c>
      <c r="I248" s="216">
        <v>0</v>
      </c>
      <c r="J248" s="216">
        <v>0</v>
      </c>
      <c r="K248" s="216">
        <v>0</v>
      </c>
      <c r="L248" s="216">
        <v>0.03887399999999999</v>
      </c>
      <c r="M248" s="216">
        <v>1.037543</v>
      </c>
      <c r="N248" s="216">
        <v>0</v>
      </c>
      <c r="O248" s="216">
        <v>0.008547</v>
      </c>
      <c r="P248" s="216">
        <v>0.007855</v>
      </c>
      <c r="Q248" s="216">
        <v>0.7082312066666668</v>
      </c>
      <c r="R248" s="216">
        <v>0.47976647154899865</v>
      </c>
      <c r="S248" s="216">
        <v>2.001178</v>
      </c>
      <c r="T248" s="216">
        <v>0.1772085378810514</v>
      </c>
      <c r="U248" s="216">
        <v>0</v>
      </c>
      <c r="V248" s="216">
        <v>0</v>
      </c>
      <c r="W248" s="216">
        <v>0</v>
      </c>
      <c r="X248" s="216">
        <v>0.196571</v>
      </c>
      <c r="Y248" s="216">
        <v>13.559044285582818</v>
      </c>
      <c r="Z248" s="216"/>
      <c r="AA248" s="216">
        <v>4.017093</v>
      </c>
      <c r="AB248" s="46"/>
      <c r="AC248" s="217">
        <v>233.8921760527505</v>
      </c>
      <c r="AE248" s="216">
        <v>69.98138545837332</v>
      </c>
      <c r="AF248" s="46"/>
      <c r="AG248" s="216">
        <v>127.238236413147</v>
      </c>
      <c r="AH248" s="216">
        <v>0.6125699120940119</v>
      </c>
      <c r="AI248" s="216">
        <v>-0.058817</v>
      </c>
      <c r="AJ248" s="216"/>
      <c r="AK248" s="216">
        <v>0</v>
      </c>
      <c r="AL248" s="216">
        <v>0</v>
      </c>
      <c r="AM248" s="216">
        <v>0.03887399999999999</v>
      </c>
      <c r="AN248" s="216">
        <v>1.022449</v>
      </c>
      <c r="AO248" s="216">
        <v>0</v>
      </c>
      <c r="AP248" s="216">
        <v>0.008547</v>
      </c>
      <c r="AQ248" s="216">
        <v>0.007855</v>
      </c>
      <c r="AR248" s="216">
        <v>0.8736168893905362</v>
      </c>
      <c r="AS248" s="216">
        <v>1.4297740066666669</v>
      </c>
      <c r="AT248" s="216">
        <v>0.19268452200079944</v>
      </c>
      <c r="AU248" s="216">
        <v>1.854525</v>
      </c>
      <c r="AV248" s="216">
        <v>0.15740907770300736</v>
      </c>
      <c r="AW248" s="216">
        <v>0</v>
      </c>
      <c r="AX248" s="216">
        <v>0</v>
      </c>
      <c r="AY248" s="216">
        <v>0</v>
      </c>
      <c r="AZ248" s="216">
        <v>0.202707</v>
      </c>
      <c r="BA248" s="216">
        <v>14.9149487141411</v>
      </c>
      <c r="BB248" s="46"/>
      <c r="BC248" s="216">
        <v>5.144124</v>
      </c>
      <c r="BD248" s="46"/>
      <c r="BE248" s="216">
        <v>0</v>
      </c>
      <c r="BG248" s="45">
        <v>223.62088899351644</v>
      </c>
      <c r="BI248" s="35">
        <v>-0.0439146243905035</v>
      </c>
      <c r="BN248" s="7"/>
    </row>
    <row r="249" spans="1:66" ht="12.75">
      <c r="A249" s="8" t="s">
        <v>589</v>
      </c>
      <c r="B249" s="8" t="s">
        <v>728</v>
      </c>
      <c r="C249" s="8" t="s">
        <v>729</v>
      </c>
      <c r="D249" s="8"/>
      <c r="E249" s="216">
        <v>11.073898</v>
      </c>
      <c r="F249" s="216"/>
      <c r="G249" s="216">
        <v>13.688397204582</v>
      </c>
      <c r="H249" s="216">
        <v>-0.024051</v>
      </c>
      <c r="I249" s="216">
        <v>0</v>
      </c>
      <c r="J249" s="216">
        <v>0</v>
      </c>
      <c r="K249" s="216">
        <v>0</v>
      </c>
      <c r="L249" s="216">
        <v>0</v>
      </c>
      <c r="M249" s="216">
        <v>0</v>
      </c>
      <c r="N249" s="216">
        <v>0</v>
      </c>
      <c r="O249" s="216">
        <v>0.008547</v>
      </c>
      <c r="P249" s="216">
        <v>0.007855</v>
      </c>
      <c r="Q249" s="216">
        <v>1.6846164862222222</v>
      </c>
      <c r="R249" s="216">
        <v>0.04635207456934108</v>
      </c>
      <c r="S249" s="216">
        <v>0.944549</v>
      </c>
      <c r="T249" s="216">
        <v>0.07917885951911484</v>
      </c>
      <c r="U249" s="216">
        <v>0.1</v>
      </c>
      <c r="V249" s="216">
        <v>0</v>
      </c>
      <c r="W249" s="216">
        <v>0</v>
      </c>
      <c r="X249" s="216">
        <v>0</v>
      </c>
      <c r="Y249" s="216">
        <v>0</v>
      </c>
      <c r="Z249" s="216"/>
      <c r="AA249" s="216">
        <v>0</v>
      </c>
      <c r="AB249" s="46"/>
      <c r="AC249" s="217">
        <v>27.609342624892676</v>
      </c>
      <c r="AE249" s="216">
        <v>11.156802645410812</v>
      </c>
      <c r="AF249" s="46"/>
      <c r="AG249" s="216">
        <v>11.915530498845</v>
      </c>
      <c r="AH249" s="216">
        <v>0.05918272311200015</v>
      </c>
      <c r="AI249" s="216">
        <v>-0.024051</v>
      </c>
      <c r="AJ249" s="216"/>
      <c r="AK249" s="216">
        <v>0</v>
      </c>
      <c r="AL249" s="216">
        <v>0</v>
      </c>
      <c r="AM249" s="216">
        <v>0</v>
      </c>
      <c r="AN249" s="216">
        <v>0</v>
      </c>
      <c r="AO249" s="216">
        <v>0</v>
      </c>
      <c r="AP249" s="216">
        <v>0.008547</v>
      </c>
      <c r="AQ249" s="216">
        <v>0.007855</v>
      </c>
      <c r="AR249" s="216">
        <v>0.12855553713967496</v>
      </c>
      <c r="AS249" s="216">
        <v>2.0195024595555555</v>
      </c>
      <c r="AT249" s="216">
        <v>0.01861598894833721</v>
      </c>
      <c r="AU249" s="216">
        <v>0.937775</v>
      </c>
      <c r="AV249" s="216">
        <v>0.09189979702866995</v>
      </c>
      <c r="AW249" s="216">
        <v>0.1</v>
      </c>
      <c r="AX249" s="216">
        <v>0</v>
      </c>
      <c r="AY249" s="216">
        <v>0</v>
      </c>
      <c r="AZ249" s="216">
        <v>0</v>
      </c>
      <c r="BA249" s="216">
        <v>0</v>
      </c>
      <c r="BB249" s="46"/>
      <c r="BC249" s="216">
        <v>0</v>
      </c>
      <c r="BD249" s="46"/>
      <c r="BE249" s="216">
        <v>0</v>
      </c>
      <c r="BG249" s="45">
        <v>26.420215650040046</v>
      </c>
      <c r="BI249" s="35">
        <v>-0.043069731540095045</v>
      </c>
      <c r="BN249" s="7"/>
    </row>
    <row r="250" spans="1:66" ht="12.75">
      <c r="A250" s="8" t="s">
        <v>671</v>
      </c>
      <c r="B250" s="8" t="s">
        <v>730</v>
      </c>
      <c r="C250" s="8" t="s">
        <v>731</v>
      </c>
      <c r="D250" s="8"/>
      <c r="E250" s="216">
        <v>268.449208</v>
      </c>
      <c r="F250" s="216"/>
      <c r="G250" s="216">
        <v>157.346325106227</v>
      </c>
      <c r="H250" s="216">
        <v>0</v>
      </c>
      <c r="I250" s="216">
        <v>0</v>
      </c>
      <c r="J250" s="216">
        <v>0</v>
      </c>
      <c r="K250" s="216">
        <v>0</v>
      </c>
      <c r="L250" s="216">
        <v>0.16725000000000004</v>
      </c>
      <c r="M250" s="216">
        <v>0.943867</v>
      </c>
      <c r="N250" s="216">
        <v>0.26106092039398426</v>
      </c>
      <c r="O250" s="216">
        <v>0.008547</v>
      </c>
      <c r="P250" s="216">
        <v>0</v>
      </c>
      <c r="Q250" s="216">
        <v>1.6622937773333335</v>
      </c>
      <c r="R250" s="216">
        <v>0.5328109993837904</v>
      </c>
      <c r="S250" s="216">
        <v>0</v>
      </c>
      <c r="T250" s="216">
        <v>0</v>
      </c>
      <c r="U250" s="216">
        <v>0</v>
      </c>
      <c r="V250" s="216">
        <v>0</v>
      </c>
      <c r="W250" s="216">
        <v>0</v>
      </c>
      <c r="X250" s="216">
        <v>0.401346</v>
      </c>
      <c r="Y250" s="216">
        <v>25.263863548983096</v>
      </c>
      <c r="Z250" s="216"/>
      <c r="AA250" s="216">
        <v>8.201856</v>
      </c>
      <c r="AB250" s="46"/>
      <c r="AC250" s="217">
        <v>463.2384283523213</v>
      </c>
      <c r="AE250" s="216">
        <v>270.3152391546546</v>
      </c>
      <c r="AF250" s="46"/>
      <c r="AG250" s="216">
        <v>144.70731221102102</v>
      </c>
      <c r="AH250" s="216">
        <v>0.6802976164660156</v>
      </c>
      <c r="AI250" s="216">
        <v>0</v>
      </c>
      <c r="AJ250" s="216"/>
      <c r="AK250" s="216">
        <v>0</v>
      </c>
      <c r="AL250" s="216">
        <v>0</v>
      </c>
      <c r="AM250" s="216">
        <v>0.16725000000000004</v>
      </c>
      <c r="AN250" s="216">
        <v>0.930136</v>
      </c>
      <c r="AO250" s="216">
        <v>0.2851673634198363</v>
      </c>
      <c r="AP250" s="216">
        <v>0.008547</v>
      </c>
      <c r="AQ250" s="216">
        <v>0</v>
      </c>
      <c r="AR250" s="216">
        <v>2.9551649490984278</v>
      </c>
      <c r="AS250" s="216">
        <v>2.3872436173333336</v>
      </c>
      <c r="AT250" s="216">
        <v>0.21398834395735544</v>
      </c>
      <c r="AU250" s="216">
        <v>0</v>
      </c>
      <c r="AV250" s="216">
        <v>0</v>
      </c>
      <c r="AW250" s="216">
        <v>0</v>
      </c>
      <c r="AX250" s="216">
        <v>0</v>
      </c>
      <c r="AY250" s="216">
        <v>0</v>
      </c>
      <c r="AZ250" s="216">
        <v>0.413873</v>
      </c>
      <c r="BA250" s="216">
        <v>26.085601369461877</v>
      </c>
      <c r="BB250" s="46"/>
      <c r="BC250" s="216">
        <v>10.502958</v>
      </c>
      <c r="BD250" s="46"/>
      <c r="BE250" s="216">
        <v>0</v>
      </c>
      <c r="BG250" s="45">
        <v>459.6527786254125</v>
      </c>
      <c r="BI250" s="35">
        <v>-0.007740397832844928</v>
      </c>
      <c r="BN250" s="7"/>
    </row>
    <row r="251" spans="1:66" ht="12.75">
      <c r="A251" s="8" t="s">
        <v>589</v>
      </c>
      <c r="B251" s="8" t="s">
        <v>732</v>
      </c>
      <c r="C251" s="8" t="s">
        <v>733</v>
      </c>
      <c r="D251" s="8"/>
      <c r="E251" s="216">
        <v>5.23302</v>
      </c>
      <c r="F251" s="216"/>
      <c r="G251" s="216">
        <v>8.965208644595998</v>
      </c>
      <c r="H251" s="216">
        <v>-0.06946</v>
      </c>
      <c r="I251" s="216">
        <v>1.025538651431118</v>
      </c>
      <c r="J251" s="216">
        <v>0</v>
      </c>
      <c r="K251" s="216">
        <v>0</v>
      </c>
      <c r="L251" s="216">
        <v>0</v>
      </c>
      <c r="M251" s="216">
        <v>0</v>
      </c>
      <c r="N251" s="216">
        <v>0</v>
      </c>
      <c r="O251" s="216">
        <v>0.008547</v>
      </c>
      <c r="P251" s="216">
        <v>0.007855</v>
      </c>
      <c r="Q251" s="216">
        <v>0.372612072</v>
      </c>
      <c r="R251" s="216">
        <v>0.030147376102862923</v>
      </c>
      <c r="S251" s="216">
        <v>0.794626</v>
      </c>
      <c r="T251" s="216">
        <v>0.07452084665753105</v>
      </c>
      <c r="U251" s="216">
        <v>0</v>
      </c>
      <c r="V251" s="216">
        <v>0</v>
      </c>
      <c r="W251" s="216">
        <v>0</v>
      </c>
      <c r="X251" s="216">
        <v>0</v>
      </c>
      <c r="Y251" s="216">
        <v>0</v>
      </c>
      <c r="Z251" s="216"/>
      <c r="AA251" s="216">
        <v>0</v>
      </c>
      <c r="AB251" s="46"/>
      <c r="AC251" s="217">
        <v>16.44261559078751</v>
      </c>
      <c r="AE251" s="216">
        <v>5.22419856235263</v>
      </c>
      <c r="AF251" s="46"/>
      <c r="AG251" s="216">
        <v>7.739236802822</v>
      </c>
      <c r="AH251" s="216">
        <v>0.03849242626199965</v>
      </c>
      <c r="AI251" s="216">
        <v>-0.06946</v>
      </c>
      <c r="AJ251" s="216"/>
      <c r="AK251" s="216">
        <v>0</v>
      </c>
      <c r="AL251" s="216">
        <v>0</v>
      </c>
      <c r="AM251" s="216">
        <v>0</v>
      </c>
      <c r="AN251" s="216">
        <v>0</v>
      </c>
      <c r="AO251" s="216">
        <v>0</v>
      </c>
      <c r="AP251" s="216">
        <v>0.008547</v>
      </c>
      <c r="AQ251" s="216">
        <v>0.007855</v>
      </c>
      <c r="AR251" s="216">
        <v>0.062174016798390894</v>
      </c>
      <c r="AS251" s="216">
        <v>0.7140705253333334</v>
      </c>
      <c r="AT251" s="216">
        <v>0.012192532299652305</v>
      </c>
      <c r="AU251" s="216">
        <v>0.699271</v>
      </c>
      <c r="AV251" s="216">
        <v>0.0880991464688101</v>
      </c>
      <c r="AW251" s="216">
        <v>0</v>
      </c>
      <c r="AX251" s="216">
        <v>0</v>
      </c>
      <c r="AY251" s="216">
        <v>0</v>
      </c>
      <c r="AZ251" s="216">
        <v>0</v>
      </c>
      <c r="BA251" s="216">
        <v>0</v>
      </c>
      <c r="BB251" s="46"/>
      <c r="BC251" s="216">
        <v>0</v>
      </c>
      <c r="BD251" s="46"/>
      <c r="BE251" s="216">
        <v>1.025538651431118</v>
      </c>
      <c r="BG251" s="45">
        <v>15.550215663767933</v>
      </c>
      <c r="BI251" s="35">
        <v>-0.05427359911762296</v>
      </c>
      <c r="BN251" s="7"/>
    </row>
    <row r="252" spans="1:66" ht="12.75">
      <c r="A252" s="8" t="s">
        <v>622</v>
      </c>
      <c r="B252" s="8" t="s">
        <v>734</v>
      </c>
      <c r="C252" s="8" t="s">
        <v>735</v>
      </c>
      <c r="D252" s="8"/>
      <c r="E252" s="216">
        <v>56.579853</v>
      </c>
      <c r="F252" s="216"/>
      <c r="G252" s="216">
        <v>92.51528550131499</v>
      </c>
      <c r="H252" s="216">
        <v>-0.060881</v>
      </c>
      <c r="I252" s="216">
        <v>0</v>
      </c>
      <c r="J252" s="216">
        <v>0</v>
      </c>
      <c r="K252" s="216">
        <v>0</v>
      </c>
      <c r="L252" s="216">
        <v>0.030189999999999995</v>
      </c>
      <c r="M252" s="216">
        <v>0.803904</v>
      </c>
      <c r="N252" s="216">
        <v>0</v>
      </c>
      <c r="O252" s="216">
        <v>0.008547</v>
      </c>
      <c r="P252" s="216">
        <v>0.007855</v>
      </c>
      <c r="Q252" s="216">
        <v>3.438806581111111</v>
      </c>
      <c r="R252" s="216">
        <v>0.311079546952351</v>
      </c>
      <c r="S252" s="216">
        <v>1.622821</v>
      </c>
      <c r="T252" s="216">
        <v>0.12305918913573569</v>
      </c>
      <c r="U252" s="216">
        <v>0</v>
      </c>
      <c r="V252" s="216">
        <v>0</v>
      </c>
      <c r="W252" s="216">
        <v>0</v>
      </c>
      <c r="X252" s="216">
        <v>0.139003</v>
      </c>
      <c r="Y252" s="216">
        <v>8.446122935094836</v>
      </c>
      <c r="Z252" s="216"/>
      <c r="AA252" s="216">
        <v>2.840646</v>
      </c>
      <c r="AB252" s="46"/>
      <c r="AC252" s="217">
        <v>166.80629175360903</v>
      </c>
      <c r="AE252" s="216">
        <v>57.26952379172393</v>
      </c>
      <c r="AF252" s="46"/>
      <c r="AG252" s="216">
        <v>83.38850280343799</v>
      </c>
      <c r="AH252" s="216">
        <v>0.39718901180300115</v>
      </c>
      <c r="AI252" s="216">
        <v>-0.060881</v>
      </c>
      <c r="AJ252" s="216"/>
      <c r="AK252" s="216">
        <v>0</v>
      </c>
      <c r="AL252" s="216">
        <v>0</v>
      </c>
      <c r="AM252" s="216">
        <v>0.030189999999999995</v>
      </c>
      <c r="AN252" s="216">
        <v>0.792209</v>
      </c>
      <c r="AO252" s="216">
        <v>0</v>
      </c>
      <c r="AP252" s="216">
        <v>0.008547</v>
      </c>
      <c r="AQ252" s="216">
        <v>0.007855</v>
      </c>
      <c r="AR252" s="216">
        <v>0.6571844565846408</v>
      </c>
      <c r="AS252" s="216">
        <v>4.743491247777777</v>
      </c>
      <c r="AT252" s="216">
        <v>0.12581922534131595</v>
      </c>
      <c r="AU252" s="216">
        <v>1.557937</v>
      </c>
      <c r="AV252" s="216">
        <v>0.12114754633598818</v>
      </c>
      <c r="AW252" s="216">
        <v>0</v>
      </c>
      <c r="AX252" s="216">
        <v>0</v>
      </c>
      <c r="AY252" s="216">
        <v>0</v>
      </c>
      <c r="AZ252" s="216">
        <v>0.143342</v>
      </c>
      <c r="BA252" s="216">
        <v>9.290735228604321</v>
      </c>
      <c r="BB252" s="46"/>
      <c r="BC252" s="216">
        <v>3.637614</v>
      </c>
      <c r="BD252" s="46"/>
      <c r="BE252" s="216">
        <v>0</v>
      </c>
      <c r="BG252" s="45">
        <v>162.11040631160895</v>
      </c>
      <c r="BI252" s="35">
        <v>-0.028151728526741714</v>
      </c>
      <c r="BN252" s="7"/>
    </row>
    <row r="253" spans="1:66" ht="12.75">
      <c r="A253" s="8" t="s">
        <v>622</v>
      </c>
      <c r="B253" s="8" t="s">
        <v>736</v>
      </c>
      <c r="C253" s="8" t="s">
        <v>737</v>
      </c>
      <c r="D253" s="8"/>
      <c r="E253" s="216">
        <v>85.006529</v>
      </c>
      <c r="F253" s="216"/>
      <c r="G253" s="216">
        <v>127.56109808528801</v>
      </c>
      <c r="H253" s="216">
        <v>0</v>
      </c>
      <c r="I253" s="216">
        <v>0</v>
      </c>
      <c r="J253" s="216">
        <v>0</v>
      </c>
      <c r="K253" s="216">
        <v>0</v>
      </c>
      <c r="L253" s="216">
        <v>0.03446599999999998</v>
      </c>
      <c r="M253" s="216">
        <v>1.064046</v>
      </c>
      <c r="N253" s="216">
        <v>0</v>
      </c>
      <c r="O253" s="216">
        <v>0.008547</v>
      </c>
      <c r="P253" s="216">
        <v>0.007855</v>
      </c>
      <c r="Q253" s="216">
        <v>2.405982448888889</v>
      </c>
      <c r="R253" s="216">
        <v>0.4319513411414669</v>
      </c>
      <c r="S253" s="216">
        <v>2.26992</v>
      </c>
      <c r="T253" s="216">
        <v>0.17701602248465143</v>
      </c>
      <c r="U253" s="216">
        <v>0.1</v>
      </c>
      <c r="V253" s="216">
        <v>0</v>
      </c>
      <c r="W253" s="216">
        <v>0</v>
      </c>
      <c r="X253" s="216">
        <v>0.2249</v>
      </c>
      <c r="Y253" s="216">
        <v>11.159745679770495</v>
      </c>
      <c r="Z253" s="216"/>
      <c r="AA253" s="216">
        <v>4.596024</v>
      </c>
      <c r="AB253" s="46"/>
      <c r="AC253" s="217">
        <v>235.0480805775735</v>
      </c>
      <c r="AE253" s="216">
        <v>85.05074910382633</v>
      </c>
      <c r="AF253" s="46"/>
      <c r="AG253" s="216">
        <v>114.32205521286599</v>
      </c>
      <c r="AH253" s="216">
        <v>0.5515191468410044</v>
      </c>
      <c r="AI253" s="216">
        <v>0</v>
      </c>
      <c r="AJ253" s="216"/>
      <c r="AK253" s="216">
        <v>0</v>
      </c>
      <c r="AL253" s="216">
        <v>0</v>
      </c>
      <c r="AM253" s="216">
        <v>0.03446599999999998</v>
      </c>
      <c r="AN253" s="216">
        <v>1.048567</v>
      </c>
      <c r="AO253" s="216">
        <v>0</v>
      </c>
      <c r="AP253" s="216">
        <v>0.008547</v>
      </c>
      <c r="AQ253" s="216">
        <v>0.007855</v>
      </c>
      <c r="AR253" s="216">
        <v>0.9769166077241266</v>
      </c>
      <c r="AS253" s="216">
        <v>3.5947411155555558</v>
      </c>
      <c r="AT253" s="216">
        <v>0.17348093839639536</v>
      </c>
      <c r="AU253" s="216">
        <v>2.137546</v>
      </c>
      <c r="AV253" s="216">
        <v>0.15689186633685553</v>
      </c>
      <c r="AW253" s="216">
        <v>0.1</v>
      </c>
      <c r="AX253" s="216">
        <v>0</v>
      </c>
      <c r="AY253" s="216">
        <v>0</v>
      </c>
      <c r="AZ253" s="216">
        <v>0.23192</v>
      </c>
      <c r="BA253" s="216">
        <v>12.275720247747545</v>
      </c>
      <c r="BB253" s="46"/>
      <c r="BC253" s="216">
        <v>5.885479</v>
      </c>
      <c r="BD253" s="46"/>
      <c r="BE253" s="216">
        <v>0</v>
      </c>
      <c r="BG253" s="45">
        <v>226.55645423929383</v>
      </c>
      <c r="BI253" s="35">
        <v>-0.03612718860504441</v>
      </c>
      <c r="BK253" s="7"/>
      <c r="BN253" s="7"/>
    </row>
    <row r="254" spans="1:66" ht="12.75">
      <c r="A254" s="8" t="s">
        <v>622</v>
      </c>
      <c r="B254" s="8" t="s">
        <v>738</v>
      </c>
      <c r="C254" s="8" t="s">
        <v>739</v>
      </c>
      <c r="D254" s="8"/>
      <c r="E254" s="216">
        <v>64.302336</v>
      </c>
      <c r="F254" s="216"/>
      <c r="G254" s="216">
        <v>38.671704269097</v>
      </c>
      <c r="H254" s="216">
        <v>0</v>
      </c>
      <c r="I254" s="216">
        <v>0</v>
      </c>
      <c r="J254" s="216">
        <v>0</v>
      </c>
      <c r="K254" s="216">
        <v>0</v>
      </c>
      <c r="L254" s="216">
        <v>0.021939000000000014</v>
      </c>
      <c r="M254" s="216">
        <v>0.252192</v>
      </c>
      <c r="N254" s="216">
        <v>0</v>
      </c>
      <c r="O254" s="216">
        <v>0.008547</v>
      </c>
      <c r="P254" s="216">
        <v>0.007855</v>
      </c>
      <c r="Q254" s="216">
        <v>1.4554082044444445</v>
      </c>
      <c r="R254" s="216">
        <v>0.12847706809805368</v>
      </c>
      <c r="S254" s="216">
        <v>0.90589</v>
      </c>
      <c r="T254" s="216">
        <v>0.0795355643511766</v>
      </c>
      <c r="U254" s="216">
        <v>0</v>
      </c>
      <c r="V254" s="216">
        <v>0</v>
      </c>
      <c r="W254" s="216">
        <v>0</v>
      </c>
      <c r="X254" s="216">
        <v>0.111662</v>
      </c>
      <c r="Y254" s="216">
        <v>5.89171500776911</v>
      </c>
      <c r="Z254" s="216"/>
      <c r="AA254" s="216">
        <v>2.281887</v>
      </c>
      <c r="AB254" s="46"/>
      <c r="AC254" s="217">
        <v>114.11914811375976</v>
      </c>
      <c r="AE254" s="216">
        <v>64.95872105434955</v>
      </c>
      <c r="AF254" s="46"/>
      <c r="AG254" s="216">
        <v>34.78988624535901</v>
      </c>
      <c r="AH254" s="216">
        <v>0.1640406134610027</v>
      </c>
      <c r="AI254" s="216">
        <v>0</v>
      </c>
      <c r="AJ254" s="216"/>
      <c r="AK254" s="216">
        <v>0</v>
      </c>
      <c r="AL254" s="216">
        <v>0</v>
      </c>
      <c r="AM254" s="216">
        <v>0.021939000000000014</v>
      </c>
      <c r="AN254" s="216">
        <v>0.248523</v>
      </c>
      <c r="AO254" s="216">
        <v>0</v>
      </c>
      <c r="AP254" s="216">
        <v>0.008547</v>
      </c>
      <c r="AQ254" s="216">
        <v>0.007855</v>
      </c>
      <c r="AR254" s="216">
        <v>0.7381392910056214</v>
      </c>
      <c r="AS254" s="216">
        <v>1.9352532711111112</v>
      </c>
      <c r="AT254" s="216">
        <v>0.05259286449153405</v>
      </c>
      <c r="AU254" s="216">
        <v>0.797183</v>
      </c>
      <c r="AV254" s="216">
        <v>0.09058012541382375</v>
      </c>
      <c r="AW254" s="216">
        <v>0</v>
      </c>
      <c r="AX254" s="216">
        <v>0</v>
      </c>
      <c r="AY254" s="216">
        <v>0</v>
      </c>
      <c r="AZ254" s="216">
        <v>0.115147</v>
      </c>
      <c r="BA254" s="216">
        <v>6.0566830279866455</v>
      </c>
      <c r="BB254" s="46"/>
      <c r="BC254" s="216">
        <v>2.92209</v>
      </c>
      <c r="BD254" s="46"/>
      <c r="BE254" s="216">
        <v>0</v>
      </c>
      <c r="BG254" s="45">
        <v>112.9071804931783</v>
      </c>
      <c r="BI254" s="35">
        <v>-0.010620195126003837</v>
      </c>
      <c r="BN254" s="7"/>
    </row>
    <row r="255" spans="1:66" ht="12.75">
      <c r="A255" s="8" t="s">
        <v>622</v>
      </c>
      <c r="B255" s="8" t="s">
        <v>740</v>
      </c>
      <c r="C255" s="8" t="s">
        <v>741</v>
      </c>
      <c r="D255" s="8"/>
      <c r="E255" s="216">
        <v>59.163085</v>
      </c>
      <c r="F255" s="216"/>
      <c r="G255" s="216">
        <v>106.10109236478999</v>
      </c>
      <c r="H255" s="216">
        <v>0</v>
      </c>
      <c r="I255" s="216">
        <v>0</v>
      </c>
      <c r="J255" s="216">
        <v>0</v>
      </c>
      <c r="K255" s="216">
        <v>0</v>
      </c>
      <c r="L255" s="216">
        <v>0.06640499999999999</v>
      </c>
      <c r="M255" s="216">
        <v>0.726196</v>
      </c>
      <c r="N255" s="216">
        <v>0</v>
      </c>
      <c r="O255" s="216">
        <v>0.008547</v>
      </c>
      <c r="P255" s="216">
        <v>0.007855</v>
      </c>
      <c r="Q255" s="216">
        <v>1.7721114088888887</v>
      </c>
      <c r="R255" s="216">
        <v>0.3592828051143239</v>
      </c>
      <c r="S255" s="216">
        <v>1.956906</v>
      </c>
      <c r="T255" s="216">
        <v>0.13290219261430078</v>
      </c>
      <c r="U255" s="216">
        <v>0</v>
      </c>
      <c r="V255" s="216">
        <v>0</v>
      </c>
      <c r="W255" s="216">
        <v>0</v>
      </c>
      <c r="X255" s="216">
        <v>0.155949</v>
      </c>
      <c r="Y255" s="216">
        <v>15.737442731413251</v>
      </c>
      <c r="Z255" s="216"/>
      <c r="AA255" s="216">
        <v>3.186951</v>
      </c>
      <c r="AB255" s="46"/>
      <c r="AC255" s="217">
        <v>189.37472550282072</v>
      </c>
      <c r="AE255" s="216">
        <v>59.37054497360671</v>
      </c>
      <c r="AF255" s="46"/>
      <c r="AG255" s="216">
        <v>95.27623561103199</v>
      </c>
      <c r="AH255" s="216">
        <v>0.4587353418740034</v>
      </c>
      <c r="AI255" s="216">
        <v>0</v>
      </c>
      <c r="AJ255" s="216"/>
      <c r="AK255" s="216">
        <v>0</v>
      </c>
      <c r="AL255" s="216">
        <v>0</v>
      </c>
      <c r="AM255" s="216">
        <v>0.06640499999999999</v>
      </c>
      <c r="AN255" s="216">
        <v>0.715632</v>
      </c>
      <c r="AO255" s="216">
        <v>0</v>
      </c>
      <c r="AP255" s="216">
        <v>0.008547</v>
      </c>
      <c r="AQ255" s="216">
        <v>0.007855</v>
      </c>
      <c r="AR255" s="216">
        <v>0.7050699101738301</v>
      </c>
      <c r="AS255" s="216">
        <v>2.0945468755555554</v>
      </c>
      <c r="AT255" s="216">
        <v>0.1442956931588947</v>
      </c>
      <c r="AU255" s="216">
        <v>1.79937</v>
      </c>
      <c r="AV255" s="216">
        <v>0.12760682364270526</v>
      </c>
      <c r="AW255" s="216">
        <v>0</v>
      </c>
      <c r="AX255" s="216">
        <v>0</v>
      </c>
      <c r="AY255" s="216">
        <v>0</v>
      </c>
      <c r="AZ255" s="216">
        <v>0.160817</v>
      </c>
      <c r="BA255" s="216">
        <v>16.178091127892824</v>
      </c>
      <c r="BB255" s="46"/>
      <c r="BC255" s="216">
        <v>4.081079</v>
      </c>
      <c r="BD255" s="46"/>
      <c r="BE255" s="216">
        <v>0</v>
      </c>
      <c r="BG255" s="45">
        <v>181.19483135693648</v>
      </c>
      <c r="BI255" s="35">
        <v>-0.04319422311591633</v>
      </c>
      <c r="BN255" s="7"/>
    </row>
    <row r="256" spans="1:66" ht="12.75">
      <c r="A256" s="8" t="s">
        <v>589</v>
      </c>
      <c r="B256" s="8" t="s">
        <v>742</v>
      </c>
      <c r="C256" s="8" t="s">
        <v>743</v>
      </c>
      <c r="D256" s="8"/>
      <c r="E256" s="216">
        <v>9.376758</v>
      </c>
      <c r="F256" s="216"/>
      <c r="G256" s="216">
        <v>12.15717770593</v>
      </c>
      <c r="H256" s="216">
        <v>-0.02398</v>
      </c>
      <c r="I256" s="216">
        <v>0</v>
      </c>
      <c r="J256" s="216">
        <v>0</v>
      </c>
      <c r="K256" s="216">
        <v>0</v>
      </c>
      <c r="L256" s="216">
        <v>0</v>
      </c>
      <c r="M256" s="216">
        <v>0</v>
      </c>
      <c r="N256" s="216">
        <v>0</v>
      </c>
      <c r="O256" s="216">
        <v>0.008547</v>
      </c>
      <c r="P256" s="216">
        <v>0.007855</v>
      </c>
      <c r="Q256" s="216">
        <v>0.39798768444444443</v>
      </c>
      <c r="R256" s="216">
        <v>0.041167011678282614</v>
      </c>
      <c r="S256" s="216">
        <v>1.086825</v>
      </c>
      <c r="T256" s="216">
        <v>0.10043805763725366</v>
      </c>
      <c r="U256" s="216">
        <v>0</v>
      </c>
      <c r="V256" s="216">
        <v>0</v>
      </c>
      <c r="W256" s="216">
        <v>0</v>
      </c>
      <c r="X256" s="216">
        <v>0</v>
      </c>
      <c r="Y256" s="216">
        <v>0</v>
      </c>
      <c r="Z256" s="216"/>
      <c r="AA256" s="216">
        <v>0</v>
      </c>
      <c r="AB256" s="46"/>
      <c r="AC256" s="217">
        <v>23.152775459689977</v>
      </c>
      <c r="AE256" s="216">
        <v>9.415168727627552</v>
      </c>
      <c r="AF256" s="46"/>
      <c r="AG256" s="216">
        <v>10.493142034323</v>
      </c>
      <c r="AH256" s="216">
        <v>0.05256239070499875</v>
      </c>
      <c r="AI256" s="216">
        <v>-0.02398</v>
      </c>
      <c r="AJ256" s="216"/>
      <c r="AK256" s="216">
        <v>0</v>
      </c>
      <c r="AL256" s="216">
        <v>0</v>
      </c>
      <c r="AM256" s="216">
        <v>0</v>
      </c>
      <c r="AN256" s="216">
        <v>0</v>
      </c>
      <c r="AO256" s="216">
        <v>0</v>
      </c>
      <c r="AP256" s="216">
        <v>0.008547</v>
      </c>
      <c r="AQ256" s="216">
        <v>0.007855</v>
      </c>
      <c r="AR256" s="216">
        <v>0.1120741076834728</v>
      </c>
      <c r="AS256" s="216">
        <v>0.8613293377777778</v>
      </c>
      <c r="AT256" s="216">
        <v>0.0165335562983815</v>
      </c>
      <c r="AU256" s="216">
        <v>1.013394</v>
      </c>
      <c r="AV256" s="216">
        <v>0.10585447494309531</v>
      </c>
      <c r="AW256" s="216">
        <v>0</v>
      </c>
      <c r="AX256" s="216">
        <v>0</v>
      </c>
      <c r="AY256" s="216">
        <v>0</v>
      </c>
      <c r="AZ256" s="216">
        <v>0</v>
      </c>
      <c r="BA256" s="216">
        <v>0</v>
      </c>
      <c r="BB256" s="46"/>
      <c r="BC256" s="216">
        <v>0</v>
      </c>
      <c r="BD256" s="46"/>
      <c r="BE256" s="216">
        <v>0</v>
      </c>
      <c r="BG256" s="45">
        <v>22.062480629358276</v>
      </c>
      <c r="BI256" s="35">
        <v>-0.04709132312149585</v>
      </c>
      <c r="BN256" s="7"/>
    </row>
    <row r="257" spans="1:66" ht="12.75">
      <c r="A257" s="8" t="s">
        <v>589</v>
      </c>
      <c r="B257" s="8" t="s">
        <v>744</v>
      </c>
      <c r="C257" s="8" t="s">
        <v>745</v>
      </c>
      <c r="D257" s="8"/>
      <c r="E257" s="216">
        <v>3.041746</v>
      </c>
      <c r="F257" s="216"/>
      <c r="G257" s="216">
        <v>2.53411474315</v>
      </c>
      <c r="H257" s="216">
        <v>-0.11202</v>
      </c>
      <c r="I257" s="216">
        <v>0</v>
      </c>
      <c r="J257" s="216">
        <v>0</v>
      </c>
      <c r="K257" s="216">
        <v>0</v>
      </c>
      <c r="L257" s="216">
        <v>0</v>
      </c>
      <c r="M257" s="216">
        <v>0</v>
      </c>
      <c r="N257" s="216">
        <v>0</v>
      </c>
      <c r="O257" s="216">
        <v>0.008547</v>
      </c>
      <c r="P257" s="216">
        <v>0.007855</v>
      </c>
      <c r="Q257" s="216">
        <v>0.2636309333333334</v>
      </c>
      <c r="R257" s="216">
        <v>0.00855780394665791</v>
      </c>
      <c r="S257" s="216">
        <v>0.255414</v>
      </c>
      <c r="T257" s="216">
        <v>0.03193580633750824</v>
      </c>
      <c r="U257" s="216">
        <v>0</v>
      </c>
      <c r="V257" s="216">
        <v>0</v>
      </c>
      <c r="W257" s="216">
        <v>0</v>
      </c>
      <c r="X257" s="216">
        <v>0</v>
      </c>
      <c r="Y257" s="216">
        <v>0</v>
      </c>
      <c r="Z257" s="216"/>
      <c r="AA257" s="216">
        <v>0</v>
      </c>
      <c r="AB257" s="46"/>
      <c r="AC257" s="217">
        <v>6.0397812867675</v>
      </c>
      <c r="AE257" s="216">
        <v>3.0656983872978665</v>
      </c>
      <c r="AF257" s="46"/>
      <c r="AG257" s="216">
        <v>2.192964390652</v>
      </c>
      <c r="AH257" s="216">
        <v>0.010926676878000145</v>
      </c>
      <c r="AI257" s="216">
        <v>-0.11202</v>
      </c>
      <c r="AJ257" s="216"/>
      <c r="AK257" s="216">
        <v>0</v>
      </c>
      <c r="AL257" s="216">
        <v>0</v>
      </c>
      <c r="AM257" s="216">
        <v>0</v>
      </c>
      <c r="AN257" s="216">
        <v>0</v>
      </c>
      <c r="AO257" s="216">
        <v>0</v>
      </c>
      <c r="AP257" s="216">
        <v>0.008547</v>
      </c>
      <c r="AQ257" s="216">
        <v>0.007855</v>
      </c>
      <c r="AR257" s="216">
        <v>0.03401951966008867</v>
      </c>
      <c r="AS257" s="216">
        <v>0.3455498666666667</v>
      </c>
      <c r="AT257" s="216">
        <v>0.0034463532396990645</v>
      </c>
      <c r="AU257" s="216">
        <v>0.225218</v>
      </c>
      <c r="AV257" s="216">
        <v>0.05919869625912838</v>
      </c>
      <c r="AW257" s="216">
        <v>0</v>
      </c>
      <c r="AX257" s="216">
        <v>0</v>
      </c>
      <c r="AY257" s="216">
        <v>0</v>
      </c>
      <c r="AZ257" s="216">
        <v>0</v>
      </c>
      <c r="BA257" s="216">
        <v>0</v>
      </c>
      <c r="BB257" s="46"/>
      <c r="BC257" s="216">
        <v>0</v>
      </c>
      <c r="BD257" s="46"/>
      <c r="BE257" s="216">
        <v>0</v>
      </c>
      <c r="BG257" s="45">
        <v>5.841403890653449</v>
      </c>
      <c r="BI257" s="35">
        <v>-0.032845129102385524</v>
      </c>
      <c r="BN257" s="7"/>
    </row>
    <row r="258" spans="1:66" ht="12.75">
      <c r="A258" s="8" t="s">
        <v>622</v>
      </c>
      <c r="B258" s="8" t="s">
        <v>746</v>
      </c>
      <c r="C258" s="8" t="s">
        <v>747</v>
      </c>
      <c r="D258" s="8"/>
      <c r="E258" s="216">
        <v>62.526213</v>
      </c>
      <c r="F258" s="216"/>
      <c r="G258" s="216">
        <v>67.120908347332</v>
      </c>
      <c r="H258" s="216">
        <v>0</v>
      </c>
      <c r="I258" s="216">
        <v>0</v>
      </c>
      <c r="J258" s="216">
        <v>0</v>
      </c>
      <c r="K258" s="216">
        <v>0</v>
      </c>
      <c r="L258" s="216">
        <v>0.04935600000000001</v>
      </c>
      <c r="M258" s="216">
        <v>0.454668</v>
      </c>
      <c r="N258" s="216">
        <v>0</v>
      </c>
      <c r="O258" s="216">
        <v>0.008547</v>
      </c>
      <c r="P258" s="216">
        <v>0.007855</v>
      </c>
      <c r="Q258" s="216">
        <v>2.067371938888889</v>
      </c>
      <c r="R258" s="216">
        <v>0.2272868987054242</v>
      </c>
      <c r="S258" s="216">
        <v>1.236157</v>
      </c>
      <c r="T258" s="216">
        <v>0.0973567360254773</v>
      </c>
      <c r="U258" s="216">
        <v>0</v>
      </c>
      <c r="V258" s="216">
        <v>0</v>
      </c>
      <c r="W258" s="216">
        <v>0</v>
      </c>
      <c r="X258" s="216">
        <v>0.099744</v>
      </c>
      <c r="Y258" s="216">
        <v>7.465531365410745</v>
      </c>
      <c r="Z258" s="216"/>
      <c r="AA258" s="216">
        <v>2.038343</v>
      </c>
      <c r="AB258" s="46"/>
      <c r="AC258" s="217">
        <v>143.39933828636254</v>
      </c>
      <c r="AE258" s="216">
        <v>62.87578795652964</v>
      </c>
      <c r="AF258" s="46"/>
      <c r="AG258" s="216">
        <v>60.516226731065</v>
      </c>
      <c r="AH258" s="216">
        <v>0.29020184572400154</v>
      </c>
      <c r="AI258" s="216">
        <v>0</v>
      </c>
      <c r="AJ258" s="216"/>
      <c r="AK258" s="216">
        <v>0</v>
      </c>
      <c r="AL258" s="216">
        <v>0</v>
      </c>
      <c r="AM258" s="216">
        <v>0.04935600000000001</v>
      </c>
      <c r="AN258" s="216">
        <v>0.448054</v>
      </c>
      <c r="AO258" s="216">
        <v>0</v>
      </c>
      <c r="AP258" s="216">
        <v>0.008547</v>
      </c>
      <c r="AQ258" s="216">
        <v>0.007855</v>
      </c>
      <c r="AR258" s="216">
        <v>0.7094053419264668</v>
      </c>
      <c r="AS258" s="216">
        <v>2.925527538888889</v>
      </c>
      <c r="AT258" s="216">
        <v>0.091283301421004</v>
      </c>
      <c r="AU258" s="216">
        <v>1.176504</v>
      </c>
      <c r="AV258" s="216">
        <v>0.10424899279216301</v>
      </c>
      <c r="AW258" s="216">
        <v>0</v>
      </c>
      <c r="AX258" s="216">
        <v>0</v>
      </c>
      <c r="AY258" s="216">
        <v>0</v>
      </c>
      <c r="AZ258" s="216">
        <v>0.102858</v>
      </c>
      <c r="BA258" s="216">
        <v>8.21208450195182</v>
      </c>
      <c r="BB258" s="46"/>
      <c r="BC258" s="216">
        <v>2.610218</v>
      </c>
      <c r="BD258" s="46"/>
      <c r="BE258" s="216">
        <v>0</v>
      </c>
      <c r="BG258" s="45">
        <v>140.12815821029895</v>
      </c>
      <c r="BI258" s="35">
        <v>-0.022811681805191986</v>
      </c>
      <c r="BN258" s="7"/>
    </row>
    <row r="259" spans="1:66" ht="12.75">
      <c r="A259" s="8" t="s">
        <v>606</v>
      </c>
      <c r="B259" s="8" t="s">
        <v>258</v>
      </c>
      <c r="C259" s="8" t="s">
        <v>259</v>
      </c>
      <c r="D259" s="8"/>
      <c r="E259" s="216">
        <v>85.037229</v>
      </c>
      <c r="F259" s="216"/>
      <c r="G259" s="216">
        <v>117.879746731548</v>
      </c>
      <c r="H259" s="216">
        <v>0</v>
      </c>
      <c r="I259" s="216">
        <v>0</v>
      </c>
      <c r="J259" s="216">
        <v>0</v>
      </c>
      <c r="K259" s="216">
        <v>0</v>
      </c>
      <c r="L259" s="216">
        <v>0.051319000000000004</v>
      </c>
      <c r="M259" s="216">
        <v>0.645895</v>
      </c>
      <c r="N259" s="216">
        <v>0</v>
      </c>
      <c r="O259" s="216">
        <v>0.008547</v>
      </c>
      <c r="P259" s="216">
        <v>0.007855</v>
      </c>
      <c r="Q259" s="216">
        <v>2.790813543333334</v>
      </c>
      <c r="R259" s="216">
        <v>0.3957067523978797</v>
      </c>
      <c r="S259" s="216">
        <v>1.798672</v>
      </c>
      <c r="T259" s="216">
        <v>0.15963103338508622</v>
      </c>
      <c r="U259" s="216">
        <v>0.09925</v>
      </c>
      <c r="V259" s="216">
        <v>0</v>
      </c>
      <c r="W259" s="216">
        <v>0</v>
      </c>
      <c r="X259" s="216">
        <v>0.195454</v>
      </c>
      <c r="Y259" s="216">
        <v>10.373906509405078</v>
      </c>
      <c r="Z259" s="216"/>
      <c r="AA259" s="216">
        <v>3.994265</v>
      </c>
      <c r="AB259" s="46"/>
      <c r="AC259" s="217">
        <v>223.43829057006946</v>
      </c>
      <c r="AE259" s="216">
        <v>86.02025517587244</v>
      </c>
      <c r="AF259" s="46"/>
      <c r="AG259" s="216">
        <v>105.648441324784</v>
      </c>
      <c r="AH259" s="216">
        <v>0.5052417476119995</v>
      </c>
      <c r="AI259" s="216">
        <v>0</v>
      </c>
      <c r="AJ259" s="216"/>
      <c r="AK259" s="216">
        <v>0</v>
      </c>
      <c r="AL259" s="216">
        <v>0</v>
      </c>
      <c r="AM259" s="216">
        <v>0.051319000000000004</v>
      </c>
      <c r="AN259" s="216">
        <v>0.636499</v>
      </c>
      <c r="AO259" s="216">
        <v>0</v>
      </c>
      <c r="AP259" s="216">
        <v>0.008547</v>
      </c>
      <c r="AQ259" s="216">
        <v>0.007855</v>
      </c>
      <c r="AR259" s="216">
        <v>1.0339837776350203</v>
      </c>
      <c r="AS259" s="216">
        <v>3.310163143333334</v>
      </c>
      <c r="AT259" s="216">
        <v>0.16031446411072334</v>
      </c>
      <c r="AU259" s="216">
        <v>1.650358</v>
      </c>
      <c r="AV259" s="216">
        <v>0.14714425378693397</v>
      </c>
      <c r="AW259" s="216">
        <v>0.09925</v>
      </c>
      <c r="AX259" s="216">
        <v>0</v>
      </c>
      <c r="AY259" s="216">
        <v>0</v>
      </c>
      <c r="AZ259" s="216">
        <v>0.201555</v>
      </c>
      <c r="BA259" s="216">
        <v>11.411297160345589</v>
      </c>
      <c r="BB259" s="46"/>
      <c r="BC259" s="216">
        <v>5.114891</v>
      </c>
      <c r="BD259" s="46"/>
      <c r="BE259" s="216">
        <v>0</v>
      </c>
      <c r="BG259" s="45">
        <v>216.00711504748006</v>
      </c>
      <c r="BI259" s="35">
        <v>-0.03325829025826264</v>
      </c>
      <c r="BN259" s="7"/>
    </row>
    <row r="260" spans="1:66" ht="12.75">
      <c r="A260" s="8" t="s">
        <v>622</v>
      </c>
      <c r="B260" s="8" t="s">
        <v>260</v>
      </c>
      <c r="C260" s="8" t="s">
        <v>261</v>
      </c>
      <c r="D260" s="8"/>
      <c r="E260" s="216">
        <v>48.480798</v>
      </c>
      <c r="F260" s="216"/>
      <c r="G260" s="216">
        <v>78.843269521753</v>
      </c>
      <c r="H260" s="216">
        <v>-0.100334</v>
      </c>
      <c r="I260" s="216">
        <v>0</v>
      </c>
      <c r="J260" s="216">
        <v>0</v>
      </c>
      <c r="K260" s="216">
        <v>0.006777</v>
      </c>
      <c r="L260" s="216">
        <v>0.02607799999999999</v>
      </c>
      <c r="M260" s="216">
        <v>0.7647</v>
      </c>
      <c r="N260" s="216">
        <v>0</v>
      </c>
      <c r="O260" s="216">
        <v>0.008547</v>
      </c>
      <c r="P260" s="216">
        <v>0.007855</v>
      </c>
      <c r="Q260" s="216">
        <v>0.9493156255555556</v>
      </c>
      <c r="R260" s="216">
        <v>0.26698152117763224</v>
      </c>
      <c r="S260" s="216">
        <v>1.326705</v>
      </c>
      <c r="T260" s="216">
        <v>0.11514724834650732</v>
      </c>
      <c r="U260" s="216">
        <v>0</v>
      </c>
      <c r="V260" s="216">
        <v>0</v>
      </c>
      <c r="W260" s="216">
        <v>0</v>
      </c>
      <c r="X260" s="216">
        <v>0.126141</v>
      </c>
      <c r="Y260" s="216">
        <v>10.61970068145994</v>
      </c>
      <c r="Z260" s="216"/>
      <c r="AA260" s="216">
        <v>2.577805</v>
      </c>
      <c r="AB260" s="46"/>
      <c r="AC260" s="217">
        <v>144.01948659829262</v>
      </c>
      <c r="AE260" s="216">
        <v>48.71547769907378</v>
      </c>
      <c r="AF260" s="46"/>
      <c r="AG260" s="216">
        <v>70.746361318965</v>
      </c>
      <c r="AH260" s="216">
        <v>0.3408842773670107</v>
      </c>
      <c r="AI260" s="216">
        <v>-0.100334</v>
      </c>
      <c r="AJ260" s="216"/>
      <c r="AK260" s="216">
        <v>0</v>
      </c>
      <c r="AL260" s="216">
        <v>0.006777</v>
      </c>
      <c r="AM260" s="216">
        <v>0.02607799999999999</v>
      </c>
      <c r="AN260" s="216">
        <v>0.753575</v>
      </c>
      <c r="AO260" s="216">
        <v>0</v>
      </c>
      <c r="AP260" s="216">
        <v>0.008547</v>
      </c>
      <c r="AQ260" s="216">
        <v>0.007855</v>
      </c>
      <c r="AR260" s="216">
        <v>0.6072737518723936</v>
      </c>
      <c r="AS260" s="216">
        <v>1.3793694922222222</v>
      </c>
      <c r="AT260" s="216">
        <v>0.10722551458226377</v>
      </c>
      <c r="AU260" s="216">
        <v>1.179429</v>
      </c>
      <c r="AV260" s="216">
        <v>0.11479106908472834</v>
      </c>
      <c r="AW260" s="216">
        <v>0</v>
      </c>
      <c r="AX260" s="216">
        <v>0</v>
      </c>
      <c r="AY260" s="216">
        <v>0</v>
      </c>
      <c r="AZ260" s="216">
        <v>0.130079</v>
      </c>
      <c r="BA260" s="216">
        <v>10.917052300540819</v>
      </c>
      <c r="BB260" s="46"/>
      <c r="BC260" s="216">
        <v>3.301031</v>
      </c>
      <c r="BD260" s="46"/>
      <c r="BE260" s="216">
        <v>0</v>
      </c>
      <c r="BG260" s="45">
        <v>138.24147242370822</v>
      </c>
      <c r="BI260" s="35">
        <v>-0.04011966929656378</v>
      </c>
      <c r="BN260" s="7"/>
    </row>
    <row r="261" spans="1:66" ht="12.75">
      <c r="A261" s="8" t="s">
        <v>589</v>
      </c>
      <c r="B261" s="8" t="s">
        <v>262</v>
      </c>
      <c r="C261" s="8" t="s">
        <v>263</v>
      </c>
      <c r="D261" s="8"/>
      <c r="E261" s="216">
        <v>4.975962</v>
      </c>
      <c r="F261" s="216"/>
      <c r="G261" s="216">
        <v>4.882899489519</v>
      </c>
      <c r="H261" s="216">
        <v>-0.001155</v>
      </c>
      <c r="I261" s="216">
        <v>0</v>
      </c>
      <c r="J261" s="216">
        <v>0</v>
      </c>
      <c r="K261" s="216">
        <v>0</v>
      </c>
      <c r="L261" s="216">
        <v>0</v>
      </c>
      <c r="M261" s="216">
        <v>0</v>
      </c>
      <c r="N261" s="216">
        <v>0</v>
      </c>
      <c r="O261" s="216">
        <v>0.008547</v>
      </c>
      <c r="P261" s="216">
        <v>0.007855</v>
      </c>
      <c r="Q261" s="216">
        <v>0.41348879288888885</v>
      </c>
      <c r="R261" s="216">
        <v>0.016337577317427555</v>
      </c>
      <c r="S261" s="216">
        <v>0.575931</v>
      </c>
      <c r="T261" s="216">
        <v>0.05889423059598674</v>
      </c>
      <c r="U261" s="216">
        <v>0</v>
      </c>
      <c r="V261" s="216">
        <v>0</v>
      </c>
      <c r="W261" s="216">
        <v>0</v>
      </c>
      <c r="X261" s="216">
        <v>0</v>
      </c>
      <c r="Y261" s="216">
        <v>0</v>
      </c>
      <c r="Z261" s="216"/>
      <c r="AA261" s="216">
        <v>0</v>
      </c>
      <c r="AB261" s="46"/>
      <c r="AC261" s="217">
        <v>10.938760090321303</v>
      </c>
      <c r="AE261" s="216">
        <v>5.000787873732486</v>
      </c>
      <c r="AF261" s="46"/>
      <c r="AG261" s="216">
        <v>4.232434328273</v>
      </c>
      <c r="AH261" s="216">
        <v>0.020859957696999422</v>
      </c>
      <c r="AI261" s="216">
        <v>-0.001155</v>
      </c>
      <c r="AJ261" s="216"/>
      <c r="AK261" s="216">
        <v>0</v>
      </c>
      <c r="AL261" s="216">
        <v>0</v>
      </c>
      <c r="AM261" s="216">
        <v>0</v>
      </c>
      <c r="AN261" s="216">
        <v>0</v>
      </c>
      <c r="AO261" s="216">
        <v>0</v>
      </c>
      <c r="AP261" s="216">
        <v>0.008547</v>
      </c>
      <c r="AQ261" s="216">
        <v>0.007855</v>
      </c>
      <c r="AR261" s="216">
        <v>0.058480863630643004</v>
      </c>
      <c r="AS261" s="216">
        <v>0.6737156728888889</v>
      </c>
      <c r="AT261" s="216">
        <v>0.006640660814715371</v>
      </c>
      <c r="AU261" s="216">
        <v>0.506819</v>
      </c>
      <c r="AV261" s="216">
        <v>0.07747639312178427</v>
      </c>
      <c r="AW261" s="216">
        <v>0</v>
      </c>
      <c r="AX261" s="216">
        <v>0</v>
      </c>
      <c r="AY261" s="216">
        <v>0</v>
      </c>
      <c r="AZ261" s="216">
        <v>0</v>
      </c>
      <c r="BA261" s="216">
        <v>0</v>
      </c>
      <c r="BB261" s="46"/>
      <c r="BC261" s="216">
        <v>0</v>
      </c>
      <c r="BD261" s="46"/>
      <c r="BE261" s="216">
        <v>0</v>
      </c>
      <c r="BG261" s="45">
        <v>10.592461750158517</v>
      </c>
      <c r="BI261" s="35">
        <v>-0.031657915275899805</v>
      </c>
      <c r="BK261" s="7"/>
      <c r="BN261" s="7"/>
    </row>
    <row r="262" spans="1:66" ht="12.75">
      <c r="A262" s="8" t="s">
        <v>589</v>
      </c>
      <c r="B262" s="8" t="s">
        <v>264</v>
      </c>
      <c r="C262" s="8" t="s">
        <v>265</v>
      </c>
      <c r="D262" s="8"/>
      <c r="E262" s="216">
        <v>11.208997</v>
      </c>
      <c r="F262" s="216"/>
      <c r="G262" s="216">
        <v>5.2165178003040005</v>
      </c>
      <c r="H262" s="216">
        <v>-0.021835</v>
      </c>
      <c r="I262" s="216">
        <v>0</v>
      </c>
      <c r="J262" s="216">
        <v>0</v>
      </c>
      <c r="K262" s="216">
        <v>0</v>
      </c>
      <c r="L262" s="216">
        <v>0</v>
      </c>
      <c r="M262" s="216">
        <v>0</v>
      </c>
      <c r="N262" s="216">
        <v>0</v>
      </c>
      <c r="O262" s="216">
        <v>0.008547</v>
      </c>
      <c r="P262" s="216">
        <v>0.007855</v>
      </c>
      <c r="Q262" s="216">
        <v>1.561769809777778</v>
      </c>
      <c r="R262" s="216">
        <v>0.017664334140672668</v>
      </c>
      <c r="S262" s="216">
        <v>0.692599</v>
      </c>
      <c r="T262" s="216">
        <v>0.05445147561655269</v>
      </c>
      <c r="U262" s="216">
        <v>0</v>
      </c>
      <c r="V262" s="216">
        <v>0</v>
      </c>
      <c r="W262" s="216">
        <v>0</v>
      </c>
      <c r="X262" s="216">
        <v>0</v>
      </c>
      <c r="Y262" s="216">
        <v>0</v>
      </c>
      <c r="Z262" s="216"/>
      <c r="AA262" s="216">
        <v>0</v>
      </c>
      <c r="AB262" s="46"/>
      <c r="AC262" s="217">
        <v>18.746566419839006</v>
      </c>
      <c r="AE262" s="216">
        <v>11.301579638037156</v>
      </c>
      <c r="AF262" s="46"/>
      <c r="AG262" s="216">
        <v>4.524841771917</v>
      </c>
      <c r="AH262" s="216">
        <v>0.022553972095999866</v>
      </c>
      <c r="AI262" s="216">
        <v>-0.021835</v>
      </c>
      <c r="AJ262" s="216"/>
      <c r="AK262" s="216">
        <v>0</v>
      </c>
      <c r="AL262" s="216">
        <v>0</v>
      </c>
      <c r="AM262" s="216">
        <v>0</v>
      </c>
      <c r="AN262" s="216">
        <v>0</v>
      </c>
      <c r="AO262" s="216">
        <v>0</v>
      </c>
      <c r="AP262" s="216">
        <v>0.008547</v>
      </c>
      <c r="AQ262" s="216">
        <v>0.007855</v>
      </c>
      <c r="AR262" s="216">
        <v>0.11940623392394</v>
      </c>
      <c r="AS262" s="216">
        <v>2.1443018631111115</v>
      </c>
      <c r="AT262" s="216">
        <v>0.007094376081281246</v>
      </c>
      <c r="AU262" s="216">
        <v>0.622819</v>
      </c>
      <c r="AV262" s="216">
        <v>0.0746980953649468</v>
      </c>
      <c r="AW262" s="216">
        <v>0</v>
      </c>
      <c r="AX262" s="216">
        <v>0</v>
      </c>
      <c r="AY262" s="216">
        <v>0</v>
      </c>
      <c r="AZ262" s="216">
        <v>0</v>
      </c>
      <c r="BA262" s="216">
        <v>0</v>
      </c>
      <c r="BB262" s="46"/>
      <c r="BC262" s="216">
        <v>0</v>
      </c>
      <c r="BD262" s="46"/>
      <c r="BE262" s="216">
        <v>0</v>
      </c>
      <c r="BG262" s="45">
        <v>18.811861950531434</v>
      </c>
      <c r="BI262" s="35">
        <v>0.0034830661375582408</v>
      </c>
      <c r="BN262" s="7"/>
    </row>
    <row r="263" spans="1:66" ht="12.75">
      <c r="A263" s="8" t="s">
        <v>589</v>
      </c>
      <c r="B263" s="8" t="s">
        <v>266</v>
      </c>
      <c r="C263" s="8" t="s">
        <v>267</v>
      </c>
      <c r="D263" s="8"/>
      <c r="E263" s="216">
        <v>2.961947</v>
      </c>
      <c r="F263" s="216"/>
      <c r="G263" s="216">
        <v>3.003032828573</v>
      </c>
      <c r="H263" s="216">
        <v>-0.023063</v>
      </c>
      <c r="I263" s="216">
        <v>0</v>
      </c>
      <c r="J263" s="216">
        <v>0</v>
      </c>
      <c r="K263" s="216">
        <v>0</v>
      </c>
      <c r="L263" s="216">
        <v>0</v>
      </c>
      <c r="M263" s="216">
        <v>0</v>
      </c>
      <c r="N263" s="216">
        <v>0</v>
      </c>
      <c r="O263" s="216">
        <v>0.008547</v>
      </c>
      <c r="P263" s="216">
        <v>0.007855</v>
      </c>
      <c r="Q263" s="216">
        <v>0.3676975386666667</v>
      </c>
      <c r="R263" s="216">
        <v>0.010028864239641246</v>
      </c>
      <c r="S263" s="216">
        <v>0.213505</v>
      </c>
      <c r="T263" s="216">
        <v>0.02789657452879689</v>
      </c>
      <c r="U263" s="216">
        <v>0</v>
      </c>
      <c r="V263" s="216">
        <v>0</v>
      </c>
      <c r="W263" s="216">
        <v>0</v>
      </c>
      <c r="X263" s="216">
        <v>0</v>
      </c>
      <c r="Y263" s="216">
        <v>0</v>
      </c>
      <c r="Z263" s="216"/>
      <c r="AA263" s="216">
        <v>0</v>
      </c>
      <c r="AB263" s="46"/>
      <c r="AC263" s="217">
        <v>6.577446806008105</v>
      </c>
      <c r="AE263" s="216">
        <v>2.9628731682408547</v>
      </c>
      <c r="AF263" s="46"/>
      <c r="AG263" s="216">
        <v>2.603769000024</v>
      </c>
      <c r="AH263" s="216">
        <v>0.012804939174000173</v>
      </c>
      <c r="AI263" s="216">
        <v>-0.023063</v>
      </c>
      <c r="AJ263" s="216"/>
      <c r="AK263" s="216">
        <v>0</v>
      </c>
      <c r="AL263" s="216">
        <v>0</v>
      </c>
      <c r="AM263" s="216">
        <v>0</v>
      </c>
      <c r="AN263" s="216">
        <v>0</v>
      </c>
      <c r="AO263" s="216">
        <v>0</v>
      </c>
      <c r="AP263" s="216">
        <v>0.008547</v>
      </c>
      <c r="AQ263" s="216">
        <v>0.007855</v>
      </c>
      <c r="AR263" s="216">
        <v>0.03148213424659135</v>
      </c>
      <c r="AS263" s="216">
        <v>0.5948064453333334</v>
      </c>
      <c r="AT263" s="216">
        <v>0.004084073914036888</v>
      </c>
      <c r="AU263" s="216">
        <v>0.187884</v>
      </c>
      <c r="AV263" s="216">
        <v>0.05655255075468536</v>
      </c>
      <c r="AW263" s="216">
        <v>0</v>
      </c>
      <c r="AX263" s="216">
        <v>0</v>
      </c>
      <c r="AY263" s="216">
        <v>0</v>
      </c>
      <c r="AZ263" s="216">
        <v>0</v>
      </c>
      <c r="BA263" s="216">
        <v>0</v>
      </c>
      <c r="BB263" s="46"/>
      <c r="BC263" s="216">
        <v>0</v>
      </c>
      <c r="BD263" s="46"/>
      <c r="BE263" s="216">
        <v>0</v>
      </c>
      <c r="BG263" s="45">
        <v>6.447595311687502</v>
      </c>
      <c r="BI263" s="35">
        <v>-0.01974192998444184</v>
      </c>
      <c r="BN263" s="7"/>
    </row>
    <row r="264" spans="1:66" ht="12.75">
      <c r="A264" s="8" t="s">
        <v>606</v>
      </c>
      <c r="B264" s="8" t="s">
        <v>268</v>
      </c>
      <c r="C264" s="8" t="s">
        <v>269</v>
      </c>
      <c r="D264" s="8"/>
      <c r="E264" s="216">
        <v>107.503</v>
      </c>
      <c r="F264" s="216"/>
      <c r="G264" s="216">
        <v>50.538797844644</v>
      </c>
      <c r="H264" s="216">
        <v>0</v>
      </c>
      <c r="I264" s="216">
        <v>0</v>
      </c>
      <c r="J264" s="216">
        <v>0</v>
      </c>
      <c r="K264" s="216">
        <v>0</v>
      </c>
      <c r="L264" s="216">
        <v>0.071221</v>
      </c>
      <c r="M264" s="216">
        <v>0.400756</v>
      </c>
      <c r="N264" s="216">
        <v>0</v>
      </c>
      <c r="O264" s="216">
        <v>0.008547</v>
      </c>
      <c r="P264" s="216">
        <v>0.007855</v>
      </c>
      <c r="Q264" s="216">
        <v>2.0418530055555557</v>
      </c>
      <c r="R264" s="216">
        <v>0.16715223661840845</v>
      </c>
      <c r="S264" s="216">
        <v>0.977295</v>
      </c>
      <c r="T264" s="216">
        <v>0.07352145159058084</v>
      </c>
      <c r="U264" s="216">
        <v>0.1</v>
      </c>
      <c r="V264" s="216">
        <v>0</v>
      </c>
      <c r="W264" s="216">
        <v>0</v>
      </c>
      <c r="X264" s="216">
        <v>0.115741</v>
      </c>
      <c r="Y264" s="216">
        <v>7.675988027696556</v>
      </c>
      <c r="Z264" s="216"/>
      <c r="AA264" s="216">
        <v>2.365264</v>
      </c>
      <c r="AB264" s="46"/>
      <c r="AC264" s="217">
        <v>172.04699156610513</v>
      </c>
      <c r="AE264" s="216">
        <v>108.4371912948071</v>
      </c>
      <c r="AF264" s="46"/>
      <c r="AG264" s="216">
        <v>45.890204571667</v>
      </c>
      <c r="AH264" s="216">
        <v>0.21342139762500673</v>
      </c>
      <c r="AI264" s="216">
        <v>0</v>
      </c>
      <c r="AJ264" s="216"/>
      <c r="AK264" s="216">
        <v>0</v>
      </c>
      <c r="AL264" s="216">
        <v>0</v>
      </c>
      <c r="AM264" s="216">
        <v>0.071221</v>
      </c>
      <c r="AN264" s="216">
        <v>0.394926</v>
      </c>
      <c r="AO264" s="216">
        <v>0</v>
      </c>
      <c r="AP264" s="216">
        <v>0.008547</v>
      </c>
      <c r="AQ264" s="216">
        <v>0.007855</v>
      </c>
      <c r="AR264" s="216">
        <v>1.1866952125454457</v>
      </c>
      <c r="AS264" s="216">
        <v>2.4398130055555556</v>
      </c>
      <c r="AT264" s="216">
        <v>0.06873191127323597</v>
      </c>
      <c r="AU264" s="216">
        <v>0.93457</v>
      </c>
      <c r="AV264" s="216">
        <v>0.08737282322205685</v>
      </c>
      <c r="AW264" s="216">
        <v>0.1</v>
      </c>
      <c r="AX264" s="216">
        <v>0</v>
      </c>
      <c r="AY264" s="216">
        <v>0</v>
      </c>
      <c r="AZ264" s="216">
        <v>0.119353</v>
      </c>
      <c r="BA264" s="216">
        <v>7.890915692472061</v>
      </c>
      <c r="BB264" s="46"/>
      <c r="BC264" s="216">
        <v>3.028859</v>
      </c>
      <c r="BD264" s="46"/>
      <c r="BE264" s="216">
        <v>0</v>
      </c>
      <c r="BG264" s="45">
        <v>170.87967690916747</v>
      </c>
      <c r="BI264" s="35">
        <v>-0.006784859452129093</v>
      </c>
      <c r="BN264" s="7"/>
    </row>
    <row r="265" spans="1:66" ht="12.75">
      <c r="A265" s="8" t="s">
        <v>589</v>
      </c>
      <c r="B265" s="8" t="s">
        <v>270</v>
      </c>
      <c r="C265" s="8" t="s">
        <v>271</v>
      </c>
      <c r="D265" s="8"/>
      <c r="E265" s="216">
        <v>3.589981</v>
      </c>
      <c r="F265" s="216"/>
      <c r="G265" s="216">
        <v>3.326369025878</v>
      </c>
      <c r="H265" s="216">
        <v>-0.038317</v>
      </c>
      <c r="I265" s="216">
        <v>0</v>
      </c>
      <c r="J265" s="216">
        <v>0</v>
      </c>
      <c r="K265" s="216">
        <v>0</v>
      </c>
      <c r="L265" s="216">
        <v>0</v>
      </c>
      <c r="M265" s="216">
        <v>0</v>
      </c>
      <c r="N265" s="216">
        <v>0</v>
      </c>
      <c r="O265" s="216">
        <v>0.008547</v>
      </c>
      <c r="P265" s="216">
        <v>0.007855</v>
      </c>
      <c r="Q265" s="216">
        <v>0.4254494435555556</v>
      </c>
      <c r="R265" s="216">
        <v>0.01113852941101062</v>
      </c>
      <c r="S265" s="216">
        <v>0.216412</v>
      </c>
      <c r="T265" s="216">
        <v>0.029853046438206163</v>
      </c>
      <c r="U265" s="216">
        <v>0</v>
      </c>
      <c r="V265" s="216">
        <v>0</v>
      </c>
      <c r="W265" s="216">
        <v>0</v>
      </c>
      <c r="X265" s="216">
        <v>0</v>
      </c>
      <c r="Y265" s="216">
        <v>0</v>
      </c>
      <c r="Z265" s="216"/>
      <c r="AA265" s="216">
        <v>0</v>
      </c>
      <c r="AB265" s="46"/>
      <c r="AC265" s="217">
        <v>7.577288045282772</v>
      </c>
      <c r="AE265" s="216">
        <v>3.619396066504421</v>
      </c>
      <c r="AF265" s="46"/>
      <c r="AG265" s="216">
        <v>2.8887511689889998</v>
      </c>
      <c r="AH265" s="216">
        <v>0.014221769103999716</v>
      </c>
      <c r="AI265" s="216">
        <v>-0.038317</v>
      </c>
      <c r="AJ265" s="216"/>
      <c r="AK265" s="216">
        <v>0</v>
      </c>
      <c r="AL265" s="216">
        <v>0</v>
      </c>
      <c r="AM265" s="216">
        <v>0</v>
      </c>
      <c r="AN265" s="216">
        <v>0</v>
      </c>
      <c r="AO265" s="216">
        <v>0</v>
      </c>
      <c r="AP265" s="216">
        <v>0.008547</v>
      </c>
      <c r="AQ265" s="216">
        <v>0.007855</v>
      </c>
      <c r="AR265" s="216">
        <v>0.039353531199636936</v>
      </c>
      <c r="AS265" s="216">
        <v>0.5436198968888889</v>
      </c>
      <c r="AT265" s="216">
        <v>0.004523805679974569</v>
      </c>
      <c r="AU265" s="216">
        <v>0.191359</v>
      </c>
      <c r="AV265" s="216">
        <v>0.058043574234012144</v>
      </c>
      <c r="AW265" s="216">
        <v>0</v>
      </c>
      <c r="AX265" s="216">
        <v>0</v>
      </c>
      <c r="AY265" s="216">
        <v>0</v>
      </c>
      <c r="AZ265" s="216">
        <v>0</v>
      </c>
      <c r="BA265" s="216">
        <v>0</v>
      </c>
      <c r="BB265" s="46"/>
      <c r="BC265" s="216">
        <v>0</v>
      </c>
      <c r="BD265" s="46"/>
      <c r="BE265" s="216">
        <v>0</v>
      </c>
      <c r="BG265" s="45">
        <v>7.337353812599935</v>
      </c>
      <c r="BI265" s="35">
        <v>-0.031664921704040006</v>
      </c>
      <c r="BN265" s="7"/>
    </row>
    <row r="266" spans="1:66" ht="12.75">
      <c r="A266" s="8" t="s">
        <v>611</v>
      </c>
      <c r="B266" s="8" t="s">
        <v>272</v>
      </c>
      <c r="C266" s="8" t="s">
        <v>273</v>
      </c>
      <c r="D266" s="8"/>
      <c r="E266" s="216">
        <v>66.728197</v>
      </c>
      <c r="F266" s="216"/>
      <c r="G266" s="216">
        <v>134.171019537997</v>
      </c>
      <c r="H266" s="216">
        <v>0</v>
      </c>
      <c r="I266" s="216">
        <v>0</v>
      </c>
      <c r="J266" s="216">
        <v>0</v>
      </c>
      <c r="K266" s="216">
        <v>0</v>
      </c>
      <c r="L266" s="216">
        <v>0.050016000000000005</v>
      </c>
      <c r="M266" s="216">
        <v>0.976483</v>
      </c>
      <c r="N266" s="216">
        <v>0</v>
      </c>
      <c r="O266" s="216">
        <v>0.008547</v>
      </c>
      <c r="P266" s="216">
        <v>0.007855</v>
      </c>
      <c r="Q266" s="216">
        <v>1.5613783588888892</v>
      </c>
      <c r="R266" s="216">
        <v>0.45433406188622266</v>
      </c>
      <c r="S266" s="216">
        <v>1.918088</v>
      </c>
      <c r="T266" s="216">
        <v>0.17450791361880033</v>
      </c>
      <c r="U266" s="216">
        <v>0</v>
      </c>
      <c r="V266" s="216">
        <v>0</v>
      </c>
      <c r="W266" s="216">
        <v>0</v>
      </c>
      <c r="X266" s="216">
        <v>0.194119</v>
      </c>
      <c r="Y266" s="216">
        <v>14.25561371672359</v>
      </c>
      <c r="Z266" s="216"/>
      <c r="AA266" s="216">
        <v>3.966999</v>
      </c>
      <c r="AB266" s="46"/>
      <c r="AC266" s="217">
        <v>224.46715758911452</v>
      </c>
      <c r="AE266" s="216">
        <v>66.54627910028351</v>
      </c>
      <c r="AF266" s="46"/>
      <c r="AG266" s="216">
        <v>120.896170065399</v>
      </c>
      <c r="AH266" s="216">
        <v>0.5800975950910002</v>
      </c>
      <c r="AI266" s="216">
        <v>0</v>
      </c>
      <c r="AJ266" s="216"/>
      <c r="AK266" s="216">
        <v>0</v>
      </c>
      <c r="AL266" s="216">
        <v>0</v>
      </c>
      <c r="AM266" s="216">
        <v>0.050016000000000005</v>
      </c>
      <c r="AN266" s="216">
        <v>0.962278</v>
      </c>
      <c r="AO266" s="216">
        <v>0</v>
      </c>
      <c r="AP266" s="216">
        <v>0.008547</v>
      </c>
      <c r="AQ266" s="216">
        <v>0.007855</v>
      </c>
      <c r="AR266" s="216">
        <v>0.8052420826064818</v>
      </c>
      <c r="AS266" s="216">
        <v>2.6303344922222225</v>
      </c>
      <c r="AT266" s="216">
        <v>0.1824703199049783</v>
      </c>
      <c r="AU266" s="216">
        <v>1.879426</v>
      </c>
      <c r="AV266" s="216">
        <v>0.1554030100555052</v>
      </c>
      <c r="AW266" s="216">
        <v>0</v>
      </c>
      <c r="AX266" s="216">
        <v>0</v>
      </c>
      <c r="AY266" s="216">
        <v>0</v>
      </c>
      <c r="AZ266" s="216">
        <v>0.200178</v>
      </c>
      <c r="BA266" s="216">
        <v>14.777309012370038</v>
      </c>
      <c r="BB266" s="46"/>
      <c r="BC266" s="216">
        <v>5.079976</v>
      </c>
      <c r="BD266" s="46"/>
      <c r="BE266" s="216">
        <v>0</v>
      </c>
      <c r="BG266" s="45">
        <v>214.7615816779327</v>
      </c>
      <c r="BI266" s="35">
        <v>-0.04323828935789266</v>
      </c>
      <c r="BN266" s="7"/>
    </row>
    <row r="267" spans="1:66" ht="12.75">
      <c r="A267" s="8" t="s">
        <v>589</v>
      </c>
      <c r="B267" s="8" t="s">
        <v>274</v>
      </c>
      <c r="C267" s="8" t="s">
        <v>275</v>
      </c>
      <c r="D267" s="8"/>
      <c r="E267" s="216">
        <v>5.869664</v>
      </c>
      <c r="F267" s="216"/>
      <c r="G267" s="216">
        <v>3.800066335949</v>
      </c>
      <c r="H267" s="216">
        <v>-0.108099</v>
      </c>
      <c r="I267" s="216">
        <v>0</v>
      </c>
      <c r="J267" s="216">
        <v>0</v>
      </c>
      <c r="K267" s="216">
        <v>0</v>
      </c>
      <c r="L267" s="216">
        <v>0</v>
      </c>
      <c r="M267" s="216">
        <v>0</v>
      </c>
      <c r="N267" s="216">
        <v>0</v>
      </c>
      <c r="O267" s="216">
        <v>0.008547</v>
      </c>
      <c r="P267" s="216">
        <v>0.007855</v>
      </c>
      <c r="Q267" s="216">
        <v>0.44047302311111114</v>
      </c>
      <c r="R267" s="216">
        <v>0.012867902321930726</v>
      </c>
      <c r="S267" s="216">
        <v>0.377829</v>
      </c>
      <c r="T267" s="216">
        <v>0.04067253582707653</v>
      </c>
      <c r="U267" s="216">
        <v>0</v>
      </c>
      <c r="V267" s="216">
        <v>0</v>
      </c>
      <c r="W267" s="216">
        <v>0</v>
      </c>
      <c r="X267" s="216">
        <v>0</v>
      </c>
      <c r="Y267" s="216">
        <v>0</v>
      </c>
      <c r="Z267" s="216"/>
      <c r="AA267" s="216">
        <v>0</v>
      </c>
      <c r="AB267" s="46"/>
      <c r="AC267" s="217">
        <v>10.449875797209119</v>
      </c>
      <c r="AE267" s="216">
        <v>5.883864619991047</v>
      </c>
      <c r="AF267" s="46"/>
      <c r="AG267" s="216">
        <v>3.2903000373570004</v>
      </c>
      <c r="AH267" s="216">
        <v>0.016429847146999556</v>
      </c>
      <c r="AI267" s="216">
        <v>-0.108099</v>
      </c>
      <c r="AJ267" s="216"/>
      <c r="AK267" s="216">
        <v>0</v>
      </c>
      <c r="AL267" s="216">
        <v>0</v>
      </c>
      <c r="AM267" s="216">
        <v>0</v>
      </c>
      <c r="AN267" s="216">
        <v>0</v>
      </c>
      <c r="AO267" s="216">
        <v>0</v>
      </c>
      <c r="AP267" s="216">
        <v>0.008547</v>
      </c>
      <c r="AQ267" s="216">
        <v>0.007855</v>
      </c>
      <c r="AR267" s="216">
        <v>0.06482367535600894</v>
      </c>
      <c r="AS267" s="216">
        <v>0.5957541964444445</v>
      </c>
      <c r="AT267" s="216">
        <v>0.005168026019094111</v>
      </c>
      <c r="AU267" s="216">
        <v>0.33249</v>
      </c>
      <c r="AV267" s="216">
        <v>0.06466884072642447</v>
      </c>
      <c r="AW267" s="216">
        <v>0</v>
      </c>
      <c r="AX267" s="216">
        <v>0</v>
      </c>
      <c r="AY267" s="216">
        <v>0</v>
      </c>
      <c r="AZ267" s="216">
        <v>0</v>
      </c>
      <c r="BA267" s="216">
        <v>0</v>
      </c>
      <c r="BB267" s="46"/>
      <c r="BC267" s="216">
        <v>0</v>
      </c>
      <c r="BD267" s="46"/>
      <c r="BE267" s="216">
        <v>0</v>
      </c>
      <c r="BG267" s="45">
        <v>10.161802243041018</v>
      </c>
      <c r="BI267" s="35">
        <v>-0.02756717493666645</v>
      </c>
      <c r="BN267" s="7"/>
    </row>
    <row r="268" spans="1:66" ht="12.75">
      <c r="A268" s="8" t="s">
        <v>589</v>
      </c>
      <c r="B268" s="8" t="s">
        <v>276</v>
      </c>
      <c r="C268" s="8" t="s">
        <v>277</v>
      </c>
      <c r="D268" s="8"/>
      <c r="E268" s="216">
        <v>4.579698</v>
      </c>
      <c r="F268" s="216"/>
      <c r="G268" s="216">
        <v>4.820778125598</v>
      </c>
      <c r="H268" s="216">
        <v>-0.008329</v>
      </c>
      <c r="I268" s="216">
        <v>0</v>
      </c>
      <c r="J268" s="216">
        <v>0</v>
      </c>
      <c r="K268" s="216">
        <v>0</v>
      </c>
      <c r="L268" s="216">
        <v>0</v>
      </c>
      <c r="M268" s="216">
        <v>0</v>
      </c>
      <c r="N268" s="216">
        <v>0</v>
      </c>
      <c r="O268" s="216">
        <v>0.008547</v>
      </c>
      <c r="P268" s="216">
        <v>0.007855</v>
      </c>
      <c r="Q268" s="216">
        <v>0.2901962568888889</v>
      </c>
      <c r="R268" s="216">
        <v>0.016138953321221304</v>
      </c>
      <c r="S268" s="216">
        <v>0.502606</v>
      </c>
      <c r="T268" s="216">
        <v>0.05289894355510408</v>
      </c>
      <c r="U268" s="216">
        <v>0</v>
      </c>
      <c r="V268" s="216">
        <v>0</v>
      </c>
      <c r="W268" s="216">
        <v>0</v>
      </c>
      <c r="X268" s="216">
        <v>0</v>
      </c>
      <c r="Y268" s="216">
        <v>0</v>
      </c>
      <c r="Z268" s="216"/>
      <c r="AA268" s="216">
        <v>0</v>
      </c>
      <c r="AB268" s="46"/>
      <c r="AC268" s="217">
        <v>10.270389279363213</v>
      </c>
      <c r="AE268" s="216">
        <v>4.576394524381902</v>
      </c>
      <c r="AF268" s="46"/>
      <c r="AG268" s="216">
        <v>4.175922529705</v>
      </c>
      <c r="AH268" s="216">
        <v>0.020606352888999507</v>
      </c>
      <c r="AI268" s="216">
        <v>-0.008329</v>
      </c>
      <c r="AJ268" s="216"/>
      <c r="AK268" s="216">
        <v>0</v>
      </c>
      <c r="AL268" s="216">
        <v>0</v>
      </c>
      <c r="AM268" s="216">
        <v>0</v>
      </c>
      <c r="AN268" s="216">
        <v>0</v>
      </c>
      <c r="AO268" s="216">
        <v>0</v>
      </c>
      <c r="AP268" s="216">
        <v>0.008547</v>
      </c>
      <c r="AQ268" s="216">
        <v>0.007855</v>
      </c>
      <c r="AR268" s="216">
        <v>0.054686244201718366</v>
      </c>
      <c r="AS268" s="216">
        <v>0.5383901768888889</v>
      </c>
      <c r="AT268" s="216">
        <v>0.0065561768092525655</v>
      </c>
      <c r="AU268" s="216">
        <v>0.450474</v>
      </c>
      <c r="AV268" s="216">
        <v>0.07347720569848305</v>
      </c>
      <c r="AW268" s="216">
        <v>0</v>
      </c>
      <c r="AX268" s="216">
        <v>0</v>
      </c>
      <c r="AY268" s="216">
        <v>0</v>
      </c>
      <c r="AZ268" s="216">
        <v>0</v>
      </c>
      <c r="BA268" s="216">
        <v>0</v>
      </c>
      <c r="BB268" s="46"/>
      <c r="BC268" s="216">
        <v>0</v>
      </c>
      <c r="BD268" s="46"/>
      <c r="BE268" s="216">
        <v>0</v>
      </c>
      <c r="BG268" s="45">
        <v>9.904580210574244</v>
      </c>
      <c r="BI268" s="35">
        <v>-0.03561783870490746</v>
      </c>
      <c r="BN268" s="7"/>
    </row>
    <row r="269" spans="1:66" ht="12.75">
      <c r="A269" s="8" t="s">
        <v>589</v>
      </c>
      <c r="B269" s="8" t="s">
        <v>278</v>
      </c>
      <c r="C269" s="8" t="s">
        <v>279</v>
      </c>
      <c r="D269" s="8"/>
      <c r="E269" s="216">
        <v>6.346315</v>
      </c>
      <c r="F269" s="216"/>
      <c r="G269" s="216">
        <v>5.27443014367</v>
      </c>
      <c r="H269" s="216">
        <v>-0.125379</v>
      </c>
      <c r="I269" s="216">
        <v>0</v>
      </c>
      <c r="J269" s="216">
        <v>0</v>
      </c>
      <c r="K269" s="216">
        <v>0</v>
      </c>
      <c r="L269" s="216">
        <v>0</v>
      </c>
      <c r="M269" s="216">
        <v>0</v>
      </c>
      <c r="N269" s="216">
        <v>0</v>
      </c>
      <c r="O269" s="216">
        <v>0.008547</v>
      </c>
      <c r="P269" s="216">
        <v>0.007855</v>
      </c>
      <c r="Q269" s="216">
        <v>0.7701118506666667</v>
      </c>
      <c r="R269" s="216">
        <v>0.017589144044658996</v>
      </c>
      <c r="S269" s="216">
        <v>0.601017</v>
      </c>
      <c r="T269" s="216">
        <v>0.05657455368960381</v>
      </c>
      <c r="U269" s="216">
        <v>0</v>
      </c>
      <c r="V269" s="216">
        <v>0</v>
      </c>
      <c r="W269" s="216">
        <v>0</v>
      </c>
      <c r="X269" s="216">
        <v>0</v>
      </c>
      <c r="Y269" s="216">
        <v>0</v>
      </c>
      <c r="Z269" s="216"/>
      <c r="AA269" s="216">
        <v>0</v>
      </c>
      <c r="AB269" s="46"/>
      <c r="AC269" s="217">
        <v>12.957060692070929</v>
      </c>
      <c r="AE269" s="216">
        <v>6.393267323039527</v>
      </c>
      <c r="AF269" s="46"/>
      <c r="AG269" s="216">
        <v>4.577790578776</v>
      </c>
      <c r="AH269" s="216">
        <v>0.02245796874100063</v>
      </c>
      <c r="AI269" s="216">
        <v>-0.125379</v>
      </c>
      <c r="AJ269" s="216"/>
      <c r="AK269" s="216">
        <v>0</v>
      </c>
      <c r="AL269" s="216">
        <v>0</v>
      </c>
      <c r="AM269" s="216">
        <v>0</v>
      </c>
      <c r="AN269" s="216">
        <v>0</v>
      </c>
      <c r="AO269" s="216">
        <v>0</v>
      </c>
      <c r="AP269" s="216">
        <v>0.008547</v>
      </c>
      <c r="AQ269" s="216">
        <v>0.007855</v>
      </c>
      <c r="AR269" s="216">
        <v>0.07309445861515187</v>
      </c>
      <c r="AS269" s="216">
        <v>1.0248044373333334</v>
      </c>
      <c r="AT269" s="216">
        <v>0.007173135889895864</v>
      </c>
      <c r="AU269" s="216">
        <v>0.528895</v>
      </c>
      <c r="AV269" s="216">
        <v>0.07515252891399347</v>
      </c>
      <c r="AW269" s="216">
        <v>0</v>
      </c>
      <c r="AX269" s="216">
        <v>0</v>
      </c>
      <c r="AY269" s="216">
        <v>0</v>
      </c>
      <c r="AZ269" s="216">
        <v>0</v>
      </c>
      <c r="BA269" s="216">
        <v>0</v>
      </c>
      <c r="BB269" s="46"/>
      <c r="BC269" s="216">
        <v>0</v>
      </c>
      <c r="BD269" s="46"/>
      <c r="BE269" s="216">
        <v>0</v>
      </c>
      <c r="BG269" s="45">
        <v>12.593658431308903</v>
      </c>
      <c r="BI269" s="35">
        <v>-0.028046658837093348</v>
      </c>
      <c r="BN269" s="7"/>
    </row>
    <row r="270" spans="1:66" ht="12.75">
      <c r="A270" s="8" t="s">
        <v>611</v>
      </c>
      <c r="B270" s="8" t="s">
        <v>280</v>
      </c>
      <c r="C270" s="8" t="s">
        <v>281</v>
      </c>
      <c r="D270" s="8"/>
      <c r="E270" s="216">
        <v>78.26858</v>
      </c>
      <c r="F270" s="216"/>
      <c r="G270" s="216">
        <v>141.350821488945</v>
      </c>
      <c r="H270" s="216">
        <v>-0.41306</v>
      </c>
      <c r="I270" s="216">
        <v>0</v>
      </c>
      <c r="J270" s="216">
        <v>0</v>
      </c>
      <c r="K270" s="216">
        <v>0</v>
      </c>
      <c r="L270" s="216">
        <v>0.036057000000000006</v>
      </c>
      <c r="M270" s="216">
        <v>0.936858</v>
      </c>
      <c r="N270" s="216">
        <v>0</v>
      </c>
      <c r="O270" s="216">
        <v>0.008547</v>
      </c>
      <c r="P270" s="216">
        <v>0.007855</v>
      </c>
      <c r="Q270" s="216">
        <v>2.7485423399999998</v>
      </c>
      <c r="R270" s="216">
        <v>0.4753797614949654</v>
      </c>
      <c r="S270" s="216">
        <v>1.99206</v>
      </c>
      <c r="T270" s="216">
        <v>0.17890301690509752</v>
      </c>
      <c r="U270" s="216">
        <v>0</v>
      </c>
      <c r="V270" s="216">
        <v>0</v>
      </c>
      <c r="W270" s="216">
        <v>0</v>
      </c>
      <c r="X270" s="216">
        <v>0.235615</v>
      </c>
      <c r="Y270" s="216">
        <v>13.790313708696084</v>
      </c>
      <c r="Z270" s="216"/>
      <c r="AA270" s="216">
        <v>4.815007</v>
      </c>
      <c r="AB270" s="46"/>
      <c r="AC270" s="217">
        <v>244.4314793160412</v>
      </c>
      <c r="AE270" s="216">
        <v>79.2083112869959</v>
      </c>
      <c r="AF270" s="46"/>
      <c r="AG270" s="216">
        <v>127.28804379805</v>
      </c>
      <c r="AH270" s="216">
        <v>0.6069689233810007</v>
      </c>
      <c r="AI270" s="216">
        <v>-0.41306</v>
      </c>
      <c r="AJ270" s="216"/>
      <c r="AK270" s="216">
        <v>0</v>
      </c>
      <c r="AL270" s="216">
        <v>0</v>
      </c>
      <c r="AM270" s="216">
        <v>0.036057000000000006</v>
      </c>
      <c r="AN270" s="216">
        <v>0.923229</v>
      </c>
      <c r="AO270" s="216">
        <v>0</v>
      </c>
      <c r="AP270" s="216">
        <v>0.008547</v>
      </c>
      <c r="AQ270" s="216">
        <v>0.007855</v>
      </c>
      <c r="AR270" s="216">
        <v>0.9763041579900761</v>
      </c>
      <c r="AS270" s="216">
        <v>3.9647983399999998</v>
      </c>
      <c r="AT270" s="216">
        <v>0.19223472926368376</v>
      </c>
      <c r="AU270" s="216">
        <v>1.832345</v>
      </c>
      <c r="AV270" s="216">
        <v>0.1564535208241649</v>
      </c>
      <c r="AW270" s="216">
        <v>0</v>
      </c>
      <c r="AX270" s="216">
        <v>0</v>
      </c>
      <c r="AY270" s="216">
        <v>0</v>
      </c>
      <c r="AZ270" s="216">
        <v>0.242969</v>
      </c>
      <c r="BA270" s="216">
        <v>14.176442492539577</v>
      </c>
      <c r="BB270" s="46"/>
      <c r="BC270" s="216">
        <v>6.165899</v>
      </c>
      <c r="BD270" s="46"/>
      <c r="BE270" s="216">
        <v>0</v>
      </c>
      <c r="BG270" s="45">
        <v>235.37339824904433</v>
      </c>
      <c r="BI270" s="35">
        <v>-0.03705775169525152</v>
      </c>
      <c r="BN270" s="7"/>
    </row>
    <row r="271" spans="1:66" ht="12.75">
      <c r="A271" s="8" t="s">
        <v>589</v>
      </c>
      <c r="B271" s="8" t="s">
        <v>282</v>
      </c>
      <c r="C271" s="8" t="s">
        <v>283</v>
      </c>
      <c r="D271" s="8"/>
      <c r="E271" s="216">
        <v>5.51238</v>
      </c>
      <c r="F271" s="216"/>
      <c r="G271" s="216">
        <v>5.340867676732</v>
      </c>
      <c r="H271" s="216">
        <v>-0.06484</v>
      </c>
      <c r="I271" s="216">
        <v>0</v>
      </c>
      <c r="J271" s="216">
        <v>0</v>
      </c>
      <c r="K271" s="216">
        <v>0</v>
      </c>
      <c r="L271" s="216">
        <v>0</v>
      </c>
      <c r="M271" s="216">
        <v>0</v>
      </c>
      <c r="N271" s="216">
        <v>0</v>
      </c>
      <c r="O271" s="216">
        <v>0.008547</v>
      </c>
      <c r="P271" s="216">
        <v>0.007855</v>
      </c>
      <c r="Q271" s="216">
        <v>1.2829519075555555</v>
      </c>
      <c r="R271" s="216">
        <v>0.017877585003913482</v>
      </c>
      <c r="S271" s="216">
        <v>0.600195</v>
      </c>
      <c r="T271" s="216">
        <v>0.0550248550333732</v>
      </c>
      <c r="U271" s="216">
        <v>0</v>
      </c>
      <c r="V271" s="216">
        <v>0</v>
      </c>
      <c r="W271" s="216">
        <v>0</v>
      </c>
      <c r="X271" s="216">
        <v>0</v>
      </c>
      <c r="Y271" s="216">
        <v>0</v>
      </c>
      <c r="Z271" s="216"/>
      <c r="AA271" s="216">
        <v>0</v>
      </c>
      <c r="AB271" s="46"/>
      <c r="AC271" s="217">
        <v>12.76085902432484</v>
      </c>
      <c r="AE271" s="216">
        <v>5.5632788482797695</v>
      </c>
      <c r="AF271" s="46"/>
      <c r="AG271" s="216">
        <v>4.623373914434</v>
      </c>
      <c r="AH271" s="216">
        <v>0.022826252611000093</v>
      </c>
      <c r="AI271" s="216">
        <v>-0.06484</v>
      </c>
      <c r="AJ271" s="216"/>
      <c r="AK271" s="216">
        <v>0</v>
      </c>
      <c r="AL271" s="216">
        <v>0</v>
      </c>
      <c r="AM271" s="216">
        <v>0</v>
      </c>
      <c r="AN271" s="216">
        <v>0</v>
      </c>
      <c r="AO271" s="216">
        <v>0</v>
      </c>
      <c r="AP271" s="216">
        <v>0.008547</v>
      </c>
      <c r="AQ271" s="216">
        <v>0.007855</v>
      </c>
      <c r="AR271" s="216">
        <v>0.061809009886374916</v>
      </c>
      <c r="AS271" s="216">
        <v>1.7977722808888887</v>
      </c>
      <c r="AT271" s="216">
        <v>0.0072634898124736644</v>
      </c>
      <c r="AU271" s="216">
        <v>0.528172</v>
      </c>
      <c r="AV271" s="216">
        <v>0.07486991385871622</v>
      </c>
      <c r="AW271" s="216">
        <v>0</v>
      </c>
      <c r="AX271" s="216">
        <v>0</v>
      </c>
      <c r="AY271" s="216">
        <v>0</v>
      </c>
      <c r="AZ271" s="216">
        <v>0</v>
      </c>
      <c r="BA271" s="216">
        <v>0</v>
      </c>
      <c r="BB271" s="46"/>
      <c r="BC271" s="216">
        <v>0</v>
      </c>
      <c r="BD271" s="46"/>
      <c r="BE271" s="216">
        <v>0</v>
      </c>
      <c r="BG271" s="45">
        <v>12.630927709771223</v>
      </c>
      <c r="BI271" s="35">
        <v>-0.01018201943191613</v>
      </c>
      <c r="BN271" s="7"/>
    </row>
    <row r="272" spans="1:66" ht="12.75">
      <c r="A272" s="8" t="s">
        <v>589</v>
      </c>
      <c r="B272" s="8" t="s">
        <v>284</v>
      </c>
      <c r="C272" s="8" t="s">
        <v>285</v>
      </c>
      <c r="D272" s="8"/>
      <c r="E272" s="216">
        <v>4.40759</v>
      </c>
      <c r="F272" s="216"/>
      <c r="G272" s="216">
        <v>4.053063092837</v>
      </c>
      <c r="H272" s="216">
        <v>0</v>
      </c>
      <c r="I272" s="216">
        <v>0</v>
      </c>
      <c r="J272" s="216">
        <v>0</v>
      </c>
      <c r="K272" s="216">
        <v>0</v>
      </c>
      <c r="L272" s="216">
        <v>0</v>
      </c>
      <c r="M272" s="216">
        <v>0</v>
      </c>
      <c r="N272" s="216">
        <v>0</v>
      </c>
      <c r="O272" s="216">
        <v>0.008547</v>
      </c>
      <c r="P272" s="216">
        <v>0.007855</v>
      </c>
      <c r="Q272" s="216">
        <v>1.0616867262222223</v>
      </c>
      <c r="R272" s="216">
        <v>0.013724607775886183</v>
      </c>
      <c r="S272" s="216">
        <v>0.422703</v>
      </c>
      <c r="T272" s="216">
        <v>0.037314562382603327</v>
      </c>
      <c r="U272" s="216">
        <v>0</v>
      </c>
      <c r="V272" s="216">
        <v>0</v>
      </c>
      <c r="W272" s="216">
        <v>0</v>
      </c>
      <c r="X272" s="216">
        <v>0</v>
      </c>
      <c r="Y272" s="216">
        <v>0</v>
      </c>
      <c r="Z272" s="216"/>
      <c r="AA272" s="216">
        <v>0</v>
      </c>
      <c r="AB272" s="46"/>
      <c r="AC272" s="217">
        <v>10.01248398921771</v>
      </c>
      <c r="AE272" s="216">
        <v>4.415734102536727</v>
      </c>
      <c r="AF272" s="46"/>
      <c r="AG272" s="216">
        <v>3.506051193322</v>
      </c>
      <c r="AH272" s="216">
        <v>0.017523695958999917</v>
      </c>
      <c r="AI272" s="216">
        <v>0</v>
      </c>
      <c r="AJ272" s="216"/>
      <c r="AK272" s="216">
        <v>0</v>
      </c>
      <c r="AL272" s="216">
        <v>0</v>
      </c>
      <c r="AM272" s="216">
        <v>0</v>
      </c>
      <c r="AN272" s="216">
        <v>0</v>
      </c>
      <c r="AO272" s="216">
        <v>0</v>
      </c>
      <c r="AP272" s="216">
        <v>0.008547</v>
      </c>
      <c r="AQ272" s="216">
        <v>0.007855</v>
      </c>
      <c r="AR272" s="216">
        <v>0.04726843938771549</v>
      </c>
      <c r="AS272" s="216">
        <v>1.2939943528888889</v>
      </c>
      <c r="AT272" s="216">
        <v>0.005512097334369477</v>
      </c>
      <c r="AU272" s="216">
        <v>0.37272</v>
      </c>
      <c r="AV272" s="216">
        <v>0.0627884790535432</v>
      </c>
      <c r="AW272" s="216">
        <v>0</v>
      </c>
      <c r="AX272" s="216">
        <v>0</v>
      </c>
      <c r="AY272" s="216">
        <v>0</v>
      </c>
      <c r="AZ272" s="216">
        <v>0</v>
      </c>
      <c r="BA272" s="216">
        <v>0</v>
      </c>
      <c r="BB272" s="46"/>
      <c r="BC272" s="216">
        <v>0</v>
      </c>
      <c r="BD272" s="46"/>
      <c r="BE272" s="216">
        <v>0</v>
      </c>
      <c r="BG272" s="45">
        <v>9.737994360482244</v>
      </c>
      <c r="BI272" s="35">
        <v>-0.027414738343757652</v>
      </c>
      <c r="BN272" s="7"/>
    </row>
    <row r="273" spans="1:66" ht="12.75">
      <c r="A273" s="8" t="s">
        <v>589</v>
      </c>
      <c r="B273" s="8" t="s">
        <v>286</v>
      </c>
      <c r="C273" s="8" t="s">
        <v>287</v>
      </c>
      <c r="D273" s="8"/>
      <c r="E273" s="216">
        <v>5.303103</v>
      </c>
      <c r="F273" s="216"/>
      <c r="G273" s="216">
        <v>5.213813816934</v>
      </c>
      <c r="H273" s="216">
        <v>-0.128103</v>
      </c>
      <c r="I273" s="216">
        <v>0</v>
      </c>
      <c r="J273" s="216">
        <v>0</v>
      </c>
      <c r="K273" s="216">
        <v>0</v>
      </c>
      <c r="L273" s="216">
        <v>0</v>
      </c>
      <c r="M273" s="216">
        <v>0</v>
      </c>
      <c r="N273" s="216">
        <v>0</v>
      </c>
      <c r="O273" s="216">
        <v>0.008547</v>
      </c>
      <c r="P273" s="216">
        <v>0.007855</v>
      </c>
      <c r="Q273" s="216">
        <v>0.9565842942222222</v>
      </c>
      <c r="R273" s="216">
        <v>0.017655177828437764</v>
      </c>
      <c r="S273" s="216">
        <v>0.434358</v>
      </c>
      <c r="T273" s="216">
        <v>0.04443594915756697</v>
      </c>
      <c r="U273" s="216">
        <v>0</v>
      </c>
      <c r="V273" s="216">
        <v>0</v>
      </c>
      <c r="W273" s="216">
        <v>0</v>
      </c>
      <c r="X273" s="216">
        <v>0</v>
      </c>
      <c r="Y273" s="216">
        <v>0</v>
      </c>
      <c r="Z273" s="216"/>
      <c r="AA273" s="216">
        <v>0</v>
      </c>
      <c r="AB273" s="46"/>
      <c r="AC273" s="217">
        <v>11.858249238142227</v>
      </c>
      <c r="AE273" s="216">
        <v>5.350965175771201</v>
      </c>
      <c r="AF273" s="46"/>
      <c r="AG273" s="216">
        <v>4.500823259053</v>
      </c>
      <c r="AH273" s="216">
        <v>0.022542281238999217</v>
      </c>
      <c r="AI273" s="216">
        <v>-0.128103</v>
      </c>
      <c r="AJ273" s="216"/>
      <c r="AK273" s="216">
        <v>0</v>
      </c>
      <c r="AL273" s="216">
        <v>0</v>
      </c>
      <c r="AM273" s="216">
        <v>0</v>
      </c>
      <c r="AN273" s="216">
        <v>0</v>
      </c>
      <c r="AO273" s="216">
        <v>0</v>
      </c>
      <c r="AP273" s="216">
        <v>0.008547</v>
      </c>
      <c r="AQ273" s="216">
        <v>0.007855</v>
      </c>
      <c r="AR273" s="216">
        <v>0.05810302287762523</v>
      </c>
      <c r="AS273" s="216">
        <v>1.467214800888889</v>
      </c>
      <c r="AT273" s="216">
        <v>0.007090698709578768</v>
      </c>
      <c r="AU273" s="216">
        <v>0.382235</v>
      </c>
      <c r="AV273" s="216">
        <v>0.06731606982985573</v>
      </c>
      <c r="AW273" s="216">
        <v>0</v>
      </c>
      <c r="AX273" s="216">
        <v>0</v>
      </c>
      <c r="AY273" s="216">
        <v>0</v>
      </c>
      <c r="AZ273" s="216">
        <v>0</v>
      </c>
      <c r="BA273" s="216">
        <v>0</v>
      </c>
      <c r="BB273" s="46"/>
      <c r="BC273" s="216">
        <v>0</v>
      </c>
      <c r="BD273" s="46"/>
      <c r="BE273" s="216">
        <v>0</v>
      </c>
      <c r="BG273" s="45">
        <v>11.74458930836915</v>
      </c>
      <c r="BI273" s="35">
        <v>-0.00958488285163443</v>
      </c>
      <c r="BN273" s="7"/>
    </row>
    <row r="274" spans="1:66" ht="12.75">
      <c r="A274" s="8" t="s">
        <v>589</v>
      </c>
      <c r="B274" s="8" t="s">
        <v>288</v>
      </c>
      <c r="C274" s="8" t="s">
        <v>289</v>
      </c>
      <c r="D274" s="8"/>
      <c r="E274" s="216">
        <v>5.301065</v>
      </c>
      <c r="F274" s="216"/>
      <c r="G274" s="216">
        <v>5.265458548952</v>
      </c>
      <c r="H274" s="216">
        <v>0</v>
      </c>
      <c r="I274" s="216">
        <v>0</v>
      </c>
      <c r="J274" s="216">
        <v>0</v>
      </c>
      <c r="K274" s="216">
        <v>0</v>
      </c>
      <c r="L274" s="216">
        <v>0</v>
      </c>
      <c r="M274" s="216">
        <v>0</v>
      </c>
      <c r="N274" s="216">
        <v>0</v>
      </c>
      <c r="O274" s="216">
        <v>0.008547</v>
      </c>
      <c r="P274" s="216">
        <v>0.007855</v>
      </c>
      <c r="Q274" s="216">
        <v>1.0193601893333335</v>
      </c>
      <c r="R274" s="216">
        <v>0.01763009849441119</v>
      </c>
      <c r="S274" s="216">
        <v>0.6188</v>
      </c>
      <c r="T274" s="216">
        <v>0.04983819770744012</v>
      </c>
      <c r="U274" s="216">
        <v>0</v>
      </c>
      <c r="V274" s="216">
        <v>0</v>
      </c>
      <c r="W274" s="216">
        <v>0</v>
      </c>
      <c r="X274" s="216">
        <v>0</v>
      </c>
      <c r="Y274" s="216">
        <v>0</v>
      </c>
      <c r="Z274" s="216"/>
      <c r="AA274" s="216">
        <v>0</v>
      </c>
      <c r="AB274" s="46"/>
      <c r="AC274" s="217">
        <v>12.288554034487186</v>
      </c>
      <c r="AE274" s="216">
        <v>5.338777199171006</v>
      </c>
      <c r="AF274" s="46"/>
      <c r="AG274" s="216">
        <v>4.561172950394</v>
      </c>
      <c r="AH274" s="216">
        <v>0.02251025973200053</v>
      </c>
      <c r="AI274" s="216">
        <v>0</v>
      </c>
      <c r="AJ274" s="216"/>
      <c r="AK274" s="216">
        <v>0</v>
      </c>
      <c r="AL274" s="216">
        <v>0</v>
      </c>
      <c r="AM274" s="216">
        <v>0</v>
      </c>
      <c r="AN274" s="216">
        <v>0</v>
      </c>
      <c r="AO274" s="216">
        <v>0</v>
      </c>
      <c r="AP274" s="216">
        <v>0.008547</v>
      </c>
      <c r="AQ274" s="216">
        <v>0.007855</v>
      </c>
      <c r="AR274" s="216">
        <v>0.05947140133298338</v>
      </c>
      <c r="AS274" s="216">
        <v>1.4011083493333334</v>
      </c>
      <c r="AT274" s="216">
        <v>0.007160934672644268</v>
      </c>
      <c r="AU274" s="216">
        <v>0.579063</v>
      </c>
      <c r="AV274" s="216">
        <v>0.07165936086998459</v>
      </c>
      <c r="AW274" s="216">
        <v>0</v>
      </c>
      <c r="AX274" s="216">
        <v>0</v>
      </c>
      <c r="AY274" s="216">
        <v>0</v>
      </c>
      <c r="AZ274" s="216">
        <v>0</v>
      </c>
      <c r="BA274" s="216">
        <v>0</v>
      </c>
      <c r="BB274" s="46"/>
      <c r="BC274" s="216">
        <v>0</v>
      </c>
      <c r="BD274" s="46"/>
      <c r="BE274" s="216">
        <v>0</v>
      </c>
      <c r="BG274" s="45">
        <v>12.05732545550595</v>
      </c>
      <c r="BI274" s="35">
        <v>-0.01881658153858502</v>
      </c>
      <c r="BN274" s="7"/>
    </row>
    <row r="275" spans="1:66" ht="12.75">
      <c r="A275" s="8" t="s">
        <v>622</v>
      </c>
      <c r="B275" s="8" t="s">
        <v>290</v>
      </c>
      <c r="C275" s="8" t="s">
        <v>291</v>
      </c>
      <c r="D275" s="8"/>
      <c r="E275" s="216">
        <v>19.6857</v>
      </c>
      <c r="F275" s="216"/>
      <c r="G275" s="216">
        <v>10.045827983687</v>
      </c>
      <c r="H275" s="216">
        <v>-0.037568</v>
      </c>
      <c r="I275" s="216">
        <v>0</v>
      </c>
      <c r="J275" s="216">
        <v>0</v>
      </c>
      <c r="K275" s="216">
        <v>0</v>
      </c>
      <c r="L275" s="216">
        <v>0.008706000000000005</v>
      </c>
      <c r="M275" s="216">
        <v>0.028</v>
      </c>
      <c r="N275" s="216">
        <v>0</v>
      </c>
      <c r="O275" s="216">
        <v>0.008547</v>
      </c>
      <c r="P275" s="216">
        <v>0.007855</v>
      </c>
      <c r="Q275" s="216">
        <v>0.3834556466666666</v>
      </c>
      <c r="R275" s="216">
        <v>0.0329838536246858</v>
      </c>
      <c r="S275" s="216">
        <v>0.146133</v>
      </c>
      <c r="T275" s="216">
        <v>0.024729366436324316</v>
      </c>
      <c r="U275" s="216">
        <v>0</v>
      </c>
      <c r="V275" s="216">
        <v>0</v>
      </c>
      <c r="W275" s="216">
        <v>0</v>
      </c>
      <c r="X275" s="216">
        <v>0.026259</v>
      </c>
      <c r="Y275" s="216">
        <v>1.0435626449614313</v>
      </c>
      <c r="Z275" s="216"/>
      <c r="AA275" s="216">
        <v>0.485765</v>
      </c>
      <c r="AB275" s="46"/>
      <c r="AC275" s="217">
        <v>31.889956495376108</v>
      </c>
      <c r="AE275" s="216">
        <v>19.790618362143235</v>
      </c>
      <c r="AF275" s="46"/>
      <c r="AG275" s="216">
        <v>9.064243576455999</v>
      </c>
      <c r="AH275" s="216">
        <v>0.042114064891999585</v>
      </c>
      <c r="AI275" s="216">
        <v>-0.037568</v>
      </c>
      <c r="AJ275" s="216"/>
      <c r="AK275" s="216">
        <v>0</v>
      </c>
      <c r="AL275" s="216">
        <v>0</v>
      </c>
      <c r="AM275" s="216">
        <v>0.008706000000000005</v>
      </c>
      <c r="AN275" s="216">
        <v>0.027593</v>
      </c>
      <c r="AO275" s="216">
        <v>0</v>
      </c>
      <c r="AP275" s="216">
        <v>0.008547</v>
      </c>
      <c r="AQ275" s="216">
        <v>0.007855</v>
      </c>
      <c r="AR275" s="216">
        <v>0.21154018629775367</v>
      </c>
      <c r="AS275" s="216">
        <v>0.5243683133333332</v>
      </c>
      <c r="AT275" s="216">
        <v>0.013662156344982003</v>
      </c>
      <c r="AU275" s="216">
        <v>0.128597</v>
      </c>
      <c r="AV275" s="216">
        <v>0.054609877893987795</v>
      </c>
      <c r="AW275" s="216">
        <v>0</v>
      </c>
      <c r="AX275" s="216">
        <v>0</v>
      </c>
      <c r="AY275" s="216">
        <v>0</v>
      </c>
      <c r="AZ275" s="216">
        <v>0.027002</v>
      </c>
      <c r="BA275" s="216">
        <v>1.0727823990203513</v>
      </c>
      <c r="BB275" s="46"/>
      <c r="BC275" s="216">
        <v>0.622051</v>
      </c>
      <c r="BD275" s="46"/>
      <c r="BE275" s="216">
        <v>0</v>
      </c>
      <c r="BG275" s="45">
        <v>31.56672193638164</v>
      </c>
      <c r="BI275" s="35">
        <v>-0.01013593602867835</v>
      </c>
      <c r="BN275" s="7"/>
    </row>
    <row r="276" spans="1:66" ht="12.75">
      <c r="A276" s="8" t="s">
        <v>589</v>
      </c>
      <c r="B276" s="8" t="s">
        <v>292</v>
      </c>
      <c r="C276" s="8" t="s">
        <v>293</v>
      </c>
      <c r="D276" s="8"/>
      <c r="E276" s="216">
        <v>3.453587</v>
      </c>
      <c r="F276" s="216"/>
      <c r="G276" s="216">
        <v>3.682841657728</v>
      </c>
      <c r="H276" s="216">
        <v>-0.06097</v>
      </c>
      <c r="I276" s="216">
        <v>0</v>
      </c>
      <c r="J276" s="216">
        <v>0</v>
      </c>
      <c r="K276" s="216">
        <v>0</v>
      </c>
      <c r="L276" s="216">
        <v>0</v>
      </c>
      <c r="M276" s="216">
        <v>0</v>
      </c>
      <c r="N276" s="216">
        <v>0</v>
      </c>
      <c r="O276" s="216">
        <v>0.008547</v>
      </c>
      <c r="P276" s="216">
        <v>0.007855</v>
      </c>
      <c r="Q276" s="216">
        <v>0.7079416577777778</v>
      </c>
      <c r="R276" s="216">
        <v>0.012133589066606977</v>
      </c>
      <c r="S276" s="216">
        <v>0.289349</v>
      </c>
      <c r="T276" s="216">
        <v>0.03236040528502895</v>
      </c>
      <c r="U276" s="216">
        <v>0</v>
      </c>
      <c r="V276" s="216">
        <v>0</v>
      </c>
      <c r="W276" s="216">
        <v>0</v>
      </c>
      <c r="X276" s="216">
        <v>0</v>
      </c>
      <c r="Y276" s="216">
        <v>0</v>
      </c>
      <c r="Z276" s="216"/>
      <c r="AA276" s="216">
        <v>0</v>
      </c>
      <c r="AB276" s="46"/>
      <c r="AC276" s="217">
        <v>8.133645309857414</v>
      </c>
      <c r="AE276" s="216">
        <v>3.4697157831397014</v>
      </c>
      <c r="AF276" s="46"/>
      <c r="AG276" s="216">
        <v>3.204973336255</v>
      </c>
      <c r="AH276" s="216">
        <v>0.015492269737000111</v>
      </c>
      <c r="AI276" s="216">
        <v>-0.06097</v>
      </c>
      <c r="AJ276" s="216"/>
      <c r="AK276" s="216">
        <v>0</v>
      </c>
      <c r="AL276" s="216">
        <v>0</v>
      </c>
      <c r="AM276" s="216">
        <v>0</v>
      </c>
      <c r="AN276" s="216">
        <v>0</v>
      </c>
      <c r="AO276" s="216">
        <v>0</v>
      </c>
      <c r="AP276" s="216">
        <v>0.008547</v>
      </c>
      <c r="AQ276" s="216">
        <v>0.007855</v>
      </c>
      <c r="AR276" s="216">
        <v>0.038217968270235825</v>
      </c>
      <c r="AS276" s="216">
        <v>1.127251417777778</v>
      </c>
      <c r="AT276" s="216">
        <v>0.005008602437091095</v>
      </c>
      <c r="AU276" s="216">
        <v>0.254627</v>
      </c>
      <c r="AV276" s="216">
        <v>0.059284063706518966</v>
      </c>
      <c r="AW276" s="216">
        <v>0</v>
      </c>
      <c r="AX276" s="216">
        <v>0</v>
      </c>
      <c r="AY276" s="216">
        <v>0</v>
      </c>
      <c r="AZ276" s="216">
        <v>0</v>
      </c>
      <c r="BA276" s="216">
        <v>0</v>
      </c>
      <c r="BB276" s="46"/>
      <c r="BC276" s="216">
        <v>0</v>
      </c>
      <c r="BD276" s="46"/>
      <c r="BE276" s="216">
        <v>0</v>
      </c>
      <c r="BG276" s="45">
        <v>8.130002441323326</v>
      </c>
      <c r="BI276" s="35">
        <v>-0.0004478764926807721</v>
      </c>
      <c r="BN276" s="7"/>
    </row>
    <row r="277" spans="1:66" ht="12.75">
      <c r="A277" s="8" t="s">
        <v>611</v>
      </c>
      <c r="B277" s="8" t="s">
        <v>294</v>
      </c>
      <c r="C277" s="8" t="s">
        <v>295</v>
      </c>
      <c r="D277" s="8"/>
      <c r="E277" s="216">
        <v>73.83833</v>
      </c>
      <c r="F277" s="216"/>
      <c r="G277" s="216">
        <v>159.76944387406098</v>
      </c>
      <c r="H277" s="216">
        <v>0</v>
      </c>
      <c r="I277" s="216">
        <v>0</v>
      </c>
      <c r="J277" s="216">
        <v>0</v>
      </c>
      <c r="K277" s="216">
        <v>0</v>
      </c>
      <c r="L277" s="216">
        <v>0.044211</v>
      </c>
      <c r="M277" s="216">
        <v>1.43568</v>
      </c>
      <c r="N277" s="216">
        <v>0</v>
      </c>
      <c r="O277" s="216">
        <v>0.008547</v>
      </c>
      <c r="P277" s="216">
        <v>0.007855</v>
      </c>
      <c r="Q277" s="216">
        <v>6.384623655555556</v>
      </c>
      <c r="R277" s="216">
        <v>0.5378214792761448</v>
      </c>
      <c r="S277" s="216">
        <v>2.53544</v>
      </c>
      <c r="T277" s="216">
        <v>0.21056568901568767</v>
      </c>
      <c r="U277" s="216">
        <v>0</v>
      </c>
      <c r="V277" s="216">
        <v>0</v>
      </c>
      <c r="W277" s="216">
        <v>0</v>
      </c>
      <c r="X277" s="216">
        <v>0.230779</v>
      </c>
      <c r="Y277" s="216">
        <v>17.0749285975995</v>
      </c>
      <c r="Z277" s="216"/>
      <c r="AA277" s="216">
        <v>4.716153</v>
      </c>
      <c r="AB277" s="46"/>
      <c r="AC277" s="217">
        <v>266.79437829550784</v>
      </c>
      <c r="AE277" s="216">
        <v>74.64212596752363</v>
      </c>
      <c r="AF277" s="46"/>
      <c r="AG277" s="216">
        <v>143.701951277735</v>
      </c>
      <c r="AH277" s="216">
        <v>0.6866950398159921</v>
      </c>
      <c r="AI277" s="216">
        <v>0</v>
      </c>
      <c r="AJ277" s="216"/>
      <c r="AK277" s="216">
        <v>0</v>
      </c>
      <c r="AL277" s="216">
        <v>0</v>
      </c>
      <c r="AM277" s="216">
        <v>0.044211</v>
      </c>
      <c r="AN277" s="216">
        <v>1.414795</v>
      </c>
      <c r="AO277" s="216">
        <v>0</v>
      </c>
      <c r="AP277" s="216">
        <v>0.008547</v>
      </c>
      <c r="AQ277" s="216">
        <v>0.007855</v>
      </c>
      <c r="AR277" s="216">
        <v>0.9537267902420713</v>
      </c>
      <c r="AS277" s="216">
        <v>7.629732588888889</v>
      </c>
      <c r="AT277" s="216">
        <v>0.21728374454577543</v>
      </c>
      <c r="AU277" s="216">
        <v>2.47304</v>
      </c>
      <c r="AV277" s="216">
        <v>0.17979051792926515</v>
      </c>
      <c r="AW277" s="216">
        <v>0</v>
      </c>
      <c r="AX277" s="216">
        <v>0</v>
      </c>
      <c r="AY277" s="216">
        <v>0</v>
      </c>
      <c r="AZ277" s="216">
        <v>0.237982</v>
      </c>
      <c r="BA277" s="216">
        <v>18.776638684564983</v>
      </c>
      <c r="BB277" s="46"/>
      <c r="BC277" s="216">
        <v>6.039312</v>
      </c>
      <c r="BD277" s="46"/>
      <c r="BE277" s="216">
        <v>0</v>
      </c>
      <c r="BG277" s="45">
        <v>257.01368661124553</v>
      </c>
      <c r="BI277" s="35">
        <v>-0.03666003664226006</v>
      </c>
      <c r="BN277" s="7"/>
    </row>
    <row r="278" spans="1:66" ht="12.75">
      <c r="A278" s="8" t="s">
        <v>611</v>
      </c>
      <c r="B278" s="8" t="s">
        <v>296</v>
      </c>
      <c r="C278" s="8" t="s">
        <v>297</v>
      </c>
      <c r="D278" s="8"/>
      <c r="E278" s="216">
        <v>76.972184</v>
      </c>
      <c r="F278" s="216"/>
      <c r="G278" s="216">
        <v>223.559215332909</v>
      </c>
      <c r="H278" s="216">
        <v>0</v>
      </c>
      <c r="I278" s="216">
        <v>0</v>
      </c>
      <c r="J278" s="216">
        <v>0</v>
      </c>
      <c r="K278" s="216">
        <v>0</v>
      </c>
      <c r="L278" s="216">
        <v>0.05463000000000001</v>
      </c>
      <c r="M278" s="216">
        <v>1.616313</v>
      </c>
      <c r="N278" s="216">
        <v>0</v>
      </c>
      <c r="O278" s="216">
        <v>0.008547</v>
      </c>
      <c r="P278" s="216">
        <v>0.007855</v>
      </c>
      <c r="Q278" s="216">
        <v>2.635701491111111</v>
      </c>
      <c r="R278" s="216">
        <v>0.7535086003564356</v>
      </c>
      <c r="S278" s="216">
        <v>3.162441</v>
      </c>
      <c r="T278" s="216">
        <v>0.2530356002043526</v>
      </c>
      <c r="U278" s="216">
        <v>0</v>
      </c>
      <c r="V278" s="216">
        <v>0</v>
      </c>
      <c r="W278" s="216">
        <v>0</v>
      </c>
      <c r="X278" s="216">
        <v>0.323649</v>
      </c>
      <c r="Y278" s="216">
        <v>20.81619681151967</v>
      </c>
      <c r="Z278" s="216"/>
      <c r="AA278" s="216">
        <v>6.614042</v>
      </c>
      <c r="AB278" s="46"/>
      <c r="AC278" s="217">
        <v>336.7773188361005</v>
      </c>
      <c r="AE278" s="216">
        <v>77.77015927612129</v>
      </c>
      <c r="AF278" s="46"/>
      <c r="AG278" s="216">
        <v>201.459680521883</v>
      </c>
      <c r="AH278" s="216">
        <v>0.9620861907930076</v>
      </c>
      <c r="AI278" s="216">
        <v>0</v>
      </c>
      <c r="AJ278" s="216"/>
      <c r="AK278" s="216">
        <v>0</v>
      </c>
      <c r="AL278" s="216">
        <v>0</v>
      </c>
      <c r="AM278" s="216">
        <v>0.05463000000000001</v>
      </c>
      <c r="AN278" s="216">
        <v>1.5928</v>
      </c>
      <c r="AO278" s="216">
        <v>0</v>
      </c>
      <c r="AP278" s="216">
        <v>0.008547</v>
      </c>
      <c r="AQ278" s="216">
        <v>0.007855</v>
      </c>
      <c r="AR278" s="216">
        <v>1.048651057596959</v>
      </c>
      <c r="AS278" s="216">
        <v>3.9384732244444445</v>
      </c>
      <c r="AT278" s="216">
        <v>0.3040367560742083</v>
      </c>
      <c r="AU278" s="216">
        <v>2.782948</v>
      </c>
      <c r="AV278" s="216">
        <v>0.2056961236490009</v>
      </c>
      <c r="AW278" s="216">
        <v>0</v>
      </c>
      <c r="AX278" s="216">
        <v>0</v>
      </c>
      <c r="AY278" s="216">
        <v>0</v>
      </c>
      <c r="AZ278" s="216">
        <v>0.333751</v>
      </c>
      <c r="BA278" s="216">
        <v>21.80462109229671</v>
      </c>
      <c r="BB278" s="46"/>
      <c r="BC278" s="216">
        <v>8.46967</v>
      </c>
      <c r="BD278" s="46"/>
      <c r="BE278" s="216">
        <v>0</v>
      </c>
      <c r="BG278" s="45">
        <v>320.74360524285856</v>
      </c>
      <c r="BI278" s="35">
        <v>-0.04760924413987948</v>
      </c>
      <c r="BN278" s="7"/>
    </row>
    <row r="279" spans="1:66" ht="12.75">
      <c r="A279" s="8" t="s">
        <v>589</v>
      </c>
      <c r="B279" s="8" t="s">
        <v>298</v>
      </c>
      <c r="C279" s="8" t="s">
        <v>299</v>
      </c>
      <c r="D279" s="8"/>
      <c r="E279" s="216">
        <v>7.4795</v>
      </c>
      <c r="F279" s="216"/>
      <c r="G279" s="216">
        <v>9.465977002853</v>
      </c>
      <c r="H279" s="216">
        <v>-0.113258</v>
      </c>
      <c r="I279" s="216">
        <v>0</v>
      </c>
      <c r="J279" s="216">
        <v>0</v>
      </c>
      <c r="K279" s="216">
        <v>0</v>
      </c>
      <c r="L279" s="216">
        <v>0</v>
      </c>
      <c r="M279" s="216">
        <v>0</v>
      </c>
      <c r="N279" s="216">
        <v>0</v>
      </c>
      <c r="O279" s="216">
        <v>0.008547</v>
      </c>
      <c r="P279" s="216">
        <v>0.007855</v>
      </c>
      <c r="Q279" s="216">
        <v>0.5549656479999999</v>
      </c>
      <c r="R279" s="216">
        <v>0.031737016355897964</v>
      </c>
      <c r="S279" s="216">
        <v>1.012145</v>
      </c>
      <c r="T279" s="216">
        <v>0.08257590110562323</v>
      </c>
      <c r="U279" s="216">
        <v>0</v>
      </c>
      <c r="V279" s="216">
        <v>0</v>
      </c>
      <c r="W279" s="216">
        <v>0</v>
      </c>
      <c r="X279" s="216">
        <v>0</v>
      </c>
      <c r="Y279" s="216">
        <v>0</v>
      </c>
      <c r="Z279" s="216"/>
      <c r="AA279" s="216">
        <v>0</v>
      </c>
      <c r="AB279" s="46"/>
      <c r="AC279" s="217">
        <v>18.530044568314523</v>
      </c>
      <c r="AE279" s="216">
        <v>7.53022515936667</v>
      </c>
      <c r="AF279" s="46"/>
      <c r="AG279" s="216">
        <v>8.176600956344</v>
      </c>
      <c r="AH279" s="216">
        <v>0.040522092458999716</v>
      </c>
      <c r="AI279" s="216">
        <v>-0.113258</v>
      </c>
      <c r="AJ279" s="216"/>
      <c r="AK279" s="216">
        <v>0</v>
      </c>
      <c r="AL279" s="216">
        <v>0</v>
      </c>
      <c r="AM279" s="216">
        <v>0</v>
      </c>
      <c r="AN279" s="216">
        <v>0</v>
      </c>
      <c r="AO279" s="216">
        <v>0</v>
      </c>
      <c r="AP279" s="216">
        <v>0.008547</v>
      </c>
      <c r="AQ279" s="216">
        <v>0.007855</v>
      </c>
      <c r="AR279" s="216">
        <v>0.09055315267616362</v>
      </c>
      <c r="AS279" s="216">
        <v>0.820691408</v>
      </c>
      <c r="AT279" s="216">
        <v>0.012873568806970253</v>
      </c>
      <c r="AU279" s="216">
        <v>0.890688</v>
      </c>
      <c r="AV279" s="216">
        <v>0.09266552554407584</v>
      </c>
      <c r="AW279" s="216">
        <v>0</v>
      </c>
      <c r="AX279" s="216">
        <v>0</v>
      </c>
      <c r="AY279" s="216">
        <v>0</v>
      </c>
      <c r="AZ279" s="216">
        <v>0</v>
      </c>
      <c r="BA279" s="216">
        <v>0</v>
      </c>
      <c r="BB279" s="46"/>
      <c r="BC279" s="216">
        <v>0</v>
      </c>
      <c r="BD279" s="46"/>
      <c r="BE279" s="216">
        <v>0</v>
      </c>
      <c r="BG279" s="45">
        <v>17.557963863196875</v>
      </c>
      <c r="BI279" s="35">
        <v>-0.052459706803936065</v>
      </c>
      <c r="BN279" s="7"/>
    </row>
    <row r="280" spans="1:66" ht="12.75">
      <c r="A280" s="8" t="s">
        <v>589</v>
      </c>
      <c r="B280" s="8" t="s">
        <v>300</v>
      </c>
      <c r="C280" s="8" t="s">
        <v>301</v>
      </c>
      <c r="D280" s="8"/>
      <c r="E280" s="216">
        <v>4.893527</v>
      </c>
      <c r="F280" s="216"/>
      <c r="G280" s="216">
        <v>7.770883494413</v>
      </c>
      <c r="H280" s="216">
        <v>-0.253572</v>
      </c>
      <c r="I280" s="216">
        <v>0</v>
      </c>
      <c r="J280" s="216">
        <v>0</v>
      </c>
      <c r="K280" s="216">
        <v>0</v>
      </c>
      <c r="L280" s="216">
        <v>0</v>
      </c>
      <c r="M280" s="216">
        <v>0</v>
      </c>
      <c r="N280" s="216">
        <v>0</v>
      </c>
      <c r="O280" s="216">
        <v>0.008547</v>
      </c>
      <c r="P280" s="216">
        <v>0.007855</v>
      </c>
      <c r="Q280" s="216">
        <v>2.3552477191111114</v>
      </c>
      <c r="R280" s="216">
        <v>0.026307860358322558</v>
      </c>
      <c r="S280" s="216">
        <v>0.80644</v>
      </c>
      <c r="T280" s="216">
        <v>0.07139379006791234</v>
      </c>
      <c r="U280" s="216">
        <v>0</v>
      </c>
      <c r="V280" s="216">
        <v>0</v>
      </c>
      <c r="W280" s="216">
        <v>0</v>
      </c>
      <c r="X280" s="216">
        <v>0</v>
      </c>
      <c r="Y280" s="216">
        <v>0</v>
      </c>
      <c r="Z280" s="216"/>
      <c r="AA280" s="216">
        <v>0</v>
      </c>
      <c r="AB280" s="46"/>
      <c r="AC280" s="217">
        <v>15.686629863950346</v>
      </c>
      <c r="AE280" s="216">
        <v>4.958486286847306</v>
      </c>
      <c r="AF280" s="46"/>
      <c r="AG280" s="216">
        <v>6.702622921211</v>
      </c>
      <c r="AH280" s="216">
        <v>0.03359009989800025</v>
      </c>
      <c r="AI280" s="216">
        <v>-0.253572</v>
      </c>
      <c r="AJ280" s="216"/>
      <c r="AK280" s="216">
        <v>0</v>
      </c>
      <c r="AL280" s="216">
        <v>0</v>
      </c>
      <c r="AM280" s="216">
        <v>0</v>
      </c>
      <c r="AN280" s="216">
        <v>0</v>
      </c>
      <c r="AO280" s="216">
        <v>0</v>
      </c>
      <c r="AP280" s="216">
        <v>0.008547</v>
      </c>
      <c r="AQ280" s="216">
        <v>0.007855</v>
      </c>
      <c r="AR280" s="216">
        <v>0.05659622543609781</v>
      </c>
      <c r="AS280" s="216">
        <v>2.976128572444445</v>
      </c>
      <c r="AT280" s="216">
        <v>0.010568270272167777</v>
      </c>
      <c r="AU280" s="216">
        <v>0.709667</v>
      </c>
      <c r="AV280" s="216">
        <v>0.08540059250785557</v>
      </c>
      <c r="AW280" s="216">
        <v>0</v>
      </c>
      <c r="AX280" s="216">
        <v>0</v>
      </c>
      <c r="AY280" s="216">
        <v>0</v>
      </c>
      <c r="AZ280" s="216">
        <v>0</v>
      </c>
      <c r="BA280" s="216">
        <v>0</v>
      </c>
      <c r="BB280" s="46"/>
      <c r="BC280" s="216">
        <v>0</v>
      </c>
      <c r="BD280" s="46"/>
      <c r="BE280" s="216">
        <v>0</v>
      </c>
      <c r="BG280" s="45">
        <v>15.295889968616871</v>
      </c>
      <c r="BI280" s="35">
        <v>-0.024909104040979475</v>
      </c>
      <c r="BN280" s="7"/>
    </row>
    <row r="281" spans="1:66" ht="12.75">
      <c r="A281" s="8" t="s">
        <v>611</v>
      </c>
      <c r="B281" s="8" t="s">
        <v>302</v>
      </c>
      <c r="C281" s="8" t="s">
        <v>124</v>
      </c>
      <c r="D281" s="8"/>
      <c r="E281" s="216">
        <v>96.92154</v>
      </c>
      <c r="F281" s="216"/>
      <c r="G281" s="216">
        <v>143.176636927766</v>
      </c>
      <c r="H281" s="216">
        <v>-0.165289</v>
      </c>
      <c r="I281" s="216">
        <v>0</v>
      </c>
      <c r="J281" s="216">
        <v>0</v>
      </c>
      <c r="K281" s="216">
        <v>0.013859</v>
      </c>
      <c r="L281" s="216">
        <v>0.03754600000000001</v>
      </c>
      <c r="M281" s="216">
        <v>1.15735</v>
      </c>
      <c r="N281" s="216">
        <v>0</v>
      </c>
      <c r="O281" s="216">
        <v>0.008547</v>
      </c>
      <c r="P281" s="216">
        <v>0.007855</v>
      </c>
      <c r="Q281" s="216">
        <v>2.3904514588888888</v>
      </c>
      <c r="R281" s="216">
        <v>0.4808578279769592</v>
      </c>
      <c r="S281" s="216">
        <v>2.235024</v>
      </c>
      <c r="T281" s="216">
        <v>0.19029638572347396</v>
      </c>
      <c r="U281" s="216">
        <v>0</v>
      </c>
      <c r="V281" s="216">
        <v>0</v>
      </c>
      <c r="W281" s="216">
        <v>0</v>
      </c>
      <c r="X281" s="216">
        <v>0.267069</v>
      </c>
      <c r="Y281" s="216">
        <v>19.408398259026736</v>
      </c>
      <c r="Z281" s="216"/>
      <c r="AA281" s="216">
        <v>5.457818</v>
      </c>
      <c r="AB281" s="46"/>
      <c r="AC281" s="217">
        <v>271.587959859382</v>
      </c>
      <c r="AE281" s="216">
        <v>96.82779097196266</v>
      </c>
      <c r="AF281" s="46"/>
      <c r="AG281" s="216">
        <v>128.566013438615</v>
      </c>
      <c r="AH281" s="216">
        <v>0.6139633652649968</v>
      </c>
      <c r="AI281" s="216">
        <v>-0.165289</v>
      </c>
      <c r="AJ281" s="216"/>
      <c r="AK281" s="216">
        <v>0</v>
      </c>
      <c r="AL281" s="216">
        <v>0.013859</v>
      </c>
      <c r="AM281" s="216">
        <v>0.03754600000000001</v>
      </c>
      <c r="AN281" s="216">
        <v>1.140513</v>
      </c>
      <c r="AO281" s="216">
        <v>0</v>
      </c>
      <c r="AP281" s="216">
        <v>0.008547</v>
      </c>
      <c r="AQ281" s="216">
        <v>0.007855</v>
      </c>
      <c r="AR281" s="216">
        <v>1.1716542654880118</v>
      </c>
      <c r="AS281" s="216">
        <v>2.6165809255555557</v>
      </c>
      <c r="AT281" s="216">
        <v>0.1947178074154061</v>
      </c>
      <c r="AU281" s="216">
        <v>2.051642</v>
      </c>
      <c r="AV281" s="216">
        <v>0.16341618368290894</v>
      </c>
      <c r="AW281" s="216">
        <v>0</v>
      </c>
      <c r="AX281" s="216">
        <v>0</v>
      </c>
      <c r="AY281" s="216">
        <v>0</v>
      </c>
      <c r="AZ281" s="216">
        <v>0.275406</v>
      </c>
      <c r="BA281" s="216">
        <v>19.951833410279487</v>
      </c>
      <c r="BB281" s="46"/>
      <c r="BC281" s="216">
        <v>6.989057</v>
      </c>
      <c r="BD281" s="46"/>
      <c r="BE281" s="216">
        <v>0</v>
      </c>
      <c r="BG281" s="45">
        <v>260.46510636826395</v>
      </c>
      <c r="BI281" s="35">
        <v>-0.0409548843655553</v>
      </c>
      <c r="BN281" s="7"/>
    </row>
    <row r="282" spans="1:66" ht="12.75">
      <c r="A282" s="8" t="s">
        <v>589</v>
      </c>
      <c r="B282" s="8" t="s">
        <v>125</v>
      </c>
      <c r="C282" s="8" t="s">
        <v>126</v>
      </c>
      <c r="D282" s="8"/>
      <c r="E282" s="216">
        <v>4.420621</v>
      </c>
      <c r="F282" s="216"/>
      <c r="G282" s="216">
        <v>5.437971327231</v>
      </c>
      <c r="H282" s="216">
        <v>-0.130553</v>
      </c>
      <c r="I282" s="216">
        <v>0</v>
      </c>
      <c r="J282" s="216">
        <v>0</v>
      </c>
      <c r="K282" s="216">
        <v>0</v>
      </c>
      <c r="L282" s="216">
        <v>0</v>
      </c>
      <c r="M282" s="216">
        <v>0</v>
      </c>
      <c r="N282" s="216">
        <v>0</v>
      </c>
      <c r="O282" s="216">
        <v>0.008547</v>
      </c>
      <c r="P282" s="216">
        <v>0.007855</v>
      </c>
      <c r="Q282" s="216">
        <v>1.1831868115555555</v>
      </c>
      <c r="R282" s="216">
        <v>0.018206180287701143</v>
      </c>
      <c r="S282" s="216">
        <v>0.39963</v>
      </c>
      <c r="T282" s="216">
        <v>0.044096486671714126</v>
      </c>
      <c r="U282" s="216">
        <v>0</v>
      </c>
      <c r="V282" s="216">
        <v>0</v>
      </c>
      <c r="W282" s="216">
        <v>0</v>
      </c>
      <c r="X282" s="216">
        <v>0</v>
      </c>
      <c r="Y282" s="216">
        <v>0</v>
      </c>
      <c r="Z282" s="216"/>
      <c r="AA282" s="216">
        <v>0</v>
      </c>
      <c r="AB282" s="46"/>
      <c r="AC282" s="217">
        <v>11.389560805745969</v>
      </c>
      <c r="AE282" s="216">
        <v>4.45399316593971</v>
      </c>
      <c r="AF282" s="46"/>
      <c r="AG282" s="216">
        <v>4.710223990024001</v>
      </c>
      <c r="AH282" s="216">
        <v>0.023245805865000004</v>
      </c>
      <c r="AI282" s="216">
        <v>-0.130553</v>
      </c>
      <c r="AJ282" s="216"/>
      <c r="AK282" s="216">
        <v>0</v>
      </c>
      <c r="AL282" s="216">
        <v>0</v>
      </c>
      <c r="AM282" s="216">
        <v>0</v>
      </c>
      <c r="AN282" s="216">
        <v>0</v>
      </c>
      <c r="AO282" s="216">
        <v>0</v>
      </c>
      <c r="AP282" s="216">
        <v>0.008547</v>
      </c>
      <c r="AQ282" s="216">
        <v>0.007855</v>
      </c>
      <c r="AR282" s="216">
        <v>0.048490952822356194</v>
      </c>
      <c r="AS282" s="216">
        <v>1.7251096915555555</v>
      </c>
      <c r="AT282" s="216">
        <v>0.0073955491366966275</v>
      </c>
      <c r="AU282" s="216">
        <v>0.354663</v>
      </c>
      <c r="AV282" s="216">
        <v>0.06731952628338692</v>
      </c>
      <c r="AW282" s="216">
        <v>0</v>
      </c>
      <c r="AX282" s="216">
        <v>0</v>
      </c>
      <c r="AY282" s="216">
        <v>0</v>
      </c>
      <c r="AZ282" s="216">
        <v>0</v>
      </c>
      <c r="BA282" s="216">
        <v>0</v>
      </c>
      <c r="BB282" s="46"/>
      <c r="BC282" s="216">
        <v>0</v>
      </c>
      <c r="BD282" s="46"/>
      <c r="BE282" s="216">
        <v>0</v>
      </c>
      <c r="BG282" s="45">
        <v>11.276290681626703</v>
      </c>
      <c r="BI282" s="35">
        <v>-0.009945082699073156</v>
      </c>
      <c r="BN282" s="7"/>
    </row>
    <row r="283" spans="1:66" ht="12.75">
      <c r="A283" s="8" t="s">
        <v>589</v>
      </c>
      <c r="B283" s="8" t="s">
        <v>127</v>
      </c>
      <c r="C283" s="8" t="s">
        <v>128</v>
      </c>
      <c r="D283" s="8"/>
      <c r="E283" s="216">
        <v>8.727839</v>
      </c>
      <c r="F283" s="216"/>
      <c r="G283" s="216">
        <v>5.0387069035200005</v>
      </c>
      <c r="H283" s="216">
        <v>-0.271049</v>
      </c>
      <c r="I283" s="216">
        <v>0</v>
      </c>
      <c r="J283" s="216">
        <v>0</v>
      </c>
      <c r="K283" s="216">
        <v>0</v>
      </c>
      <c r="L283" s="216">
        <v>0</v>
      </c>
      <c r="M283" s="216">
        <v>0</v>
      </c>
      <c r="N283" s="216">
        <v>0</v>
      </c>
      <c r="O283" s="216">
        <v>0.008547</v>
      </c>
      <c r="P283" s="216">
        <v>0.007855</v>
      </c>
      <c r="Q283" s="216">
        <v>0.9755721937777777</v>
      </c>
      <c r="R283" s="216">
        <v>0.017062225374847657</v>
      </c>
      <c r="S283" s="216">
        <v>0.541946</v>
      </c>
      <c r="T283" s="216">
        <v>0.05013392526619279</v>
      </c>
      <c r="U283" s="216">
        <v>0</v>
      </c>
      <c r="V283" s="216">
        <v>0</v>
      </c>
      <c r="W283" s="216">
        <v>0</v>
      </c>
      <c r="X283" s="216">
        <v>0</v>
      </c>
      <c r="Y283" s="216">
        <v>0</v>
      </c>
      <c r="Z283" s="216"/>
      <c r="AA283" s="216">
        <v>0</v>
      </c>
      <c r="AB283" s="46"/>
      <c r="AC283" s="217">
        <v>15.096613247938818</v>
      </c>
      <c r="AE283" s="216">
        <v>8.781715588628915</v>
      </c>
      <c r="AF283" s="46"/>
      <c r="AG283" s="216">
        <v>4.368921834426</v>
      </c>
      <c r="AH283" s="216">
        <v>0.021785194500999524</v>
      </c>
      <c r="AI283" s="216">
        <v>-0.271049</v>
      </c>
      <c r="AJ283" s="216"/>
      <c r="AK283" s="216">
        <v>0</v>
      </c>
      <c r="AL283" s="216">
        <v>0</v>
      </c>
      <c r="AM283" s="216">
        <v>0</v>
      </c>
      <c r="AN283" s="216">
        <v>0</v>
      </c>
      <c r="AO283" s="216">
        <v>0</v>
      </c>
      <c r="AP283" s="216">
        <v>0.008547</v>
      </c>
      <c r="AQ283" s="216">
        <v>0.007855</v>
      </c>
      <c r="AR283" s="216">
        <v>0.09568347631288346</v>
      </c>
      <c r="AS283" s="216">
        <v>1.3889736871111111</v>
      </c>
      <c r="AT283" s="216">
        <v>0.00685255626556777</v>
      </c>
      <c r="AU283" s="216">
        <v>0.49601</v>
      </c>
      <c r="AV283" s="216">
        <v>0.0712251440966804</v>
      </c>
      <c r="AW283" s="216">
        <v>0</v>
      </c>
      <c r="AX283" s="216">
        <v>0</v>
      </c>
      <c r="AY283" s="216">
        <v>0</v>
      </c>
      <c r="AZ283" s="216">
        <v>0</v>
      </c>
      <c r="BA283" s="216">
        <v>0</v>
      </c>
      <c r="BB283" s="46"/>
      <c r="BC283" s="216">
        <v>0</v>
      </c>
      <c r="BD283" s="46"/>
      <c r="BE283" s="216">
        <v>0</v>
      </c>
      <c r="BG283" s="45">
        <v>14.976520481342154</v>
      </c>
      <c r="BI283" s="35">
        <v>-0.007954947551766931</v>
      </c>
      <c r="BN283" s="7"/>
    </row>
    <row r="284" spans="1:66" ht="12.75">
      <c r="A284" s="8" t="s">
        <v>611</v>
      </c>
      <c r="B284" s="8" t="s">
        <v>129</v>
      </c>
      <c r="C284" s="8" t="s">
        <v>130</v>
      </c>
      <c r="D284" s="8"/>
      <c r="E284" s="216">
        <v>164.255587</v>
      </c>
      <c r="F284" s="216"/>
      <c r="G284" s="216">
        <v>318.490676922193</v>
      </c>
      <c r="H284" s="216">
        <v>-0.085228</v>
      </c>
      <c r="I284" s="216">
        <v>0</v>
      </c>
      <c r="J284" s="216">
        <v>0</v>
      </c>
      <c r="K284" s="216">
        <v>0</v>
      </c>
      <c r="L284" s="216">
        <v>0.086479</v>
      </c>
      <c r="M284" s="216">
        <v>2.508736</v>
      </c>
      <c r="N284" s="216">
        <v>0</v>
      </c>
      <c r="O284" s="216">
        <v>0.008547</v>
      </c>
      <c r="P284" s="216">
        <v>0.007855</v>
      </c>
      <c r="Q284" s="216">
        <v>4.5950193355555555</v>
      </c>
      <c r="R284" s="216">
        <v>1.0720030012693789</v>
      </c>
      <c r="S284" s="216">
        <v>4.060275</v>
      </c>
      <c r="T284" s="216">
        <v>0.35061627042406707</v>
      </c>
      <c r="U284" s="216">
        <v>0</v>
      </c>
      <c r="V284" s="216">
        <v>0</v>
      </c>
      <c r="W284" s="216">
        <v>0</v>
      </c>
      <c r="X284" s="216">
        <v>0.473802</v>
      </c>
      <c r="Y284" s="216">
        <v>29.665308543309806</v>
      </c>
      <c r="Z284" s="216"/>
      <c r="AA284" s="216">
        <v>9.682589</v>
      </c>
      <c r="AB284" s="46"/>
      <c r="AC284" s="217">
        <v>535.1722660727518</v>
      </c>
      <c r="AE284" s="216">
        <v>163.4645556032932</v>
      </c>
      <c r="AF284" s="46"/>
      <c r="AG284" s="216">
        <v>286.39542034937296</v>
      </c>
      <c r="AH284" s="216">
        <v>1.3687425512079596</v>
      </c>
      <c r="AI284" s="216">
        <v>-0.085228</v>
      </c>
      <c r="AJ284" s="216"/>
      <c r="AK284" s="216">
        <v>0</v>
      </c>
      <c r="AL284" s="216">
        <v>0</v>
      </c>
      <c r="AM284" s="216">
        <v>0.086479</v>
      </c>
      <c r="AN284" s="216">
        <v>2.472241</v>
      </c>
      <c r="AO284" s="216">
        <v>0</v>
      </c>
      <c r="AP284" s="216">
        <v>0.008547</v>
      </c>
      <c r="AQ284" s="216">
        <v>0.007855</v>
      </c>
      <c r="AR284" s="216">
        <v>1.9044139260904354</v>
      </c>
      <c r="AS284" s="216">
        <v>5.953965868888888</v>
      </c>
      <c r="AT284" s="216">
        <v>0.4331419400766166</v>
      </c>
      <c r="AU284" s="216">
        <v>3.868485</v>
      </c>
      <c r="AV284" s="216">
        <v>0.27006296919720274</v>
      </c>
      <c r="AW284" s="216">
        <v>0</v>
      </c>
      <c r="AX284" s="216">
        <v>0</v>
      </c>
      <c r="AY284" s="216">
        <v>0</v>
      </c>
      <c r="AZ284" s="216">
        <v>0.488591</v>
      </c>
      <c r="BA284" s="216">
        <v>30.74785233947687</v>
      </c>
      <c r="BB284" s="46"/>
      <c r="BC284" s="216">
        <v>12.399124</v>
      </c>
      <c r="BD284" s="46"/>
      <c r="BE284" s="216">
        <v>0</v>
      </c>
      <c r="BG284" s="45">
        <v>509.7842495476042</v>
      </c>
      <c r="BI284" s="35">
        <v>-0.04743896149823337</v>
      </c>
      <c r="BN284" s="7"/>
    </row>
    <row r="285" spans="1:66" ht="12.75">
      <c r="A285" s="8" t="s">
        <v>589</v>
      </c>
      <c r="B285" s="8" t="s">
        <v>131</v>
      </c>
      <c r="C285" s="8" t="s">
        <v>132</v>
      </c>
      <c r="D285" s="8"/>
      <c r="E285" s="216">
        <v>8.25177</v>
      </c>
      <c r="F285" s="216"/>
      <c r="G285" s="216">
        <v>8.260573926731</v>
      </c>
      <c r="H285" s="216">
        <v>-0.226427</v>
      </c>
      <c r="I285" s="216">
        <v>0</v>
      </c>
      <c r="J285" s="216">
        <v>0</v>
      </c>
      <c r="K285" s="216">
        <v>0</v>
      </c>
      <c r="L285" s="216">
        <v>0</v>
      </c>
      <c r="M285" s="216">
        <v>0</v>
      </c>
      <c r="N285" s="216">
        <v>0</v>
      </c>
      <c r="O285" s="216">
        <v>0.008547</v>
      </c>
      <c r="P285" s="216">
        <v>0.007855</v>
      </c>
      <c r="Q285" s="216">
        <v>1.0367733715555556</v>
      </c>
      <c r="R285" s="216">
        <v>0.02763837630948186</v>
      </c>
      <c r="S285" s="216">
        <v>0.850835</v>
      </c>
      <c r="T285" s="216">
        <v>0.07928198834601993</v>
      </c>
      <c r="U285" s="216">
        <v>0</v>
      </c>
      <c r="V285" s="216">
        <v>0</v>
      </c>
      <c r="W285" s="216">
        <v>0</v>
      </c>
      <c r="X285" s="216">
        <v>0</v>
      </c>
      <c r="Y285" s="216">
        <v>0</v>
      </c>
      <c r="Z285" s="216"/>
      <c r="AA285" s="216">
        <v>0</v>
      </c>
      <c r="AB285" s="46"/>
      <c r="AC285" s="217">
        <v>18.296847662942053</v>
      </c>
      <c r="AE285" s="216">
        <v>8.291002162217861</v>
      </c>
      <c r="AF285" s="46"/>
      <c r="AG285" s="216">
        <v>7.153219066844</v>
      </c>
      <c r="AH285" s="216">
        <v>0.03528891398300044</v>
      </c>
      <c r="AI285" s="216">
        <v>-0.226427</v>
      </c>
      <c r="AJ285" s="216"/>
      <c r="AK285" s="216">
        <v>0</v>
      </c>
      <c r="AL285" s="216">
        <v>0</v>
      </c>
      <c r="AM285" s="216">
        <v>0</v>
      </c>
      <c r="AN285" s="216">
        <v>0</v>
      </c>
      <c r="AO285" s="216">
        <v>0</v>
      </c>
      <c r="AP285" s="216">
        <v>0.008547</v>
      </c>
      <c r="AQ285" s="216">
        <v>0.007855</v>
      </c>
      <c r="AR285" s="216">
        <v>0.09905463203494458</v>
      </c>
      <c r="AS285" s="216">
        <v>1.2903529982222224</v>
      </c>
      <c r="AT285" s="216">
        <v>0.011234240987357638</v>
      </c>
      <c r="AU285" s="216">
        <v>0.756574</v>
      </c>
      <c r="AV285" s="216">
        <v>0.09092077257712024</v>
      </c>
      <c r="AW285" s="216">
        <v>0</v>
      </c>
      <c r="AX285" s="216">
        <v>0</v>
      </c>
      <c r="AY285" s="216">
        <v>0</v>
      </c>
      <c r="AZ285" s="216">
        <v>0</v>
      </c>
      <c r="BA285" s="216">
        <v>0</v>
      </c>
      <c r="BB285" s="46"/>
      <c r="BC285" s="216">
        <v>0</v>
      </c>
      <c r="BD285" s="46"/>
      <c r="BE285" s="216">
        <v>0</v>
      </c>
      <c r="BG285" s="45">
        <v>17.517621786866506</v>
      </c>
      <c r="BI285" s="35">
        <v>-0.04258798512345763</v>
      </c>
      <c r="BN285" s="7"/>
    </row>
    <row r="286" spans="1:66" ht="12.75">
      <c r="A286" s="8" t="s">
        <v>622</v>
      </c>
      <c r="B286" s="8" t="s">
        <v>133</v>
      </c>
      <c r="C286" s="8" t="s">
        <v>134</v>
      </c>
      <c r="D286" s="8"/>
      <c r="E286" s="216">
        <v>115.632994</v>
      </c>
      <c r="F286" s="216"/>
      <c r="G286" s="216">
        <v>113.64665971419001</v>
      </c>
      <c r="H286" s="216">
        <v>-0.648</v>
      </c>
      <c r="I286" s="216">
        <v>0</v>
      </c>
      <c r="J286" s="216">
        <v>0</v>
      </c>
      <c r="K286" s="216">
        <v>0</v>
      </c>
      <c r="L286" s="216">
        <v>0.08926300000000001</v>
      </c>
      <c r="M286" s="216">
        <v>0.566882</v>
      </c>
      <c r="N286" s="216">
        <v>0</v>
      </c>
      <c r="O286" s="216">
        <v>0.008547</v>
      </c>
      <c r="P286" s="216">
        <v>0.007855</v>
      </c>
      <c r="Q286" s="216">
        <v>4.20337457</v>
      </c>
      <c r="R286" s="216">
        <v>0.37823015016729233</v>
      </c>
      <c r="S286" s="216">
        <v>1.738754</v>
      </c>
      <c r="T286" s="216">
        <v>0.13061691706488815</v>
      </c>
      <c r="U286" s="216">
        <v>0</v>
      </c>
      <c r="V286" s="216">
        <v>0</v>
      </c>
      <c r="W286" s="216">
        <v>0</v>
      </c>
      <c r="X286" s="216">
        <v>0.244116</v>
      </c>
      <c r="Y286" s="216">
        <v>8.948207908741706</v>
      </c>
      <c r="Z286" s="216"/>
      <c r="AA286" s="216">
        <v>4.988726</v>
      </c>
      <c r="AB286" s="46"/>
      <c r="AC286" s="217">
        <v>249.93622626016383</v>
      </c>
      <c r="AE286" s="216">
        <v>116.77434306120527</v>
      </c>
      <c r="AF286" s="46"/>
      <c r="AG286" s="216">
        <v>102.549826585407</v>
      </c>
      <c r="AH286" s="216">
        <v>0.4829274732169956</v>
      </c>
      <c r="AI286" s="216">
        <v>-0.648</v>
      </c>
      <c r="AJ286" s="216"/>
      <c r="AK286" s="216">
        <v>0</v>
      </c>
      <c r="AL286" s="216">
        <v>0</v>
      </c>
      <c r="AM286" s="216">
        <v>0.08926300000000001</v>
      </c>
      <c r="AN286" s="216">
        <v>0.558636</v>
      </c>
      <c r="AO286" s="216">
        <v>0</v>
      </c>
      <c r="AP286" s="216">
        <v>0.008547</v>
      </c>
      <c r="AQ286" s="216">
        <v>0.007855</v>
      </c>
      <c r="AR286" s="216">
        <v>1.3089524788376161</v>
      </c>
      <c r="AS286" s="216">
        <v>5.757947636666667</v>
      </c>
      <c r="AT286" s="216">
        <v>0.1545575372803047</v>
      </c>
      <c r="AU286" s="216">
        <v>1.530104</v>
      </c>
      <c r="AV286" s="216">
        <v>0.12262293280019078</v>
      </c>
      <c r="AW286" s="216">
        <v>0</v>
      </c>
      <c r="AX286" s="216">
        <v>0</v>
      </c>
      <c r="AY286" s="216">
        <v>0</v>
      </c>
      <c r="AZ286" s="216">
        <v>0.251735</v>
      </c>
      <c r="BA286" s="216">
        <v>9.843028699615877</v>
      </c>
      <c r="BB286" s="46"/>
      <c r="BC286" s="216">
        <v>6.388357</v>
      </c>
      <c r="BD286" s="46"/>
      <c r="BE286" s="216">
        <v>0</v>
      </c>
      <c r="BG286" s="45">
        <v>245.18070340502996</v>
      </c>
      <c r="BI286" s="35">
        <v>-0.019026945098321812</v>
      </c>
      <c r="BN286" s="7"/>
    </row>
    <row r="287" spans="1:66" ht="12.75">
      <c r="A287" s="8" t="s">
        <v>1544</v>
      </c>
      <c r="B287" s="8" t="s">
        <v>582</v>
      </c>
      <c r="C287" s="8" t="s">
        <v>583</v>
      </c>
      <c r="D287" s="8"/>
      <c r="E287" s="216">
        <v>12.633727</v>
      </c>
      <c r="F287" s="216"/>
      <c r="G287" s="216">
        <v>8.605861929877</v>
      </c>
      <c r="H287" s="216">
        <v>0</v>
      </c>
      <c r="I287" s="216">
        <v>0</v>
      </c>
      <c r="J287" s="216">
        <v>0</v>
      </c>
      <c r="K287" s="216">
        <v>0</v>
      </c>
      <c r="L287" s="216">
        <v>0</v>
      </c>
      <c r="M287" s="216">
        <v>0</v>
      </c>
      <c r="N287" s="216">
        <v>0.047216</v>
      </c>
      <c r="O287" s="216">
        <v>0</v>
      </c>
      <c r="P287" s="216">
        <v>0</v>
      </c>
      <c r="Q287" s="216">
        <v>0</v>
      </c>
      <c r="R287" s="216">
        <v>0</v>
      </c>
      <c r="S287" s="216">
        <v>0</v>
      </c>
      <c r="T287" s="216">
        <v>0</v>
      </c>
      <c r="U287" s="216">
        <v>0</v>
      </c>
      <c r="V287" s="216">
        <v>0</v>
      </c>
      <c r="W287" s="216">
        <v>0</v>
      </c>
      <c r="X287" s="216">
        <v>0</v>
      </c>
      <c r="Y287" s="216">
        <v>0</v>
      </c>
      <c r="Z287" s="216"/>
      <c r="AA287" s="216">
        <v>0</v>
      </c>
      <c r="AB287" s="46"/>
      <c r="AC287" s="217">
        <v>21.286804929877</v>
      </c>
      <c r="AE287" s="216">
        <v>12.741352814228888</v>
      </c>
      <c r="AF287" s="46"/>
      <c r="AG287" s="216">
        <v>7.977322093292</v>
      </c>
      <c r="AH287" s="216">
        <v>0.03707495852999948</v>
      </c>
      <c r="AI287" s="216">
        <v>0</v>
      </c>
      <c r="AJ287" s="216"/>
      <c r="AK287" s="216">
        <v>0</v>
      </c>
      <c r="AL287" s="216">
        <v>0</v>
      </c>
      <c r="AM287" s="216">
        <v>0</v>
      </c>
      <c r="AN287" s="216">
        <v>0</v>
      </c>
      <c r="AO287" s="216">
        <v>0.048</v>
      </c>
      <c r="AP287" s="216">
        <v>0</v>
      </c>
      <c r="AQ287" s="216">
        <v>0</v>
      </c>
      <c r="AR287" s="216">
        <v>0.14545150235328785</v>
      </c>
      <c r="AS287" s="216">
        <v>0</v>
      </c>
      <c r="AT287" s="216">
        <v>0</v>
      </c>
      <c r="AU287" s="216">
        <v>0</v>
      </c>
      <c r="AV287" s="216">
        <v>0</v>
      </c>
      <c r="AW287" s="216">
        <v>0</v>
      </c>
      <c r="AX287" s="216">
        <v>0</v>
      </c>
      <c r="AY287" s="216">
        <v>0</v>
      </c>
      <c r="AZ287" s="216">
        <v>0</v>
      </c>
      <c r="BA287" s="216">
        <v>0</v>
      </c>
      <c r="BB287" s="46"/>
      <c r="BC287" s="216">
        <v>0</v>
      </c>
      <c r="BD287" s="46"/>
      <c r="BE287" s="216">
        <v>0</v>
      </c>
      <c r="BG287" s="45">
        <v>20.949201368404175</v>
      </c>
      <c r="BI287" s="35">
        <v>-0.015859757374813127</v>
      </c>
      <c r="BN287" s="7"/>
    </row>
    <row r="288" spans="1:66" ht="12.75">
      <c r="A288" s="8" t="s">
        <v>622</v>
      </c>
      <c r="B288" s="8" t="s">
        <v>135</v>
      </c>
      <c r="C288" s="8" t="s">
        <v>136</v>
      </c>
      <c r="D288" s="8"/>
      <c r="E288" s="216">
        <v>42.287514</v>
      </c>
      <c r="F288" s="216"/>
      <c r="G288" s="216">
        <v>66.216634284143</v>
      </c>
      <c r="H288" s="216">
        <v>-0.044753</v>
      </c>
      <c r="I288" s="216">
        <v>0</v>
      </c>
      <c r="J288" s="216">
        <v>0</v>
      </c>
      <c r="K288" s="216">
        <v>0</v>
      </c>
      <c r="L288" s="216">
        <v>0.03953100000000001</v>
      </c>
      <c r="M288" s="216">
        <v>0.329476</v>
      </c>
      <c r="N288" s="216">
        <v>0</v>
      </c>
      <c r="O288" s="216">
        <v>0.008547</v>
      </c>
      <c r="P288" s="216">
        <v>0.007855</v>
      </c>
      <c r="Q288" s="216">
        <v>1.7591528644444445</v>
      </c>
      <c r="R288" s="216">
        <v>0.22422481786559972</v>
      </c>
      <c r="S288" s="216">
        <v>1.185187</v>
      </c>
      <c r="T288" s="216">
        <v>0.08761977811448288</v>
      </c>
      <c r="U288" s="216">
        <v>0</v>
      </c>
      <c r="V288" s="216">
        <v>0</v>
      </c>
      <c r="W288" s="216">
        <v>0</v>
      </c>
      <c r="X288" s="216">
        <v>0.090278</v>
      </c>
      <c r="Y288" s="216">
        <v>4.987731112964765</v>
      </c>
      <c r="Z288" s="216"/>
      <c r="AA288" s="216">
        <v>1.844892</v>
      </c>
      <c r="AB288" s="46"/>
      <c r="AC288" s="217">
        <v>119.0238898575323</v>
      </c>
      <c r="AE288" s="216">
        <v>42.67483857312767</v>
      </c>
      <c r="AF288" s="46"/>
      <c r="AG288" s="216">
        <v>59.445719050903</v>
      </c>
      <c r="AH288" s="216">
        <v>0.2862921548599973</v>
      </c>
      <c r="AI288" s="216">
        <v>-0.044753</v>
      </c>
      <c r="AJ288" s="216"/>
      <c r="AK288" s="216">
        <v>0</v>
      </c>
      <c r="AL288" s="216">
        <v>0</v>
      </c>
      <c r="AM288" s="216">
        <v>0.03953100000000001</v>
      </c>
      <c r="AN288" s="216">
        <v>0.324683</v>
      </c>
      <c r="AO288" s="216">
        <v>0</v>
      </c>
      <c r="AP288" s="216">
        <v>0.008547</v>
      </c>
      <c r="AQ288" s="216">
        <v>0.007855</v>
      </c>
      <c r="AR288" s="216">
        <v>0.5010760259216924</v>
      </c>
      <c r="AS288" s="216">
        <v>2.0110953977777775</v>
      </c>
      <c r="AT288" s="216">
        <v>0.09005350397174826</v>
      </c>
      <c r="AU288" s="216">
        <v>1.104574</v>
      </c>
      <c r="AV288" s="216">
        <v>0.09777656195717649</v>
      </c>
      <c r="AW288" s="216">
        <v>0</v>
      </c>
      <c r="AX288" s="216">
        <v>0</v>
      </c>
      <c r="AY288" s="216">
        <v>0</v>
      </c>
      <c r="AZ288" s="216">
        <v>0.093095</v>
      </c>
      <c r="BA288" s="216">
        <v>5.486504224261242</v>
      </c>
      <c r="BB288" s="46"/>
      <c r="BC288" s="216">
        <v>2.362493</v>
      </c>
      <c r="BD288" s="46"/>
      <c r="BE288" s="216">
        <v>0</v>
      </c>
      <c r="BG288" s="45">
        <v>114.4893804927803</v>
      </c>
      <c r="BI288" s="35">
        <v>-0.038097472450107764</v>
      </c>
      <c r="BN288" s="7"/>
    </row>
    <row r="289" spans="1:66" ht="12.75">
      <c r="A289" s="8" t="s">
        <v>611</v>
      </c>
      <c r="B289" s="8" t="s">
        <v>137</v>
      </c>
      <c r="C289" s="8" t="s">
        <v>138</v>
      </c>
      <c r="D289" s="8"/>
      <c r="E289" s="216">
        <v>82.745843</v>
      </c>
      <c r="F289" s="216"/>
      <c r="G289" s="216">
        <v>67.015442752911</v>
      </c>
      <c r="H289" s="216">
        <v>-0.150875</v>
      </c>
      <c r="I289" s="216">
        <v>0</v>
      </c>
      <c r="J289" s="216">
        <v>0</v>
      </c>
      <c r="K289" s="216">
        <v>0</v>
      </c>
      <c r="L289" s="216">
        <v>0.031020000000000006</v>
      </c>
      <c r="M289" s="216">
        <v>0.56586</v>
      </c>
      <c r="N289" s="216">
        <v>0</v>
      </c>
      <c r="O289" s="216">
        <v>0.008547</v>
      </c>
      <c r="P289" s="216">
        <v>0.007855</v>
      </c>
      <c r="Q289" s="216">
        <v>1.8748223544444444</v>
      </c>
      <c r="R289" s="216">
        <v>0.22372002384328765</v>
      </c>
      <c r="S289" s="216">
        <v>1.189523</v>
      </c>
      <c r="T289" s="216">
        <v>0.10676914040429529</v>
      </c>
      <c r="U289" s="216">
        <v>0</v>
      </c>
      <c r="V289" s="216">
        <v>0</v>
      </c>
      <c r="W289" s="216">
        <v>0</v>
      </c>
      <c r="X289" s="216">
        <v>0.152435</v>
      </c>
      <c r="Y289" s="216">
        <v>9.635458284081036</v>
      </c>
      <c r="Z289" s="216"/>
      <c r="AA289" s="216">
        <v>3.11515</v>
      </c>
      <c r="AB289" s="46"/>
      <c r="AC289" s="217">
        <v>166.52157055568404</v>
      </c>
      <c r="AE289" s="216">
        <v>83.14921570213203</v>
      </c>
      <c r="AF289" s="46"/>
      <c r="AG289" s="216">
        <v>60.804402255842</v>
      </c>
      <c r="AH289" s="216">
        <v>0.28564762955800443</v>
      </c>
      <c r="AI289" s="216">
        <v>-0.150875</v>
      </c>
      <c r="AJ289" s="216"/>
      <c r="AK289" s="216">
        <v>0</v>
      </c>
      <c r="AL289" s="216">
        <v>0</v>
      </c>
      <c r="AM289" s="216">
        <v>0.031020000000000006</v>
      </c>
      <c r="AN289" s="216">
        <v>0.557628</v>
      </c>
      <c r="AO289" s="216">
        <v>0</v>
      </c>
      <c r="AP289" s="216">
        <v>0.008547</v>
      </c>
      <c r="AQ289" s="216">
        <v>0.007855</v>
      </c>
      <c r="AR289" s="216">
        <v>0.952502223716779</v>
      </c>
      <c r="AS289" s="216">
        <v>2.070899821111111</v>
      </c>
      <c r="AT289" s="216">
        <v>0.09113986999431266</v>
      </c>
      <c r="AU289" s="216">
        <v>1.04678</v>
      </c>
      <c r="AV289" s="216">
        <v>0.10863596818074164</v>
      </c>
      <c r="AW289" s="216">
        <v>0</v>
      </c>
      <c r="AX289" s="216">
        <v>0</v>
      </c>
      <c r="AY289" s="216">
        <v>0</v>
      </c>
      <c r="AZ289" s="216">
        <v>0.157193</v>
      </c>
      <c r="BA289" s="216">
        <v>9.905251116035306</v>
      </c>
      <c r="BB289" s="46"/>
      <c r="BC289" s="216">
        <v>3.989132</v>
      </c>
      <c r="BD289" s="46"/>
      <c r="BE289" s="216">
        <v>0</v>
      </c>
      <c r="BG289" s="45">
        <v>163.01497458657033</v>
      </c>
      <c r="BI289" s="35">
        <v>-0.02105790833831413</v>
      </c>
      <c r="BN289" s="7"/>
    </row>
    <row r="290" spans="1:66" ht="12.75">
      <c r="A290" s="8" t="s">
        <v>671</v>
      </c>
      <c r="B290" s="8" t="s">
        <v>303</v>
      </c>
      <c r="C290" s="8" t="s">
        <v>304</v>
      </c>
      <c r="D290" s="8"/>
      <c r="E290" s="216">
        <v>182.5878</v>
      </c>
      <c r="F290" s="216"/>
      <c r="G290" s="216">
        <v>151.633802536389</v>
      </c>
      <c r="H290" s="216">
        <v>0</v>
      </c>
      <c r="I290" s="216">
        <v>0</v>
      </c>
      <c r="J290" s="216">
        <v>0</v>
      </c>
      <c r="K290" s="216">
        <v>0.133952</v>
      </c>
      <c r="L290" s="216">
        <v>0.273065</v>
      </c>
      <c r="M290" s="216">
        <v>1.104932</v>
      </c>
      <c r="N290" s="216">
        <v>0</v>
      </c>
      <c r="O290" s="216">
        <v>0.008547</v>
      </c>
      <c r="P290" s="216">
        <v>0</v>
      </c>
      <c r="Q290" s="216">
        <v>2.0718615431111114</v>
      </c>
      <c r="R290" s="216">
        <v>0.5057574229854407</v>
      </c>
      <c r="S290" s="216">
        <v>0</v>
      </c>
      <c r="T290" s="216">
        <v>0</v>
      </c>
      <c r="U290" s="216">
        <v>0</v>
      </c>
      <c r="V290" s="216">
        <v>0</v>
      </c>
      <c r="W290" s="216">
        <v>0</v>
      </c>
      <c r="X290" s="216">
        <v>0.437427</v>
      </c>
      <c r="Y290" s="216">
        <v>14.102982627427382</v>
      </c>
      <c r="Z290" s="216"/>
      <c r="AA290" s="216">
        <v>8.939209</v>
      </c>
      <c r="AB290" s="46"/>
      <c r="AC290" s="217">
        <v>361.79933612991294</v>
      </c>
      <c r="AE290" s="216">
        <v>183.7371037505152</v>
      </c>
      <c r="AF290" s="46"/>
      <c r="AG290" s="216">
        <v>136.97127402793402</v>
      </c>
      <c r="AH290" s="216">
        <v>0.6457553799849749</v>
      </c>
      <c r="AI290" s="216">
        <v>0</v>
      </c>
      <c r="AJ290" s="216"/>
      <c r="AK290" s="216">
        <v>0</v>
      </c>
      <c r="AL290" s="216">
        <v>0.133952</v>
      </c>
      <c r="AM290" s="216">
        <v>0.273065</v>
      </c>
      <c r="AN290" s="216">
        <v>1.088858</v>
      </c>
      <c r="AO290" s="216">
        <v>0</v>
      </c>
      <c r="AP290" s="216">
        <v>0.008547</v>
      </c>
      <c r="AQ290" s="216">
        <v>0</v>
      </c>
      <c r="AR290" s="216">
        <v>2.054402698448623</v>
      </c>
      <c r="AS290" s="216">
        <v>2.818066156444445</v>
      </c>
      <c r="AT290" s="216">
        <v>0.2062194097689441</v>
      </c>
      <c r="AU290" s="216">
        <v>0</v>
      </c>
      <c r="AV290" s="216">
        <v>0</v>
      </c>
      <c r="AW290" s="216">
        <v>0</v>
      </c>
      <c r="AX290" s="216">
        <v>0</v>
      </c>
      <c r="AY290" s="216">
        <v>0</v>
      </c>
      <c r="AZ290" s="216">
        <v>0.451081</v>
      </c>
      <c r="BA290" s="216">
        <v>15.51328089017012</v>
      </c>
      <c r="BB290" s="46"/>
      <c r="BC290" s="216">
        <v>11.447183</v>
      </c>
      <c r="BD290" s="46"/>
      <c r="BE290" s="216">
        <v>0</v>
      </c>
      <c r="BG290" s="45">
        <v>355.34878831326625</v>
      </c>
      <c r="BI290" s="35">
        <v>-0.01782907587848769</v>
      </c>
      <c r="BN290" s="7"/>
    </row>
    <row r="291" spans="1:66" ht="12.75">
      <c r="A291" s="8" t="s">
        <v>589</v>
      </c>
      <c r="B291" s="8" t="s">
        <v>305</v>
      </c>
      <c r="C291" s="8" t="s">
        <v>306</v>
      </c>
      <c r="D291" s="8"/>
      <c r="E291" s="216">
        <v>4.455498</v>
      </c>
      <c r="F291" s="216"/>
      <c r="G291" s="216">
        <v>2.465068504309</v>
      </c>
      <c r="H291" s="216">
        <v>-0.10663</v>
      </c>
      <c r="I291" s="216">
        <v>0</v>
      </c>
      <c r="J291" s="216">
        <v>0</v>
      </c>
      <c r="K291" s="216">
        <v>0</v>
      </c>
      <c r="L291" s="216">
        <v>0</v>
      </c>
      <c r="M291" s="216">
        <v>0</v>
      </c>
      <c r="N291" s="216">
        <v>0</v>
      </c>
      <c r="O291" s="216">
        <v>0.008547</v>
      </c>
      <c r="P291" s="216">
        <v>0.007855</v>
      </c>
      <c r="Q291" s="216">
        <v>0.694608160888889</v>
      </c>
      <c r="R291" s="216">
        <v>0.008187258041328884</v>
      </c>
      <c r="S291" s="216">
        <v>0.255606</v>
      </c>
      <c r="T291" s="216">
        <v>0.030193008936744533</v>
      </c>
      <c r="U291" s="216">
        <v>0</v>
      </c>
      <c r="V291" s="216">
        <v>0</v>
      </c>
      <c r="W291" s="216">
        <v>0</v>
      </c>
      <c r="X291" s="216">
        <v>0</v>
      </c>
      <c r="Y291" s="216">
        <v>0</v>
      </c>
      <c r="Z291" s="216"/>
      <c r="AA291" s="216">
        <v>0</v>
      </c>
      <c r="AB291" s="46"/>
      <c r="AC291" s="217">
        <v>7.818932932175963</v>
      </c>
      <c r="AE291" s="216">
        <v>4.478516587025895</v>
      </c>
      <c r="AF291" s="46"/>
      <c r="AG291" s="216">
        <v>2.146303979596</v>
      </c>
      <c r="AH291" s="216">
        <v>0.01045356071400037</v>
      </c>
      <c r="AI291" s="216">
        <v>-0.10663</v>
      </c>
      <c r="AJ291" s="216"/>
      <c r="AK291" s="216">
        <v>0</v>
      </c>
      <c r="AL291" s="216">
        <v>0</v>
      </c>
      <c r="AM291" s="216">
        <v>0</v>
      </c>
      <c r="AN291" s="216">
        <v>0</v>
      </c>
      <c r="AO291" s="216">
        <v>0</v>
      </c>
      <c r="AP291" s="216">
        <v>0.008547</v>
      </c>
      <c r="AQ291" s="216">
        <v>0.007855</v>
      </c>
      <c r="AR291" s="216">
        <v>0.04750458019230712</v>
      </c>
      <c r="AS291" s="216">
        <v>1.0821727475555558</v>
      </c>
      <c r="AT291" s="216">
        <v>0.0033524515213329397</v>
      </c>
      <c r="AU291" s="216">
        <v>0.246157</v>
      </c>
      <c r="AV291" s="216">
        <v>0.05820569565304327</v>
      </c>
      <c r="AW291" s="216">
        <v>0</v>
      </c>
      <c r="AX291" s="216">
        <v>0</v>
      </c>
      <c r="AY291" s="216">
        <v>0</v>
      </c>
      <c r="AZ291" s="216">
        <v>0</v>
      </c>
      <c r="BA291" s="216">
        <v>0</v>
      </c>
      <c r="BB291" s="46"/>
      <c r="BC291" s="216">
        <v>0</v>
      </c>
      <c r="BD291" s="46"/>
      <c r="BE291" s="216">
        <v>0</v>
      </c>
      <c r="BG291" s="45">
        <v>7.982438602258137</v>
      </c>
      <c r="BI291" s="35">
        <v>0.020911506915390673</v>
      </c>
      <c r="BN291" s="7"/>
    </row>
    <row r="292" spans="1:66" ht="12.75">
      <c r="A292" s="8" t="s">
        <v>589</v>
      </c>
      <c r="B292" s="8" t="s">
        <v>307</v>
      </c>
      <c r="C292" s="8" t="s">
        <v>1347</v>
      </c>
      <c r="D292" s="8"/>
      <c r="E292" s="216">
        <v>6.93369</v>
      </c>
      <c r="F292" s="216"/>
      <c r="G292" s="216">
        <v>5.803484963994</v>
      </c>
      <c r="H292" s="216">
        <v>-0.245725</v>
      </c>
      <c r="I292" s="216">
        <v>0</v>
      </c>
      <c r="J292" s="216">
        <v>0</v>
      </c>
      <c r="K292" s="216">
        <v>0</v>
      </c>
      <c r="L292" s="216">
        <v>0</v>
      </c>
      <c r="M292" s="216">
        <v>0</v>
      </c>
      <c r="N292" s="216">
        <v>0</v>
      </c>
      <c r="O292" s="216">
        <v>0.008547</v>
      </c>
      <c r="P292" s="216">
        <v>0.007855</v>
      </c>
      <c r="Q292" s="216">
        <v>2.646298436444445</v>
      </c>
      <c r="R292" s="216">
        <v>0.019601394260110268</v>
      </c>
      <c r="S292" s="216">
        <v>0.506494</v>
      </c>
      <c r="T292" s="216">
        <v>0.04941059868380623</v>
      </c>
      <c r="U292" s="216">
        <v>0</v>
      </c>
      <c r="V292" s="216">
        <v>0</v>
      </c>
      <c r="W292" s="216">
        <v>0</v>
      </c>
      <c r="X292" s="216">
        <v>0</v>
      </c>
      <c r="Y292" s="216">
        <v>0</v>
      </c>
      <c r="Z292" s="216"/>
      <c r="AA292" s="216">
        <v>0</v>
      </c>
      <c r="AB292" s="46"/>
      <c r="AC292" s="217">
        <v>15.729656393382362</v>
      </c>
      <c r="AE292" s="216">
        <v>7.020063907420949</v>
      </c>
      <c r="AF292" s="46"/>
      <c r="AG292" s="216">
        <v>5.014771124796001</v>
      </c>
      <c r="AH292" s="216">
        <v>0.02502722693399992</v>
      </c>
      <c r="AI292" s="216">
        <v>-0.245725</v>
      </c>
      <c r="AJ292" s="216"/>
      <c r="AK292" s="216">
        <v>0</v>
      </c>
      <c r="AL292" s="216">
        <v>0</v>
      </c>
      <c r="AM292" s="216">
        <v>0</v>
      </c>
      <c r="AN292" s="216">
        <v>0</v>
      </c>
      <c r="AO292" s="216">
        <v>0</v>
      </c>
      <c r="AP292" s="216">
        <v>0.008547</v>
      </c>
      <c r="AQ292" s="216">
        <v>0.007855</v>
      </c>
      <c r="AR292" s="216">
        <v>0.07465186333136063</v>
      </c>
      <c r="AS292" s="216">
        <v>3.193103556444445</v>
      </c>
      <c r="AT292" s="216">
        <v>0.007892641507757344</v>
      </c>
      <c r="AU292" s="216">
        <v>0.471438</v>
      </c>
      <c r="AV292" s="216">
        <v>0.07058052618722008</v>
      </c>
      <c r="AW292" s="216">
        <v>0</v>
      </c>
      <c r="AX292" s="216">
        <v>0</v>
      </c>
      <c r="AY292" s="216">
        <v>0</v>
      </c>
      <c r="AZ292" s="216">
        <v>0</v>
      </c>
      <c r="BA292" s="216">
        <v>0</v>
      </c>
      <c r="BB292" s="46"/>
      <c r="BC292" s="216">
        <v>0</v>
      </c>
      <c r="BD292" s="46"/>
      <c r="BE292" s="216">
        <v>0</v>
      </c>
      <c r="BG292" s="45">
        <v>15.648205846621734</v>
      </c>
      <c r="BI292" s="35">
        <v>-0.005178151685175734</v>
      </c>
      <c r="BN292" s="7"/>
    </row>
    <row r="293" spans="1:66" ht="12.75">
      <c r="A293" s="8" t="s">
        <v>589</v>
      </c>
      <c r="B293" s="8" t="s">
        <v>1348</v>
      </c>
      <c r="C293" s="8" t="s">
        <v>1349</v>
      </c>
      <c r="D293" s="8"/>
      <c r="E293" s="216">
        <v>4.41119</v>
      </c>
      <c r="F293" s="216"/>
      <c r="G293" s="216">
        <v>5.567760501893</v>
      </c>
      <c r="H293" s="216">
        <v>-0.054805</v>
      </c>
      <c r="I293" s="216">
        <v>0</v>
      </c>
      <c r="J293" s="216">
        <v>0</v>
      </c>
      <c r="K293" s="216">
        <v>0</v>
      </c>
      <c r="L293" s="216">
        <v>0</v>
      </c>
      <c r="M293" s="216">
        <v>0</v>
      </c>
      <c r="N293" s="216">
        <v>0</v>
      </c>
      <c r="O293" s="216">
        <v>0.008547</v>
      </c>
      <c r="P293" s="216">
        <v>0.007855</v>
      </c>
      <c r="Q293" s="216">
        <v>1.3469992151111112</v>
      </c>
      <c r="R293" s="216">
        <v>0.018687987366747805</v>
      </c>
      <c r="S293" s="216">
        <v>0.419575</v>
      </c>
      <c r="T293" s="216">
        <v>0.04960319741565382</v>
      </c>
      <c r="U293" s="216">
        <v>0</v>
      </c>
      <c r="V293" s="216">
        <v>0</v>
      </c>
      <c r="W293" s="216">
        <v>0</v>
      </c>
      <c r="X293" s="216">
        <v>0</v>
      </c>
      <c r="Y293" s="216">
        <v>0</v>
      </c>
      <c r="Z293" s="216"/>
      <c r="AA293" s="216">
        <v>0</v>
      </c>
      <c r="AB293" s="46"/>
      <c r="AC293" s="217">
        <v>11.775412901786511</v>
      </c>
      <c r="AE293" s="216">
        <v>4.479183733082649</v>
      </c>
      <c r="AF293" s="46"/>
      <c r="AG293" s="216">
        <v>4.8111902384050005</v>
      </c>
      <c r="AH293" s="216">
        <v>0.023860981241999195</v>
      </c>
      <c r="AI293" s="216">
        <v>-0.054805</v>
      </c>
      <c r="AJ293" s="216"/>
      <c r="AK293" s="216">
        <v>0</v>
      </c>
      <c r="AL293" s="216">
        <v>0</v>
      </c>
      <c r="AM293" s="216">
        <v>0</v>
      </c>
      <c r="AN293" s="216">
        <v>0</v>
      </c>
      <c r="AO293" s="216">
        <v>0</v>
      </c>
      <c r="AP293" s="216">
        <v>0.008547</v>
      </c>
      <c r="AQ293" s="216">
        <v>0.007855</v>
      </c>
      <c r="AR293" s="216">
        <v>0.049698294447546226</v>
      </c>
      <c r="AS293" s="216">
        <v>1.779757081777778</v>
      </c>
      <c r="AT293" s="216">
        <v>0.007572060221596532</v>
      </c>
      <c r="AU293" s="216">
        <v>0.369226</v>
      </c>
      <c r="AV293" s="216">
        <v>0.07112533386546561</v>
      </c>
      <c r="AW293" s="216">
        <v>0</v>
      </c>
      <c r="AX293" s="216">
        <v>0</v>
      </c>
      <c r="AY293" s="216">
        <v>0</v>
      </c>
      <c r="AZ293" s="216">
        <v>0</v>
      </c>
      <c r="BA293" s="216">
        <v>0</v>
      </c>
      <c r="BB293" s="46"/>
      <c r="BC293" s="216">
        <v>0</v>
      </c>
      <c r="BD293" s="46"/>
      <c r="BE293" s="216">
        <v>0</v>
      </c>
      <c r="BG293" s="45">
        <v>11.553210723042033</v>
      </c>
      <c r="BI293" s="35">
        <v>-0.018870011658849484</v>
      </c>
      <c r="BN293" s="7"/>
    </row>
    <row r="294" spans="1:66" ht="12.75">
      <c r="A294" s="8" t="s">
        <v>622</v>
      </c>
      <c r="B294" s="8" t="s">
        <v>1350</v>
      </c>
      <c r="C294" s="8" t="s">
        <v>1351</v>
      </c>
      <c r="D294" s="8"/>
      <c r="E294" s="216">
        <v>103.187234</v>
      </c>
      <c r="F294" s="216"/>
      <c r="G294" s="216">
        <v>83.525380976905</v>
      </c>
      <c r="H294" s="216">
        <v>-0.454658</v>
      </c>
      <c r="I294" s="216">
        <v>0</v>
      </c>
      <c r="J294" s="216">
        <v>0</v>
      </c>
      <c r="K294" s="216">
        <v>0.03811</v>
      </c>
      <c r="L294" s="216">
        <v>0.051671999999999996</v>
      </c>
      <c r="M294" s="216">
        <v>0.41675</v>
      </c>
      <c r="N294" s="216">
        <v>0</v>
      </c>
      <c r="O294" s="216">
        <v>0.008547</v>
      </c>
      <c r="P294" s="216">
        <v>0.007855</v>
      </c>
      <c r="Q294" s="216">
        <v>3.44054429</v>
      </c>
      <c r="R294" s="216">
        <v>0.2789055628132692</v>
      </c>
      <c r="S294" s="216">
        <v>1.479841</v>
      </c>
      <c r="T294" s="216">
        <v>0.10005086012281643</v>
      </c>
      <c r="U294" s="216">
        <v>0</v>
      </c>
      <c r="V294" s="216">
        <v>0</v>
      </c>
      <c r="W294" s="216">
        <v>0</v>
      </c>
      <c r="X294" s="216">
        <v>0.163765</v>
      </c>
      <c r="Y294" s="216">
        <v>6.6773570851092146</v>
      </c>
      <c r="Z294" s="216"/>
      <c r="AA294" s="216">
        <v>3.346684</v>
      </c>
      <c r="AB294" s="46"/>
      <c r="AC294" s="217">
        <v>202.2680387749503</v>
      </c>
      <c r="AE294" s="216">
        <v>104.22781282744697</v>
      </c>
      <c r="AF294" s="46"/>
      <c r="AG294" s="216">
        <v>76.7167537558</v>
      </c>
      <c r="AH294" s="216">
        <v>0.3561089951609969</v>
      </c>
      <c r="AI294" s="216">
        <v>-0.454658</v>
      </c>
      <c r="AJ294" s="216"/>
      <c r="AK294" s="216">
        <v>0</v>
      </c>
      <c r="AL294" s="216">
        <v>0.03811</v>
      </c>
      <c r="AM294" s="216">
        <v>0.051671999999999996</v>
      </c>
      <c r="AN294" s="216">
        <v>0.410688</v>
      </c>
      <c r="AO294" s="216">
        <v>0</v>
      </c>
      <c r="AP294" s="216">
        <v>0.008547</v>
      </c>
      <c r="AQ294" s="216">
        <v>0.007855</v>
      </c>
      <c r="AR294" s="216">
        <v>1.1724856005917832</v>
      </c>
      <c r="AS294" s="216">
        <v>4.758970156666666</v>
      </c>
      <c r="AT294" s="216">
        <v>0.1135931070623254</v>
      </c>
      <c r="AU294" s="216">
        <v>1.30226</v>
      </c>
      <c r="AV294" s="216">
        <v>0.10410254809635498</v>
      </c>
      <c r="AW294" s="216">
        <v>0</v>
      </c>
      <c r="AX294" s="216">
        <v>0</v>
      </c>
      <c r="AY294" s="216">
        <v>0</v>
      </c>
      <c r="AZ294" s="216">
        <v>0.168877</v>
      </c>
      <c r="BA294" s="216">
        <v>7.345092793620137</v>
      </c>
      <c r="BB294" s="46"/>
      <c r="BC294" s="216">
        <v>4.285625</v>
      </c>
      <c r="BD294" s="46"/>
      <c r="BE294" s="216">
        <v>0</v>
      </c>
      <c r="BG294" s="45">
        <v>200.61389578444522</v>
      </c>
      <c r="BI294" s="35">
        <v>-0.00817797512905897</v>
      </c>
      <c r="BN294" s="7"/>
    </row>
    <row r="295" spans="1:66" ht="12.75">
      <c r="A295" s="8" t="s">
        <v>589</v>
      </c>
      <c r="B295" s="8" t="s">
        <v>1352</v>
      </c>
      <c r="C295" s="8" t="s">
        <v>1353</v>
      </c>
      <c r="D295" s="8"/>
      <c r="E295" s="216">
        <v>5.056799</v>
      </c>
      <c r="F295" s="216"/>
      <c r="G295" s="216">
        <v>4.254089408202</v>
      </c>
      <c r="H295" s="216">
        <v>-0.14378</v>
      </c>
      <c r="I295" s="216">
        <v>0</v>
      </c>
      <c r="J295" s="216">
        <v>0</v>
      </c>
      <c r="K295" s="216">
        <v>0</v>
      </c>
      <c r="L295" s="216">
        <v>0</v>
      </c>
      <c r="M295" s="216">
        <v>0</v>
      </c>
      <c r="N295" s="216">
        <v>0</v>
      </c>
      <c r="O295" s="216">
        <v>0.008547</v>
      </c>
      <c r="P295" s="216">
        <v>0.007855</v>
      </c>
      <c r="Q295" s="216">
        <v>1.0260179706666668</v>
      </c>
      <c r="R295" s="216">
        <v>0.014278880674183607</v>
      </c>
      <c r="S295" s="216">
        <v>0.481665</v>
      </c>
      <c r="T295" s="216">
        <v>0.046965633812901565</v>
      </c>
      <c r="U295" s="216">
        <v>0</v>
      </c>
      <c r="V295" s="216">
        <v>0</v>
      </c>
      <c r="W295" s="216">
        <v>0</v>
      </c>
      <c r="X295" s="216">
        <v>0</v>
      </c>
      <c r="Y295" s="216">
        <v>0</v>
      </c>
      <c r="Z295" s="216"/>
      <c r="AA295" s="216">
        <v>0</v>
      </c>
      <c r="AB295" s="46"/>
      <c r="AC295" s="217">
        <v>10.75243789335575</v>
      </c>
      <c r="AE295" s="216">
        <v>5.109090042867471</v>
      </c>
      <c r="AF295" s="46"/>
      <c r="AG295" s="216">
        <v>3.6962139784300003</v>
      </c>
      <c r="AH295" s="216">
        <v>0.01823139631099999</v>
      </c>
      <c r="AI295" s="216">
        <v>-0.14378</v>
      </c>
      <c r="AJ295" s="216"/>
      <c r="AK295" s="216">
        <v>0</v>
      </c>
      <c r="AL295" s="216">
        <v>0</v>
      </c>
      <c r="AM295" s="216">
        <v>0</v>
      </c>
      <c r="AN295" s="216">
        <v>0</v>
      </c>
      <c r="AO295" s="216">
        <v>0</v>
      </c>
      <c r="AP295" s="216">
        <v>0.008547</v>
      </c>
      <c r="AQ295" s="216">
        <v>0.007855</v>
      </c>
      <c r="AR295" s="216">
        <v>0.056530364274423706</v>
      </c>
      <c r="AS295" s="216">
        <v>1.3653253840000001</v>
      </c>
      <c r="AT295" s="216">
        <v>0.005785489727155032</v>
      </c>
      <c r="AU295" s="216">
        <v>0.427573</v>
      </c>
      <c r="AV295" s="216">
        <v>0.0689237191787645</v>
      </c>
      <c r="AW295" s="216">
        <v>0</v>
      </c>
      <c r="AX295" s="216">
        <v>0</v>
      </c>
      <c r="AY295" s="216">
        <v>0</v>
      </c>
      <c r="AZ295" s="216">
        <v>0</v>
      </c>
      <c r="BA295" s="216">
        <v>0</v>
      </c>
      <c r="BB295" s="46"/>
      <c r="BC295" s="216">
        <v>0</v>
      </c>
      <c r="BD295" s="46"/>
      <c r="BE295" s="216">
        <v>0</v>
      </c>
      <c r="BG295" s="45">
        <v>10.620295374788814</v>
      </c>
      <c r="BI295" s="35">
        <v>-0.012289540277055838</v>
      </c>
      <c r="BN295" s="7"/>
    </row>
    <row r="296" spans="1:66" ht="12.75">
      <c r="A296" s="8" t="s">
        <v>589</v>
      </c>
      <c r="B296" s="8" t="s">
        <v>1354</v>
      </c>
      <c r="C296" s="8" t="s">
        <v>1355</v>
      </c>
      <c r="D296" s="8"/>
      <c r="E296" s="216">
        <v>4.076838</v>
      </c>
      <c r="F296" s="216"/>
      <c r="G296" s="216">
        <v>7.378938187630999</v>
      </c>
      <c r="H296" s="216">
        <v>-0.077553</v>
      </c>
      <c r="I296" s="216">
        <v>0</v>
      </c>
      <c r="J296" s="216">
        <v>0</v>
      </c>
      <c r="K296" s="216">
        <v>0</v>
      </c>
      <c r="L296" s="216">
        <v>0</v>
      </c>
      <c r="M296" s="216">
        <v>0</v>
      </c>
      <c r="N296" s="216">
        <v>0</v>
      </c>
      <c r="O296" s="216">
        <v>0.008547</v>
      </c>
      <c r="P296" s="216">
        <v>0.007855</v>
      </c>
      <c r="Q296" s="216">
        <v>0.7616621662222224</v>
      </c>
      <c r="R296" s="216">
        <v>0.02477415742901461</v>
      </c>
      <c r="S296" s="216">
        <v>0.52204</v>
      </c>
      <c r="T296" s="216">
        <v>0.05062116819597437</v>
      </c>
      <c r="U296" s="216">
        <v>0</v>
      </c>
      <c r="V296" s="216">
        <v>0</v>
      </c>
      <c r="W296" s="216">
        <v>0</v>
      </c>
      <c r="X296" s="216">
        <v>0</v>
      </c>
      <c r="Y296" s="216">
        <v>0</v>
      </c>
      <c r="Z296" s="216"/>
      <c r="AA296" s="216">
        <v>0</v>
      </c>
      <c r="AB296" s="46"/>
      <c r="AC296" s="217">
        <v>12.75372267947821</v>
      </c>
      <c r="AE296" s="216">
        <v>4.089218347557326</v>
      </c>
      <c r="AF296" s="46"/>
      <c r="AG296" s="216">
        <v>6.371627807538</v>
      </c>
      <c r="AH296" s="216">
        <v>0.03163185495099984</v>
      </c>
      <c r="AI296" s="216">
        <v>-0.077553</v>
      </c>
      <c r="AJ296" s="216"/>
      <c r="AK296" s="216">
        <v>0</v>
      </c>
      <c r="AL296" s="216">
        <v>0</v>
      </c>
      <c r="AM296" s="216">
        <v>0</v>
      </c>
      <c r="AN296" s="216">
        <v>0</v>
      </c>
      <c r="AO296" s="216">
        <v>0</v>
      </c>
      <c r="AP296" s="216">
        <v>0.008547</v>
      </c>
      <c r="AQ296" s="216">
        <v>0.007855</v>
      </c>
      <c r="AR296" s="216">
        <v>0.0465352808326042</v>
      </c>
      <c r="AS296" s="216">
        <v>1.0737285128888892</v>
      </c>
      <c r="AT296" s="216">
        <v>0.010035231276414208</v>
      </c>
      <c r="AU296" s="216">
        <v>0.459395</v>
      </c>
      <c r="AV296" s="216">
        <v>0.07097698294440341</v>
      </c>
      <c r="AW296" s="216">
        <v>0</v>
      </c>
      <c r="AX296" s="216">
        <v>0</v>
      </c>
      <c r="AY296" s="216">
        <v>0</v>
      </c>
      <c r="AZ296" s="216">
        <v>0</v>
      </c>
      <c r="BA296" s="216">
        <v>0</v>
      </c>
      <c r="BB296" s="46"/>
      <c r="BC296" s="216">
        <v>0</v>
      </c>
      <c r="BD296" s="46"/>
      <c r="BE296" s="216">
        <v>0</v>
      </c>
      <c r="BG296" s="45">
        <v>12.091998017988635</v>
      </c>
      <c r="BI296" s="35">
        <v>-0.05188482438577287</v>
      </c>
      <c r="BN296" s="7"/>
    </row>
    <row r="297" spans="1:66" ht="12.75">
      <c r="A297" s="8" t="s">
        <v>589</v>
      </c>
      <c r="B297" s="8" t="s">
        <v>1356</v>
      </c>
      <c r="C297" s="8" t="s">
        <v>1357</v>
      </c>
      <c r="D297" s="8"/>
      <c r="E297" s="216">
        <v>6.113499</v>
      </c>
      <c r="F297" s="216"/>
      <c r="G297" s="216">
        <v>8.051246989225</v>
      </c>
      <c r="H297" s="216">
        <v>-0.136791</v>
      </c>
      <c r="I297" s="216">
        <v>0</v>
      </c>
      <c r="J297" s="216">
        <v>0</v>
      </c>
      <c r="K297" s="216">
        <v>0</v>
      </c>
      <c r="L297" s="216">
        <v>0</v>
      </c>
      <c r="M297" s="216">
        <v>0</v>
      </c>
      <c r="N297" s="216">
        <v>0</v>
      </c>
      <c r="O297" s="216">
        <v>0.008547</v>
      </c>
      <c r="P297" s="216">
        <v>0.007855</v>
      </c>
      <c r="Q297" s="216">
        <v>2.0480317937777777</v>
      </c>
      <c r="R297" s="216">
        <v>0.027169722154594914</v>
      </c>
      <c r="S297" s="216">
        <v>0.731159</v>
      </c>
      <c r="T297" s="216">
        <v>0.06748151293267453</v>
      </c>
      <c r="U297" s="216">
        <v>0</v>
      </c>
      <c r="V297" s="216">
        <v>0</v>
      </c>
      <c r="W297" s="216">
        <v>0</v>
      </c>
      <c r="X297" s="216">
        <v>0</v>
      </c>
      <c r="Y297" s="216">
        <v>0</v>
      </c>
      <c r="Z297" s="216"/>
      <c r="AA297" s="216">
        <v>0</v>
      </c>
      <c r="AB297" s="46"/>
      <c r="AC297" s="217">
        <v>16.918199018090046</v>
      </c>
      <c r="AE297" s="216">
        <v>6.175368191975462</v>
      </c>
      <c r="AF297" s="46"/>
      <c r="AG297" s="216">
        <v>6.957509210136</v>
      </c>
      <c r="AH297" s="216">
        <v>0.034690532370999456</v>
      </c>
      <c r="AI297" s="216">
        <v>-0.136791</v>
      </c>
      <c r="AJ297" s="216"/>
      <c r="AK297" s="216">
        <v>0</v>
      </c>
      <c r="AL297" s="216">
        <v>0</v>
      </c>
      <c r="AM297" s="216">
        <v>0</v>
      </c>
      <c r="AN297" s="216">
        <v>0</v>
      </c>
      <c r="AO297" s="216">
        <v>0</v>
      </c>
      <c r="AP297" s="216">
        <v>0.008547</v>
      </c>
      <c r="AQ297" s="216">
        <v>0.007855</v>
      </c>
      <c r="AR297" s="216">
        <v>0.06715721958944308</v>
      </c>
      <c r="AS297" s="216">
        <v>2.6793112604444445</v>
      </c>
      <c r="AT297" s="216">
        <v>0.010949559888689888</v>
      </c>
      <c r="AU297" s="216">
        <v>0.658916</v>
      </c>
      <c r="AV297" s="216">
        <v>0.08263931604595175</v>
      </c>
      <c r="AW297" s="216">
        <v>0</v>
      </c>
      <c r="AX297" s="216">
        <v>0</v>
      </c>
      <c r="AY297" s="216">
        <v>0</v>
      </c>
      <c r="AZ297" s="216">
        <v>0</v>
      </c>
      <c r="BA297" s="216">
        <v>0</v>
      </c>
      <c r="BB297" s="46"/>
      <c r="BC297" s="216">
        <v>0</v>
      </c>
      <c r="BD297" s="46"/>
      <c r="BE297" s="216">
        <v>0</v>
      </c>
      <c r="BG297" s="45">
        <v>16.54615229045099</v>
      </c>
      <c r="BI297" s="35">
        <v>-0.0219909180191839</v>
      </c>
      <c r="BN297" s="7"/>
    </row>
    <row r="298" spans="1:66" ht="12.75">
      <c r="A298" s="8" t="s">
        <v>589</v>
      </c>
      <c r="B298" s="8" t="s">
        <v>1358</v>
      </c>
      <c r="C298" s="8" t="s">
        <v>1359</v>
      </c>
      <c r="D298" s="8"/>
      <c r="E298" s="216">
        <v>7.670161</v>
      </c>
      <c r="F298" s="216"/>
      <c r="G298" s="216">
        <v>5.044955486924</v>
      </c>
      <c r="H298" s="216">
        <v>-0.09175</v>
      </c>
      <c r="I298" s="216">
        <v>0</v>
      </c>
      <c r="J298" s="216">
        <v>0</v>
      </c>
      <c r="K298" s="216">
        <v>0</v>
      </c>
      <c r="L298" s="216">
        <v>0</v>
      </c>
      <c r="M298" s="216">
        <v>0</v>
      </c>
      <c r="N298" s="216">
        <v>0</v>
      </c>
      <c r="O298" s="216">
        <v>0.008547</v>
      </c>
      <c r="P298" s="216">
        <v>0.007855</v>
      </c>
      <c r="Q298" s="216">
        <v>0.2281084133333334</v>
      </c>
      <c r="R298" s="216">
        <v>0.01665422376681935</v>
      </c>
      <c r="S298" s="216">
        <v>0.43989</v>
      </c>
      <c r="T298" s="216">
        <v>0.04462679784501517</v>
      </c>
      <c r="U298" s="216">
        <v>0</v>
      </c>
      <c r="V298" s="216">
        <v>0</v>
      </c>
      <c r="W298" s="216">
        <v>0</v>
      </c>
      <c r="X298" s="216">
        <v>0</v>
      </c>
      <c r="Y298" s="216">
        <v>0</v>
      </c>
      <c r="Z298" s="216"/>
      <c r="AA298" s="216">
        <v>0</v>
      </c>
      <c r="AB298" s="46"/>
      <c r="AC298" s="217">
        <v>13.369047921869168</v>
      </c>
      <c r="AE298" s="216">
        <v>7.7229837072082566</v>
      </c>
      <c r="AF298" s="46"/>
      <c r="AG298" s="216">
        <v>4.392392892063</v>
      </c>
      <c r="AH298" s="216">
        <v>0.021264254577999936</v>
      </c>
      <c r="AI298" s="216">
        <v>-0.09175</v>
      </c>
      <c r="AJ298" s="216"/>
      <c r="AK298" s="216">
        <v>0</v>
      </c>
      <c r="AL298" s="216">
        <v>0</v>
      </c>
      <c r="AM298" s="216">
        <v>0</v>
      </c>
      <c r="AN298" s="216">
        <v>0</v>
      </c>
      <c r="AO298" s="216">
        <v>0</v>
      </c>
      <c r="AP298" s="216">
        <v>0.008547</v>
      </c>
      <c r="AQ298" s="216">
        <v>0.007855</v>
      </c>
      <c r="AR298" s="216">
        <v>0.08348378323040384</v>
      </c>
      <c r="AS298" s="216">
        <v>0.3580540133333334</v>
      </c>
      <c r="AT298" s="216">
        <v>0.0068610542334345045</v>
      </c>
      <c r="AU298" s="216">
        <v>0.408992</v>
      </c>
      <c r="AV298" s="216">
        <v>0.06728135495413314</v>
      </c>
      <c r="AW298" s="216">
        <v>0</v>
      </c>
      <c r="AX298" s="216">
        <v>0</v>
      </c>
      <c r="AY298" s="216">
        <v>0</v>
      </c>
      <c r="AZ298" s="216">
        <v>0</v>
      </c>
      <c r="BA298" s="216">
        <v>0</v>
      </c>
      <c r="BB298" s="46"/>
      <c r="BC298" s="216">
        <v>0</v>
      </c>
      <c r="BD298" s="46"/>
      <c r="BE298" s="216">
        <v>0</v>
      </c>
      <c r="BG298" s="45">
        <v>12.985965059600563</v>
      </c>
      <c r="BI298" s="35">
        <v>-0.028654460998823683</v>
      </c>
      <c r="BN298" s="7"/>
    </row>
    <row r="299" spans="1:66" ht="12.75">
      <c r="A299" s="8" t="s">
        <v>589</v>
      </c>
      <c r="B299" s="8" t="s">
        <v>1360</v>
      </c>
      <c r="C299" s="8" t="s">
        <v>139</v>
      </c>
      <c r="D299" s="8"/>
      <c r="E299" s="216">
        <v>5.608753</v>
      </c>
      <c r="F299" s="216"/>
      <c r="G299" s="216">
        <v>6.914521544467999</v>
      </c>
      <c r="H299" s="216">
        <v>-0.272106</v>
      </c>
      <c r="I299" s="216">
        <v>0</v>
      </c>
      <c r="J299" s="216">
        <v>0</v>
      </c>
      <c r="K299" s="216">
        <v>0</v>
      </c>
      <c r="L299" s="216">
        <v>0</v>
      </c>
      <c r="M299" s="216">
        <v>0</v>
      </c>
      <c r="N299" s="216">
        <v>0</v>
      </c>
      <c r="O299" s="216">
        <v>0.008547</v>
      </c>
      <c r="P299" s="216">
        <v>0.007855</v>
      </c>
      <c r="Q299" s="216">
        <v>2.6303221111111115</v>
      </c>
      <c r="R299" s="216">
        <v>0.02311332409126957</v>
      </c>
      <c r="S299" s="216">
        <v>0.630543</v>
      </c>
      <c r="T299" s="216">
        <v>0.05904034433096371</v>
      </c>
      <c r="U299" s="216">
        <v>0</v>
      </c>
      <c r="V299" s="216">
        <v>0</v>
      </c>
      <c r="W299" s="216">
        <v>0</v>
      </c>
      <c r="X299" s="216">
        <v>0</v>
      </c>
      <c r="Y299" s="216">
        <v>0</v>
      </c>
      <c r="Z299" s="216"/>
      <c r="AA299" s="216">
        <v>0</v>
      </c>
      <c r="AB299" s="46"/>
      <c r="AC299" s="217">
        <v>15.61058932400134</v>
      </c>
      <c r="AE299" s="216">
        <v>5.679850855347555</v>
      </c>
      <c r="AF299" s="46"/>
      <c r="AG299" s="216">
        <v>6.001223583561001</v>
      </c>
      <c r="AH299" s="216">
        <v>0.029511288817000575</v>
      </c>
      <c r="AI299" s="216">
        <v>-0.272106</v>
      </c>
      <c r="AJ299" s="216"/>
      <c r="AK299" s="216">
        <v>0</v>
      </c>
      <c r="AL299" s="216">
        <v>0</v>
      </c>
      <c r="AM299" s="216">
        <v>0</v>
      </c>
      <c r="AN299" s="216">
        <v>0</v>
      </c>
      <c r="AO299" s="216">
        <v>0</v>
      </c>
      <c r="AP299" s="216">
        <v>0.008547</v>
      </c>
      <c r="AQ299" s="216">
        <v>0.007855</v>
      </c>
      <c r="AR299" s="216">
        <v>0.06309161576769041</v>
      </c>
      <c r="AS299" s="216">
        <v>3.465698857777778</v>
      </c>
      <c r="AT299" s="216">
        <v>0.00940363248750324</v>
      </c>
      <c r="AU299" s="216">
        <v>0.554878</v>
      </c>
      <c r="AV299" s="216">
        <v>0.07667976218116405</v>
      </c>
      <c r="AW299" s="216">
        <v>0</v>
      </c>
      <c r="AX299" s="216">
        <v>0</v>
      </c>
      <c r="AY299" s="216">
        <v>0</v>
      </c>
      <c r="AZ299" s="216">
        <v>0</v>
      </c>
      <c r="BA299" s="216">
        <v>0</v>
      </c>
      <c r="BB299" s="46"/>
      <c r="BC299" s="216">
        <v>0</v>
      </c>
      <c r="BD299" s="46"/>
      <c r="BE299" s="216">
        <v>0</v>
      </c>
      <c r="BG299" s="45">
        <v>15.624633595939692</v>
      </c>
      <c r="BI299" s="35">
        <v>0.0008996631483193267</v>
      </c>
      <c r="BN299" s="7"/>
    </row>
    <row r="300" spans="1:66" ht="12.75">
      <c r="A300" s="8" t="s">
        <v>589</v>
      </c>
      <c r="B300" s="8" t="s">
        <v>140</v>
      </c>
      <c r="C300" s="8" t="s">
        <v>141</v>
      </c>
      <c r="D300" s="8"/>
      <c r="E300" s="216">
        <v>5.472284</v>
      </c>
      <c r="F300" s="216"/>
      <c r="G300" s="216">
        <v>4.202948948757</v>
      </c>
      <c r="H300" s="216">
        <v>-0.121237</v>
      </c>
      <c r="I300" s="216">
        <v>0</v>
      </c>
      <c r="J300" s="216">
        <v>0</v>
      </c>
      <c r="K300" s="216">
        <v>0</v>
      </c>
      <c r="L300" s="216">
        <v>0</v>
      </c>
      <c r="M300" s="216">
        <v>0</v>
      </c>
      <c r="N300" s="216">
        <v>0</v>
      </c>
      <c r="O300" s="216">
        <v>0.008547</v>
      </c>
      <c r="P300" s="216">
        <v>0.007855</v>
      </c>
      <c r="Q300" s="216">
        <v>1.1658622915555559</v>
      </c>
      <c r="R300" s="216">
        <v>0.013963861437315121</v>
      </c>
      <c r="S300" s="216">
        <v>0.301575</v>
      </c>
      <c r="T300" s="216">
        <v>0.03259432221599661</v>
      </c>
      <c r="U300" s="216">
        <v>0</v>
      </c>
      <c r="V300" s="216">
        <v>0</v>
      </c>
      <c r="W300" s="216">
        <v>0</v>
      </c>
      <c r="X300" s="216">
        <v>0</v>
      </c>
      <c r="Y300" s="216">
        <v>0</v>
      </c>
      <c r="Z300" s="216"/>
      <c r="AA300" s="216">
        <v>0</v>
      </c>
      <c r="AB300" s="46"/>
      <c r="AC300" s="217">
        <v>11.084393423965865</v>
      </c>
      <c r="AE300" s="216">
        <v>5.516235015912872</v>
      </c>
      <c r="AF300" s="46"/>
      <c r="AG300" s="216">
        <v>3.6484084878429996</v>
      </c>
      <c r="AH300" s="216">
        <v>0.017829177069999744</v>
      </c>
      <c r="AI300" s="216">
        <v>-0.121237</v>
      </c>
      <c r="AJ300" s="216"/>
      <c r="AK300" s="216">
        <v>0</v>
      </c>
      <c r="AL300" s="216">
        <v>0</v>
      </c>
      <c r="AM300" s="216">
        <v>0</v>
      </c>
      <c r="AN300" s="216">
        <v>0</v>
      </c>
      <c r="AO300" s="216">
        <v>0</v>
      </c>
      <c r="AP300" s="216">
        <v>0.008547</v>
      </c>
      <c r="AQ300" s="216">
        <v>0.007855</v>
      </c>
      <c r="AR300" s="216">
        <v>0.058709166479382506</v>
      </c>
      <c r="AS300" s="216">
        <v>1.4128533315555558</v>
      </c>
      <c r="AT300" s="216">
        <v>0.005715939566269701</v>
      </c>
      <c r="AU300" s="216">
        <v>0.265386</v>
      </c>
      <c r="AV300" s="216">
        <v>0.059459338653819596</v>
      </c>
      <c r="AW300" s="216">
        <v>0</v>
      </c>
      <c r="AX300" s="216">
        <v>0</v>
      </c>
      <c r="AY300" s="216">
        <v>0</v>
      </c>
      <c r="AZ300" s="216">
        <v>0</v>
      </c>
      <c r="BA300" s="216">
        <v>0</v>
      </c>
      <c r="BB300" s="46"/>
      <c r="BC300" s="216">
        <v>0</v>
      </c>
      <c r="BD300" s="46"/>
      <c r="BE300" s="216">
        <v>0</v>
      </c>
      <c r="BG300" s="45">
        <v>10.8797614570809</v>
      </c>
      <c r="BI300" s="35">
        <v>-0.018461268836102985</v>
      </c>
      <c r="BN300" s="7"/>
    </row>
    <row r="301" spans="1:66" ht="12.75">
      <c r="A301" s="8" t="s">
        <v>589</v>
      </c>
      <c r="B301" s="8" t="s">
        <v>142</v>
      </c>
      <c r="C301" s="8" t="s">
        <v>143</v>
      </c>
      <c r="D301" s="8"/>
      <c r="E301" s="216">
        <v>6.187635</v>
      </c>
      <c r="F301" s="216"/>
      <c r="G301" s="216">
        <v>5.763668321477</v>
      </c>
      <c r="H301" s="216">
        <v>-0.245946</v>
      </c>
      <c r="I301" s="216">
        <v>0</v>
      </c>
      <c r="J301" s="216">
        <v>0</v>
      </c>
      <c r="K301" s="216">
        <v>0</v>
      </c>
      <c r="L301" s="216">
        <v>0</v>
      </c>
      <c r="M301" s="216">
        <v>0</v>
      </c>
      <c r="N301" s="216">
        <v>0</v>
      </c>
      <c r="O301" s="216">
        <v>0.008547</v>
      </c>
      <c r="P301" s="216">
        <v>0.007855</v>
      </c>
      <c r="Q301" s="216">
        <v>1.1432313422222224</v>
      </c>
      <c r="R301" s="216">
        <v>0.01928841968682471</v>
      </c>
      <c r="S301" s="216">
        <v>0.502791</v>
      </c>
      <c r="T301" s="216">
        <v>0.0460522085620951</v>
      </c>
      <c r="U301" s="216">
        <v>0</v>
      </c>
      <c r="V301" s="216">
        <v>0</v>
      </c>
      <c r="W301" s="216">
        <v>0</v>
      </c>
      <c r="X301" s="216">
        <v>0</v>
      </c>
      <c r="Y301" s="216">
        <v>0</v>
      </c>
      <c r="Z301" s="216"/>
      <c r="AA301" s="216">
        <v>0</v>
      </c>
      <c r="AB301" s="46"/>
      <c r="AC301" s="217">
        <v>13.433122291948141</v>
      </c>
      <c r="AE301" s="216">
        <v>6.215182766035062</v>
      </c>
      <c r="AF301" s="46"/>
      <c r="AG301" s="216">
        <v>4.992278619925</v>
      </c>
      <c r="AH301" s="216">
        <v>0.02462761833699979</v>
      </c>
      <c r="AI301" s="216">
        <v>-0.245946</v>
      </c>
      <c r="AJ301" s="216"/>
      <c r="AK301" s="216">
        <v>0</v>
      </c>
      <c r="AL301" s="216">
        <v>0</v>
      </c>
      <c r="AM301" s="216">
        <v>0</v>
      </c>
      <c r="AN301" s="216">
        <v>0</v>
      </c>
      <c r="AO301" s="216">
        <v>0</v>
      </c>
      <c r="AP301" s="216">
        <v>0.008547</v>
      </c>
      <c r="AQ301" s="216">
        <v>0.007855</v>
      </c>
      <c r="AR301" s="216">
        <v>0.06613875165481971</v>
      </c>
      <c r="AS301" s="216">
        <v>1.9064356088888892</v>
      </c>
      <c r="AT301" s="216">
        <v>0.00783849154659109</v>
      </c>
      <c r="AU301" s="216">
        <v>0.479791</v>
      </c>
      <c r="AV301" s="216">
        <v>0.06856218295387023</v>
      </c>
      <c r="AW301" s="216">
        <v>0</v>
      </c>
      <c r="AX301" s="216">
        <v>0</v>
      </c>
      <c r="AY301" s="216">
        <v>0</v>
      </c>
      <c r="AZ301" s="216">
        <v>0</v>
      </c>
      <c r="BA301" s="216">
        <v>0</v>
      </c>
      <c r="BB301" s="46"/>
      <c r="BC301" s="216">
        <v>0</v>
      </c>
      <c r="BD301" s="46"/>
      <c r="BE301" s="216">
        <v>0</v>
      </c>
      <c r="BG301" s="45">
        <v>13.531311039341233</v>
      </c>
      <c r="BI301" s="35">
        <v>0.007309450867721681</v>
      </c>
      <c r="BN301" s="7"/>
    </row>
    <row r="302" spans="1:66" ht="12.75">
      <c r="A302" s="8" t="s">
        <v>589</v>
      </c>
      <c r="B302" s="8" t="s">
        <v>144</v>
      </c>
      <c r="C302" s="8" t="s">
        <v>145</v>
      </c>
      <c r="D302" s="8"/>
      <c r="E302" s="216">
        <v>6.955241</v>
      </c>
      <c r="F302" s="216"/>
      <c r="G302" s="216">
        <v>5.207971258646</v>
      </c>
      <c r="H302" s="216">
        <v>-0.022686</v>
      </c>
      <c r="I302" s="216">
        <v>0</v>
      </c>
      <c r="J302" s="216">
        <v>0</v>
      </c>
      <c r="K302" s="216">
        <v>0</v>
      </c>
      <c r="L302" s="216">
        <v>0</v>
      </c>
      <c r="M302" s="216">
        <v>0</v>
      </c>
      <c r="N302" s="216">
        <v>0</v>
      </c>
      <c r="O302" s="216">
        <v>0.008547</v>
      </c>
      <c r="P302" s="216">
        <v>0.007855</v>
      </c>
      <c r="Q302" s="216">
        <v>0.511674120888889</v>
      </c>
      <c r="R302" s="216">
        <v>0.017374724902624848</v>
      </c>
      <c r="S302" s="216">
        <v>0.570205</v>
      </c>
      <c r="T302" s="216">
        <v>0.05245093543825287</v>
      </c>
      <c r="U302" s="216">
        <v>0</v>
      </c>
      <c r="V302" s="216">
        <v>0</v>
      </c>
      <c r="W302" s="216">
        <v>0</v>
      </c>
      <c r="X302" s="216">
        <v>0</v>
      </c>
      <c r="Y302" s="216">
        <v>0</v>
      </c>
      <c r="Z302" s="216"/>
      <c r="AA302" s="216">
        <v>0</v>
      </c>
      <c r="AB302" s="46"/>
      <c r="AC302" s="217">
        <v>13.308633039875767</v>
      </c>
      <c r="AE302" s="216">
        <v>6.946224382466859</v>
      </c>
      <c r="AF302" s="46"/>
      <c r="AG302" s="216">
        <v>4.515111343865</v>
      </c>
      <c r="AH302" s="216">
        <v>0.02218419655699935</v>
      </c>
      <c r="AI302" s="216">
        <v>-0.022686</v>
      </c>
      <c r="AJ302" s="216"/>
      <c r="AK302" s="216">
        <v>0</v>
      </c>
      <c r="AL302" s="216">
        <v>0</v>
      </c>
      <c r="AM302" s="216">
        <v>0</v>
      </c>
      <c r="AN302" s="216">
        <v>0</v>
      </c>
      <c r="AO302" s="216">
        <v>0</v>
      </c>
      <c r="AP302" s="216">
        <v>0.008547</v>
      </c>
      <c r="AQ302" s="216">
        <v>0.007855</v>
      </c>
      <c r="AR302" s="216">
        <v>0.07687956063132081</v>
      </c>
      <c r="AS302" s="216">
        <v>0.6252442542222224</v>
      </c>
      <c r="AT302" s="216">
        <v>0.007082752929010461</v>
      </c>
      <c r="AU302" s="216">
        <v>0.50178</v>
      </c>
      <c r="AV302" s="216">
        <v>0.07266592631747215</v>
      </c>
      <c r="AW302" s="216">
        <v>0</v>
      </c>
      <c r="AX302" s="216">
        <v>0</v>
      </c>
      <c r="AY302" s="216">
        <v>0</v>
      </c>
      <c r="AZ302" s="216">
        <v>0</v>
      </c>
      <c r="BA302" s="216">
        <v>0</v>
      </c>
      <c r="BB302" s="46"/>
      <c r="BC302" s="216">
        <v>0</v>
      </c>
      <c r="BD302" s="46"/>
      <c r="BE302" s="216">
        <v>0</v>
      </c>
      <c r="BG302" s="45">
        <v>12.760888416988882</v>
      </c>
      <c r="BI302" s="35">
        <v>-0.041157091133681004</v>
      </c>
      <c r="BL302" s="7"/>
      <c r="BM302" s="7"/>
      <c r="BN302" s="7"/>
    </row>
    <row r="303" spans="1:66" ht="12.75">
      <c r="A303" s="8" t="s">
        <v>589</v>
      </c>
      <c r="B303" s="8" t="s">
        <v>146</v>
      </c>
      <c r="C303" s="8" t="s">
        <v>147</v>
      </c>
      <c r="D303" s="8"/>
      <c r="E303" s="216">
        <v>8.2712</v>
      </c>
      <c r="F303" s="216"/>
      <c r="G303" s="216">
        <v>8.127343764065</v>
      </c>
      <c r="H303" s="216">
        <v>-0.415396</v>
      </c>
      <c r="I303" s="216">
        <v>0</v>
      </c>
      <c r="J303" s="216">
        <v>0</v>
      </c>
      <c r="K303" s="216">
        <v>0</v>
      </c>
      <c r="L303" s="216">
        <v>0</v>
      </c>
      <c r="M303" s="216">
        <v>0</v>
      </c>
      <c r="N303" s="216">
        <v>0</v>
      </c>
      <c r="O303" s="216">
        <v>0.008547</v>
      </c>
      <c r="P303" s="216">
        <v>0.007855</v>
      </c>
      <c r="Q303" s="216">
        <v>2.30733752</v>
      </c>
      <c r="R303" s="216">
        <v>0.027154676367943158</v>
      </c>
      <c r="S303" s="216">
        <v>1.00166</v>
      </c>
      <c r="T303" s="216">
        <v>0.08068298986839832</v>
      </c>
      <c r="U303" s="216">
        <v>0</v>
      </c>
      <c r="V303" s="216">
        <v>0</v>
      </c>
      <c r="W303" s="216">
        <v>0</v>
      </c>
      <c r="X303" s="216">
        <v>0</v>
      </c>
      <c r="Y303" s="216">
        <v>0</v>
      </c>
      <c r="Z303" s="216"/>
      <c r="AA303" s="216">
        <v>0</v>
      </c>
      <c r="AB303" s="46"/>
      <c r="AC303" s="217">
        <v>19.416384950301342</v>
      </c>
      <c r="AE303" s="216">
        <v>8.296403426060799</v>
      </c>
      <c r="AF303" s="46"/>
      <c r="AG303" s="216">
        <v>7.033210646026999</v>
      </c>
      <c r="AH303" s="216">
        <v>0.03467132178299967</v>
      </c>
      <c r="AI303" s="216">
        <v>-0.415396</v>
      </c>
      <c r="AJ303" s="216"/>
      <c r="AK303" s="216">
        <v>0</v>
      </c>
      <c r="AL303" s="216">
        <v>0</v>
      </c>
      <c r="AM303" s="216">
        <v>0</v>
      </c>
      <c r="AN303" s="216">
        <v>0</v>
      </c>
      <c r="AO303" s="216">
        <v>0</v>
      </c>
      <c r="AP303" s="216">
        <v>0.008547</v>
      </c>
      <c r="AQ303" s="216">
        <v>0.007855</v>
      </c>
      <c r="AR303" s="216">
        <v>0.09152720336701042</v>
      </c>
      <c r="AS303" s="216">
        <v>3.551001093333334</v>
      </c>
      <c r="AT303" s="216">
        <v>0.011053050216903868</v>
      </c>
      <c r="AU303" s="216">
        <v>0.905125</v>
      </c>
      <c r="AV303" s="216">
        <v>0.09114453289811238</v>
      </c>
      <c r="AW303" s="216">
        <v>0</v>
      </c>
      <c r="AX303" s="216">
        <v>0</v>
      </c>
      <c r="AY303" s="216">
        <v>0</v>
      </c>
      <c r="AZ303" s="216">
        <v>0</v>
      </c>
      <c r="BA303" s="216">
        <v>0</v>
      </c>
      <c r="BB303" s="46"/>
      <c r="BC303" s="216">
        <v>0</v>
      </c>
      <c r="BD303" s="46"/>
      <c r="BE303" s="216">
        <v>0</v>
      </c>
      <c r="BG303" s="45">
        <v>19.61514227368616</v>
      </c>
      <c r="BI303" s="35">
        <v>0.010236577194650922</v>
      </c>
      <c r="BN303" s="7"/>
    </row>
    <row r="304" spans="1:66" ht="12.75">
      <c r="A304" s="8" t="s">
        <v>589</v>
      </c>
      <c r="B304" s="8" t="s">
        <v>148</v>
      </c>
      <c r="C304" s="8" t="s">
        <v>149</v>
      </c>
      <c r="D304" s="8"/>
      <c r="E304" s="216">
        <v>3.407163</v>
      </c>
      <c r="F304" s="216"/>
      <c r="G304" s="216">
        <v>5.1718564956</v>
      </c>
      <c r="H304" s="216">
        <v>-0.201962</v>
      </c>
      <c r="I304" s="216">
        <v>0</v>
      </c>
      <c r="J304" s="216">
        <v>0</v>
      </c>
      <c r="K304" s="216">
        <v>0</v>
      </c>
      <c r="L304" s="216">
        <v>0</v>
      </c>
      <c r="M304" s="216">
        <v>0</v>
      </c>
      <c r="N304" s="216">
        <v>0</v>
      </c>
      <c r="O304" s="216">
        <v>0.008547</v>
      </c>
      <c r="P304" s="216">
        <v>0.007855</v>
      </c>
      <c r="Q304" s="216">
        <v>0.7750288586666667</v>
      </c>
      <c r="R304" s="216">
        <v>0.017385033392084175</v>
      </c>
      <c r="S304" s="216">
        <v>0.530921</v>
      </c>
      <c r="T304" s="216">
        <v>0.050747956198552685</v>
      </c>
      <c r="U304" s="216">
        <v>0</v>
      </c>
      <c r="V304" s="216">
        <v>0</v>
      </c>
      <c r="W304" s="216">
        <v>0</v>
      </c>
      <c r="X304" s="216">
        <v>0</v>
      </c>
      <c r="Y304" s="216">
        <v>0</v>
      </c>
      <c r="Z304" s="216"/>
      <c r="AA304" s="216">
        <v>0</v>
      </c>
      <c r="AB304" s="46"/>
      <c r="AC304" s="217">
        <v>9.767542343857304</v>
      </c>
      <c r="AE304" s="216">
        <v>3.4227516318688886</v>
      </c>
      <c r="AF304" s="46"/>
      <c r="AG304" s="216">
        <v>4.464493560234</v>
      </c>
      <c r="AH304" s="216">
        <v>0.02219735852400027</v>
      </c>
      <c r="AI304" s="216">
        <v>-0.201962</v>
      </c>
      <c r="AJ304" s="216"/>
      <c r="AK304" s="216">
        <v>0</v>
      </c>
      <c r="AL304" s="216">
        <v>0</v>
      </c>
      <c r="AM304" s="216">
        <v>0</v>
      </c>
      <c r="AN304" s="216">
        <v>0</v>
      </c>
      <c r="AO304" s="216">
        <v>0</v>
      </c>
      <c r="AP304" s="216">
        <v>0.008547</v>
      </c>
      <c r="AQ304" s="216">
        <v>0.007855</v>
      </c>
      <c r="AR304" s="216">
        <v>0.037992832777152076</v>
      </c>
      <c r="AS304" s="216">
        <v>1.181596112</v>
      </c>
      <c r="AT304" s="216">
        <v>0.007033637461385727</v>
      </c>
      <c r="AU304" s="216">
        <v>0.46721</v>
      </c>
      <c r="AV304" s="216">
        <v>0.07080665936275518</v>
      </c>
      <c r="AW304" s="216">
        <v>0</v>
      </c>
      <c r="AX304" s="216">
        <v>0</v>
      </c>
      <c r="AY304" s="216">
        <v>0</v>
      </c>
      <c r="AZ304" s="216">
        <v>0</v>
      </c>
      <c r="BA304" s="216">
        <v>0</v>
      </c>
      <c r="BB304" s="46"/>
      <c r="BC304" s="216">
        <v>0</v>
      </c>
      <c r="BD304" s="46"/>
      <c r="BE304" s="216">
        <v>0</v>
      </c>
      <c r="BG304" s="45">
        <v>9.48852179222818</v>
      </c>
      <c r="BI304" s="35">
        <v>-0.028566095933497192</v>
      </c>
      <c r="BN304" s="7"/>
    </row>
    <row r="305" spans="1:66" ht="12.75">
      <c r="A305" s="8" t="s">
        <v>611</v>
      </c>
      <c r="B305" s="8" t="s">
        <v>150</v>
      </c>
      <c r="C305" s="8" t="s">
        <v>151</v>
      </c>
      <c r="D305" s="8"/>
      <c r="E305" s="216">
        <v>44.8</v>
      </c>
      <c r="F305" s="216"/>
      <c r="G305" s="216">
        <v>108.735118413811</v>
      </c>
      <c r="H305" s="216">
        <v>0</v>
      </c>
      <c r="I305" s="216">
        <v>0</v>
      </c>
      <c r="J305" s="216">
        <v>0</v>
      </c>
      <c r="K305" s="216">
        <v>0.013781</v>
      </c>
      <c r="L305" s="216">
        <v>0.018081</v>
      </c>
      <c r="M305" s="216">
        <v>0.645215</v>
      </c>
      <c r="N305" s="216">
        <v>0</v>
      </c>
      <c r="O305" s="216">
        <v>0.008547</v>
      </c>
      <c r="P305" s="216">
        <v>0.007855</v>
      </c>
      <c r="Q305" s="216">
        <v>0.7674359755555556</v>
      </c>
      <c r="R305" s="216">
        <v>0.3662406193487566</v>
      </c>
      <c r="S305" s="216">
        <v>1.435354</v>
      </c>
      <c r="T305" s="216">
        <v>0.14220846809010057</v>
      </c>
      <c r="U305" s="216">
        <v>0</v>
      </c>
      <c r="V305" s="216">
        <v>0</v>
      </c>
      <c r="W305" s="216">
        <v>0</v>
      </c>
      <c r="X305" s="216">
        <v>0.1603</v>
      </c>
      <c r="Y305" s="216">
        <v>12.565481843891487</v>
      </c>
      <c r="Z305" s="216"/>
      <c r="AA305" s="216">
        <v>3.27587</v>
      </c>
      <c r="AB305" s="46"/>
      <c r="AC305" s="217">
        <v>172.9414883206969</v>
      </c>
      <c r="AE305" s="216">
        <v>44.99000683384859</v>
      </c>
      <c r="AF305" s="46"/>
      <c r="AG305" s="216">
        <v>98.040932177864</v>
      </c>
      <c r="AH305" s="216">
        <v>0.4676191382759958</v>
      </c>
      <c r="AI305" s="216">
        <v>0</v>
      </c>
      <c r="AJ305" s="216"/>
      <c r="AK305" s="216">
        <v>0</v>
      </c>
      <c r="AL305" s="216">
        <v>0.013781</v>
      </c>
      <c r="AM305" s="216">
        <v>0.018081</v>
      </c>
      <c r="AN305" s="216">
        <v>0.635829</v>
      </c>
      <c r="AO305" s="216">
        <v>0</v>
      </c>
      <c r="AP305" s="216">
        <v>0.008547</v>
      </c>
      <c r="AQ305" s="216">
        <v>0.007855</v>
      </c>
      <c r="AR305" s="216">
        <v>0.5817458765694904</v>
      </c>
      <c r="AS305" s="216">
        <v>1.342315708888889</v>
      </c>
      <c r="AT305" s="216">
        <v>0.1478779240866905</v>
      </c>
      <c r="AU305" s="216">
        <v>1.391216</v>
      </c>
      <c r="AV305" s="216">
        <v>0.13197935624745966</v>
      </c>
      <c r="AW305" s="216">
        <v>0</v>
      </c>
      <c r="AX305" s="216">
        <v>0</v>
      </c>
      <c r="AY305" s="216">
        <v>0</v>
      </c>
      <c r="AZ305" s="216">
        <v>0.165304</v>
      </c>
      <c r="BA305" s="216">
        <v>12.917315335520449</v>
      </c>
      <c r="BB305" s="46"/>
      <c r="BC305" s="216">
        <v>4.194944</v>
      </c>
      <c r="BD305" s="46"/>
      <c r="BE305" s="216">
        <v>0</v>
      </c>
      <c r="BG305" s="45">
        <v>165.05534935130154</v>
      </c>
      <c r="BI305" s="35">
        <v>-0.04560004106574794</v>
      </c>
      <c r="BN305" s="7"/>
    </row>
    <row r="306" spans="1:66" ht="12.75">
      <c r="A306" s="8" t="s">
        <v>1079</v>
      </c>
      <c r="B306" s="8" t="s">
        <v>152</v>
      </c>
      <c r="C306" s="8" t="s">
        <v>153</v>
      </c>
      <c r="D306" s="8"/>
      <c r="E306" s="216">
        <v>20.470516</v>
      </c>
      <c r="F306" s="216"/>
      <c r="G306" s="216">
        <v>34.275367599586005</v>
      </c>
      <c r="H306" s="216">
        <v>0</v>
      </c>
      <c r="I306" s="216">
        <v>0</v>
      </c>
      <c r="J306" s="216">
        <v>0</v>
      </c>
      <c r="K306" s="216">
        <v>0</v>
      </c>
      <c r="L306" s="216">
        <v>0</v>
      </c>
      <c r="M306" s="216">
        <v>0</v>
      </c>
      <c r="N306" s="216">
        <v>0.1960374597983876</v>
      </c>
      <c r="O306" s="216">
        <v>0</v>
      </c>
      <c r="P306" s="216">
        <v>0</v>
      </c>
      <c r="Q306" s="216">
        <v>0</v>
      </c>
      <c r="R306" s="216">
        <v>0</v>
      </c>
      <c r="S306" s="216">
        <v>0</v>
      </c>
      <c r="T306" s="216">
        <v>0</v>
      </c>
      <c r="U306" s="216">
        <v>0</v>
      </c>
      <c r="V306" s="216">
        <v>0</v>
      </c>
      <c r="W306" s="216">
        <v>0</v>
      </c>
      <c r="X306" s="216">
        <v>0</v>
      </c>
      <c r="Y306" s="216">
        <v>0</v>
      </c>
      <c r="Z306" s="216"/>
      <c r="AA306" s="216">
        <v>0</v>
      </c>
      <c r="AB306" s="46"/>
      <c r="AC306" s="217">
        <v>54.9419210593844</v>
      </c>
      <c r="AE306" s="216">
        <v>20.56308585125475</v>
      </c>
      <c r="AF306" s="46"/>
      <c r="AG306" s="216">
        <v>31.679703806179</v>
      </c>
      <c r="AH306" s="216">
        <v>0.14819190003799648</v>
      </c>
      <c r="AI306" s="216">
        <v>0</v>
      </c>
      <c r="AJ306" s="216"/>
      <c r="AK306" s="216">
        <v>0</v>
      </c>
      <c r="AL306" s="216">
        <v>0</v>
      </c>
      <c r="AM306" s="216">
        <v>0</v>
      </c>
      <c r="AN306" s="216">
        <v>0</v>
      </c>
      <c r="AO306" s="216">
        <v>0.22525330881023664</v>
      </c>
      <c r="AP306" s="216">
        <v>0</v>
      </c>
      <c r="AQ306" s="216">
        <v>0</v>
      </c>
      <c r="AR306" s="216">
        <v>0.24774483373127454</v>
      </c>
      <c r="AS306" s="216">
        <v>0</v>
      </c>
      <c r="AT306" s="216">
        <v>0</v>
      </c>
      <c r="AU306" s="216">
        <v>0</v>
      </c>
      <c r="AV306" s="216">
        <v>0</v>
      </c>
      <c r="AW306" s="216">
        <v>0</v>
      </c>
      <c r="AX306" s="216">
        <v>0</v>
      </c>
      <c r="AY306" s="216">
        <v>0</v>
      </c>
      <c r="AZ306" s="216">
        <v>0</v>
      </c>
      <c r="BA306" s="216">
        <v>0</v>
      </c>
      <c r="BB306" s="46"/>
      <c r="BC306" s="216">
        <v>0</v>
      </c>
      <c r="BD306" s="46"/>
      <c r="BE306" s="216">
        <v>0</v>
      </c>
      <c r="BG306" s="45">
        <v>52.86397970001325</v>
      </c>
      <c r="BI306" s="35">
        <v>-0.03782068990862526</v>
      </c>
      <c r="BN306" s="7"/>
    </row>
    <row r="307" spans="1:66" ht="12.75">
      <c r="A307" s="8" t="s">
        <v>622</v>
      </c>
      <c r="B307" s="8" t="s">
        <v>1277</v>
      </c>
      <c r="C307" s="8" t="s">
        <v>1278</v>
      </c>
      <c r="D307" s="8"/>
      <c r="E307" s="216">
        <v>70.049109</v>
      </c>
      <c r="F307" s="216"/>
      <c r="G307" s="216">
        <v>121.04423840741201</v>
      </c>
      <c r="H307" s="216">
        <v>0</v>
      </c>
      <c r="I307" s="216">
        <v>0</v>
      </c>
      <c r="J307" s="216">
        <v>0</v>
      </c>
      <c r="K307" s="216">
        <v>0</v>
      </c>
      <c r="L307" s="216">
        <v>0.034768999999999994</v>
      </c>
      <c r="M307" s="216">
        <v>0.654232</v>
      </c>
      <c r="N307" s="216">
        <v>0</v>
      </c>
      <c r="O307" s="216">
        <v>0.008547</v>
      </c>
      <c r="P307" s="216">
        <v>0.007855</v>
      </c>
      <c r="Q307" s="216">
        <v>2.581845748888889</v>
      </c>
      <c r="R307" s="216">
        <v>0.40988374906094727</v>
      </c>
      <c r="S307" s="216">
        <v>2.001212</v>
      </c>
      <c r="T307" s="216">
        <v>0.1592443358833345</v>
      </c>
      <c r="U307" s="216">
        <v>0</v>
      </c>
      <c r="V307" s="216">
        <v>0</v>
      </c>
      <c r="W307" s="216">
        <v>0</v>
      </c>
      <c r="X307" s="216">
        <v>0.1943</v>
      </c>
      <c r="Y307" s="216">
        <v>14.312570404836135</v>
      </c>
      <c r="Z307" s="216"/>
      <c r="AA307" s="216">
        <v>3.970677</v>
      </c>
      <c r="AB307" s="46"/>
      <c r="AC307" s="217">
        <v>215.42848364608133</v>
      </c>
      <c r="AE307" s="216">
        <v>70.50968629720997</v>
      </c>
      <c r="AF307" s="46"/>
      <c r="AG307" s="216">
        <v>108.70650026769701</v>
      </c>
      <c r="AH307" s="216">
        <v>0.5233430575509965</v>
      </c>
      <c r="AI307" s="216">
        <v>0</v>
      </c>
      <c r="AJ307" s="216"/>
      <c r="AK307" s="216">
        <v>0</v>
      </c>
      <c r="AL307" s="216">
        <v>0</v>
      </c>
      <c r="AM307" s="216">
        <v>0.034768999999999994</v>
      </c>
      <c r="AN307" s="216">
        <v>0.644715</v>
      </c>
      <c r="AO307" s="216">
        <v>0</v>
      </c>
      <c r="AP307" s="216">
        <v>0.008547</v>
      </c>
      <c r="AQ307" s="216">
        <v>0.007855</v>
      </c>
      <c r="AR307" s="216">
        <v>0.8567868025091897</v>
      </c>
      <c r="AS307" s="216">
        <v>3.1687972155555553</v>
      </c>
      <c r="AT307" s="216">
        <v>0.16461811932941253</v>
      </c>
      <c r="AU307" s="216">
        <v>1.943953</v>
      </c>
      <c r="AV307" s="216">
        <v>0.14555790481275593</v>
      </c>
      <c r="AW307" s="216">
        <v>0</v>
      </c>
      <c r="AX307" s="216">
        <v>0</v>
      </c>
      <c r="AY307" s="216">
        <v>0</v>
      </c>
      <c r="AZ307" s="216">
        <v>0.200364</v>
      </c>
      <c r="BA307" s="216">
        <v>15.05016381275921</v>
      </c>
      <c r="BB307" s="46"/>
      <c r="BC307" s="216">
        <v>5.084686</v>
      </c>
      <c r="BD307" s="46"/>
      <c r="BE307" s="216">
        <v>0</v>
      </c>
      <c r="BG307" s="45">
        <v>207.05034247742412</v>
      </c>
      <c r="BI307" s="35">
        <v>-0.03889059156365467</v>
      </c>
      <c r="BL307" s="7"/>
      <c r="BM307" s="7"/>
      <c r="BN307" s="7"/>
    </row>
    <row r="308" spans="1:66" ht="12.75">
      <c r="A308" s="8" t="s">
        <v>622</v>
      </c>
      <c r="B308" s="8" t="s">
        <v>1279</v>
      </c>
      <c r="C308" s="8" t="s">
        <v>1280</v>
      </c>
      <c r="D308" s="8"/>
      <c r="E308" s="216">
        <v>60.69148</v>
      </c>
      <c r="F308" s="216"/>
      <c r="G308" s="216">
        <v>77.178764750518</v>
      </c>
      <c r="H308" s="216">
        <v>-0.03321</v>
      </c>
      <c r="I308" s="216">
        <v>0</v>
      </c>
      <c r="J308" s="216">
        <v>0</v>
      </c>
      <c r="K308" s="216">
        <v>0</v>
      </c>
      <c r="L308" s="216">
        <v>0.043379</v>
      </c>
      <c r="M308" s="216">
        <v>0.611163</v>
      </c>
      <c r="N308" s="216">
        <v>0</v>
      </c>
      <c r="O308" s="216">
        <v>0.008547</v>
      </c>
      <c r="P308" s="216">
        <v>0.007855</v>
      </c>
      <c r="Q308" s="216">
        <v>1.3624156200000002</v>
      </c>
      <c r="R308" s="216">
        <v>0.26134512356845985</v>
      </c>
      <c r="S308" s="216">
        <v>1.497011</v>
      </c>
      <c r="T308" s="216">
        <v>0.12950090091996538</v>
      </c>
      <c r="U308" s="216">
        <v>0</v>
      </c>
      <c r="V308" s="216">
        <v>0</v>
      </c>
      <c r="W308" s="216">
        <v>0</v>
      </c>
      <c r="X308" s="216">
        <v>0.144316</v>
      </c>
      <c r="Y308" s="216">
        <v>7.327036576076372</v>
      </c>
      <c r="Z308" s="216"/>
      <c r="AA308" s="216">
        <v>2.949235</v>
      </c>
      <c r="AB308" s="46"/>
      <c r="AC308" s="217">
        <v>152.17883897108277</v>
      </c>
      <c r="AE308" s="216">
        <v>61.09090498897852</v>
      </c>
      <c r="AF308" s="46"/>
      <c r="AG308" s="216">
        <v>69.601400011358</v>
      </c>
      <c r="AH308" s="216">
        <v>0.33368767695100604</v>
      </c>
      <c r="AI308" s="216">
        <v>-0.03321</v>
      </c>
      <c r="AJ308" s="216"/>
      <c r="AK308" s="216">
        <v>0</v>
      </c>
      <c r="AL308" s="216">
        <v>0</v>
      </c>
      <c r="AM308" s="216">
        <v>0.043379</v>
      </c>
      <c r="AN308" s="216">
        <v>0.602272</v>
      </c>
      <c r="AO308" s="216">
        <v>0</v>
      </c>
      <c r="AP308" s="216">
        <v>0.008547</v>
      </c>
      <c r="AQ308" s="216">
        <v>0.007855</v>
      </c>
      <c r="AR308" s="216">
        <v>0.7149453311383007</v>
      </c>
      <c r="AS308" s="216">
        <v>1.9307654866666668</v>
      </c>
      <c r="AT308" s="216">
        <v>0.10496181621329818</v>
      </c>
      <c r="AU308" s="216">
        <v>1.400968</v>
      </c>
      <c r="AV308" s="216">
        <v>0.12543368321051962</v>
      </c>
      <c r="AW308" s="216">
        <v>0</v>
      </c>
      <c r="AX308" s="216">
        <v>0</v>
      </c>
      <c r="AY308" s="216">
        <v>0</v>
      </c>
      <c r="AZ308" s="216">
        <v>0.148821</v>
      </c>
      <c r="BA308" s="216">
        <v>8.059740233684009</v>
      </c>
      <c r="BB308" s="46"/>
      <c r="BC308" s="216">
        <v>3.776668</v>
      </c>
      <c r="BD308" s="46"/>
      <c r="BE308" s="216">
        <v>0</v>
      </c>
      <c r="BG308" s="45">
        <v>147.9171392282003</v>
      </c>
      <c r="BI308" s="35">
        <v>-0.02800454893529757</v>
      </c>
      <c r="BN308" s="7"/>
    </row>
    <row r="309" spans="1:66" ht="12.75">
      <c r="A309" s="8" t="s">
        <v>684</v>
      </c>
      <c r="B309" s="8" t="s">
        <v>1281</v>
      </c>
      <c r="C309" s="8" t="s">
        <v>946</v>
      </c>
      <c r="D309" s="8"/>
      <c r="E309" s="216">
        <v>74.267397</v>
      </c>
      <c r="F309" s="216"/>
      <c r="G309" s="216">
        <v>254.30059801952902</v>
      </c>
      <c r="H309" s="216">
        <v>0</v>
      </c>
      <c r="I309" s="216">
        <v>0</v>
      </c>
      <c r="J309" s="216">
        <v>0</v>
      </c>
      <c r="K309" s="216">
        <v>0</v>
      </c>
      <c r="L309" s="216">
        <v>0.25542699999999996</v>
      </c>
      <c r="M309" s="216">
        <v>1.65093</v>
      </c>
      <c r="N309" s="216">
        <v>0</v>
      </c>
      <c r="O309" s="216">
        <v>0.008547</v>
      </c>
      <c r="P309" s="216">
        <v>0.007855</v>
      </c>
      <c r="Q309" s="216">
        <v>8.061156495555556</v>
      </c>
      <c r="R309" s="216">
        <v>0.8579750065718923</v>
      </c>
      <c r="S309" s="216">
        <v>3.750642</v>
      </c>
      <c r="T309" s="216">
        <v>0.24167730751796912</v>
      </c>
      <c r="U309" s="216">
        <v>0.1</v>
      </c>
      <c r="V309" s="216">
        <v>0</v>
      </c>
      <c r="W309" s="216">
        <v>0</v>
      </c>
      <c r="X309" s="216">
        <v>0.275086</v>
      </c>
      <c r="Y309" s="216">
        <v>21.80882352525563</v>
      </c>
      <c r="Z309" s="216"/>
      <c r="AA309" s="216">
        <v>5.62161</v>
      </c>
      <c r="AB309" s="46"/>
      <c r="AC309" s="217">
        <v>371.2077243544301</v>
      </c>
      <c r="AE309" s="216">
        <v>76.3611062751696</v>
      </c>
      <c r="AF309" s="46"/>
      <c r="AG309" s="216">
        <v>227.474379304712</v>
      </c>
      <c r="AH309" s="216">
        <v>1.0954697869109808</v>
      </c>
      <c r="AI309" s="216">
        <v>0</v>
      </c>
      <c r="AJ309" s="216"/>
      <c r="AK309" s="216">
        <v>0</v>
      </c>
      <c r="AL309" s="216">
        <v>0</v>
      </c>
      <c r="AM309" s="216">
        <v>0.25542699999999996</v>
      </c>
      <c r="AN309" s="216">
        <v>1.626913</v>
      </c>
      <c r="AO309" s="216">
        <v>0</v>
      </c>
      <c r="AP309" s="216">
        <v>0.008547</v>
      </c>
      <c r="AQ309" s="216">
        <v>0.007855</v>
      </c>
      <c r="AR309" s="216">
        <v>0.9923251890611671</v>
      </c>
      <c r="AS309" s="216">
        <v>10.845251295555554</v>
      </c>
      <c r="AT309" s="216">
        <v>0.34584451718733267</v>
      </c>
      <c r="AU309" s="216">
        <v>3.750642</v>
      </c>
      <c r="AV309" s="216">
        <v>0.20332285641699796</v>
      </c>
      <c r="AW309" s="216">
        <v>0.1</v>
      </c>
      <c r="AX309" s="216">
        <v>0</v>
      </c>
      <c r="AY309" s="216">
        <v>0</v>
      </c>
      <c r="AZ309" s="216">
        <v>0.283671</v>
      </c>
      <c r="BA309" s="216">
        <v>22.94555142409288</v>
      </c>
      <c r="BB309" s="46"/>
      <c r="BC309" s="216">
        <v>7.198801</v>
      </c>
      <c r="BD309" s="46"/>
      <c r="BE309" s="216">
        <v>0</v>
      </c>
      <c r="BG309" s="45">
        <v>353.4951066491066</v>
      </c>
      <c r="BI309" s="35">
        <v>-0.04771618838516263</v>
      </c>
      <c r="BN309" s="7"/>
    </row>
    <row r="310" spans="1:66" ht="12.75">
      <c r="A310" s="8" t="s">
        <v>589</v>
      </c>
      <c r="B310" s="8" t="s">
        <v>947</v>
      </c>
      <c r="C310" s="8" t="s">
        <v>948</v>
      </c>
      <c r="D310" s="8"/>
      <c r="E310" s="216">
        <v>6.410481</v>
      </c>
      <c r="F310" s="216"/>
      <c r="G310" s="216">
        <v>4.217870442933</v>
      </c>
      <c r="H310" s="216">
        <v>0</v>
      </c>
      <c r="I310" s="216">
        <v>0</v>
      </c>
      <c r="J310" s="216">
        <v>0</v>
      </c>
      <c r="K310" s="216">
        <v>0</v>
      </c>
      <c r="L310" s="216">
        <v>0</v>
      </c>
      <c r="M310" s="216">
        <v>0</v>
      </c>
      <c r="N310" s="216">
        <v>0</v>
      </c>
      <c r="O310" s="216">
        <v>0.008547</v>
      </c>
      <c r="P310" s="216">
        <v>0.007855</v>
      </c>
      <c r="Q310" s="216">
        <v>0.8960750151111111</v>
      </c>
      <c r="R310" s="216">
        <v>0.014282683529172197</v>
      </c>
      <c r="S310" s="216">
        <v>0.49534</v>
      </c>
      <c r="T310" s="216">
        <v>0.04696788386998646</v>
      </c>
      <c r="U310" s="216">
        <v>0</v>
      </c>
      <c r="V310" s="216">
        <v>0</v>
      </c>
      <c r="W310" s="216">
        <v>0</v>
      </c>
      <c r="X310" s="216">
        <v>0</v>
      </c>
      <c r="Y310" s="216">
        <v>0</v>
      </c>
      <c r="Z310" s="216"/>
      <c r="AA310" s="216">
        <v>0</v>
      </c>
      <c r="AB310" s="46"/>
      <c r="AC310" s="217">
        <v>12.097419025443267</v>
      </c>
      <c r="AE310" s="216">
        <v>6.430465940123561</v>
      </c>
      <c r="AF310" s="46"/>
      <c r="AG310" s="216">
        <v>3.650547024394</v>
      </c>
      <c r="AH310" s="216">
        <v>0.018236251828999725</v>
      </c>
      <c r="AI310" s="216">
        <v>0</v>
      </c>
      <c r="AJ310" s="216"/>
      <c r="AK310" s="216">
        <v>0</v>
      </c>
      <c r="AL310" s="216">
        <v>0</v>
      </c>
      <c r="AM310" s="216">
        <v>0</v>
      </c>
      <c r="AN310" s="216">
        <v>0</v>
      </c>
      <c r="AO310" s="216">
        <v>0</v>
      </c>
      <c r="AP310" s="216">
        <v>0.008547</v>
      </c>
      <c r="AQ310" s="216">
        <v>0.007855</v>
      </c>
      <c r="AR310" s="216">
        <v>0.07161809034642286</v>
      </c>
      <c r="AS310" s="216">
        <v>1.2185954417777778</v>
      </c>
      <c r="AT310" s="216">
        <v>0.005736232546267395</v>
      </c>
      <c r="AU310" s="216">
        <v>0.454089</v>
      </c>
      <c r="AV310" s="216">
        <v>0.06966881960529493</v>
      </c>
      <c r="AW310" s="216">
        <v>0</v>
      </c>
      <c r="AX310" s="216">
        <v>0</v>
      </c>
      <c r="AY310" s="216">
        <v>0</v>
      </c>
      <c r="AZ310" s="216">
        <v>0</v>
      </c>
      <c r="BA310" s="216">
        <v>0</v>
      </c>
      <c r="BB310" s="46"/>
      <c r="BC310" s="216">
        <v>0</v>
      </c>
      <c r="BD310" s="46"/>
      <c r="BE310" s="216">
        <v>0</v>
      </c>
      <c r="BG310" s="45">
        <v>11.935358800622325</v>
      </c>
      <c r="BI310" s="35">
        <v>-0.013396264482539447</v>
      </c>
      <c r="BK310" s="7"/>
      <c r="BN310" s="7"/>
    </row>
    <row r="311" spans="1:66" ht="12.75">
      <c r="A311" s="8" t="s">
        <v>589</v>
      </c>
      <c r="B311" s="8" t="s">
        <v>949</v>
      </c>
      <c r="C311" s="8" t="s">
        <v>950</v>
      </c>
      <c r="D311" s="8"/>
      <c r="E311" s="216">
        <v>9.868275</v>
      </c>
      <c r="F311" s="216"/>
      <c r="G311" s="216">
        <v>5.626326227488</v>
      </c>
      <c r="H311" s="216">
        <v>-0.149611</v>
      </c>
      <c r="I311" s="216">
        <v>0</v>
      </c>
      <c r="J311" s="216">
        <v>0</v>
      </c>
      <c r="K311" s="216">
        <v>0</v>
      </c>
      <c r="L311" s="216">
        <v>0</v>
      </c>
      <c r="M311" s="216">
        <v>0</v>
      </c>
      <c r="N311" s="216">
        <v>0</v>
      </c>
      <c r="O311" s="216">
        <v>0.008547</v>
      </c>
      <c r="P311" s="216">
        <v>0.007855</v>
      </c>
      <c r="Q311" s="216">
        <v>1.5643144986666664</v>
      </c>
      <c r="R311" s="216">
        <v>0.018697271482873947</v>
      </c>
      <c r="S311" s="216">
        <v>0.528876</v>
      </c>
      <c r="T311" s="216">
        <v>0.05281397376433137</v>
      </c>
      <c r="U311" s="216">
        <v>0</v>
      </c>
      <c r="V311" s="216">
        <v>0</v>
      </c>
      <c r="W311" s="216">
        <v>0</v>
      </c>
      <c r="X311" s="216">
        <v>0</v>
      </c>
      <c r="Y311" s="216">
        <v>0</v>
      </c>
      <c r="Z311" s="216"/>
      <c r="AA311" s="216">
        <v>0</v>
      </c>
      <c r="AB311" s="46"/>
      <c r="AC311" s="217">
        <v>17.52609397140187</v>
      </c>
      <c r="AE311" s="216">
        <v>9.929058893180315</v>
      </c>
      <c r="AF311" s="46"/>
      <c r="AG311" s="216">
        <v>4.890721364046</v>
      </c>
      <c r="AH311" s="216">
        <v>0.02387283528099954</v>
      </c>
      <c r="AI311" s="216">
        <v>-0.149611</v>
      </c>
      <c r="AJ311" s="216"/>
      <c r="AK311" s="216">
        <v>0</v>
      </c>
      <c r="AL311" s="216">
        <v>0</v>
      </c>
      <c r="AM311" s="216">
        <v>0</v>
      </c>
      <c r="AN311" s="216">
        <v>0</v>
      </c>
      <c r="AO311" s="216">
        <v>0</v>
      </c>
      <c r="AP311" s="216">
        <v>0.008547</v>
      </c>
      <c r="AQ311" s="216">
        <v>0.007855</v>
      </c>
      <c r="AR311" s="216">
        <v>0.10541305841756923</v>
      </c>
      <c r="AS311" s="216">
        <v>2.354483885333333</v>
      </c>
      <c r="AT311" s="216">
        <v>0.007651708619004442</v>
      </c>
      <c r="AU311" s="216">
        <v>0.503667</v>
      </c>
      <c r="AV311" s="216">
        <v>0.0734435744217487</v>
      </c>
      <c r="AW311" s="216">
        <v>0</v>
      </c>
      <c r="AX311" s="216">
        <v>0</v>
      </c>
      <c r="AY311" s="216">
        <v>0</v>
      </c>
      <c r="AZ311" s="216">
        <v>0</v>
      </c>
      <c r="BA311" s="216">
        <v>0</v>
      </c>
      <c r="BB311" s="46"/>
      <c r="BC311" s="216">
        <v>0</v>
      </c>
      <c r="BD311" s="46"/>
      <c r="BE311" s="216">
        <v>0</v>
      </c>
      <c r="BG311" s="45">
        <v>17.755103319298968</v>
      </c>
      <c r="BI311" s="35">
        <v>0.01306676480628156</v>
      </c>
      <c r="BN311" s="7"/>
    </row>
    <row r="312" spans="1:66" ht="12.75">
      <c r="A312" s="8" t="s">
        <v>589</v>
      </c>
      <c r="B312" s="8" t="s">
        <v>951</v>
      </c>
      <c r="C312" s="8" t="s">
        <v>952</v>
      </c>
      <c r="D312" s="8"/>
      <c r="E312" s="216">
        <v>6.077068</v>
      </c>
      <c r="F312" s="216"/>
      <c r="G312" s="216">
        <v>5.593201529947</v>
      </c>
      <c r="H312" s="216">
        <v>-0.165545</v>
      </c>
      <c r="I312" s="216">
        <v>0</v>
      </c>
      <c r="J312" s="216">
        <v>0</v>
      </c>
      <c r="K312" s="216">
        <v>0</v>
      </c>
      <c r="L312" s="216">
        <v>0</v>
      </c>
      <c r="M312" s="216">
        <v>0</v>
      </c>
      <c r="N312" s="216">
        <v>0</v>
      </c>
      <c r="O312" s="216">
        <v>0.008547</v>
      </c>
      <c r="P312" s="216">
        <v>0.007855</v>
      </c>
      <c r="Q312" s="216">
        <v>0.7384976408888889</v>
      </c>
      <c r="R312" s="216">
        <v>0.01865716937367019</v>
      </c>
      <c r="S312" s="216">
        <v>0.570431</v>
      </c>
      <c r="T312" s="216">
        <v>0.05366275498213485</v>
      </c>
      <c r="U312" s="216">
        <v>0</v>
      </c>
      <c r="V312" s="216">
        <v>0</v>
      </c>
      <c r="W312" s="216">
        <v>0</v>
      </c>
      <c r="X312" s="216">
        <v>0</v>
      </c>
      <c r="Y312" s="216">
        <v>0</v>
      </c>
      <c r="Z312" s="216"/>
      <c r="AA312" s="216">
        <v>0</v>
      </c>
      <c r="AB312" s="46"/>
      <c r="AC312" s="217">
        <v>12.902375095191692</v>
      </c>
      <c r="AE312" s="216">
        <v>6.099323626275559</v>
      </c>
      <c r="AF312" s="46"/>
      <c r="AG312" s="216">
        <v>4.844123569759</v>
      </c>
      <c r="AH312" s="216">
        <v>0.023821632566999644</v>
      </c>
      <c r="AI312" s="216">
        <v>-0.165545</v>
      </c>
      <c r="AJ312" s="216"/>
      <c r="AK312" s="216">
        <v>0</v>
      </c>
      <c r="AL312" s="216">
        <v>0</v>
      </c>
      <c r="AM312" s="216">
        <v>0</v>
      </c>
      <c r="AN312" s="216">
        <v>0</v>
      </c>
      <c r="AO312" s="216">
        <v>0</v>
      </c>
      <c r="AP312" s="216">
        <v>0.008547</v>
      </c>
      <c r="AQ312" s="216">
        <v>0.007855</v>
      </c>
      <c r="AR312" s="216">
        <v>0.06743678023763644</v>
      </c>
      <c r="AS312" s="216">
        <v>0.8717941742222223</v>
      </c>
      <c r="AT312" s="216">
        <v>0.0076066595899527524</v>
      </c>
      <c r="AU312" s="216">
        <v>0.533478</v>
      </c>
      <c r="AV312" s="216">
        <v>0.07347632775606129</v>
      </c>
      <c r="AW312" s="216">
        <v>0</v>
      </c>
      <c r="AX312" s="216">
        <v>0</v>
      </c>
      <c r="AY312" s="216">
        <v>0</v>
      </c>
      <c r="AZ312" s="216">
        <v>0</v>
      </c>
      <c r="BA312" s="216">
        <v>0</v>
      </c>
      <c r="BB312" s="46"/>
      <c r="BC312" s="216">
        <v>0</v>
      </c>
      <c r="BD312" s="46"/>
      <c r="BE312" s="216">
        <v>0</v>
      </c>
      <c r="BG312" s="45">
        <v>12.371917770407432</v>
      </c>
      <c r="BI312" s="35">
        <v>-0.04111315326601726</v>
      </c>
      <c r="BN312" s="7"/>
    </row>
    <row r="313" spans="1:66" ht="12.75">
      <c r="A313" s="8" t="s">
        <v>611</v>
      </c>
      <c r="B313" s="8" t="s">
        <v>953</v>
      </c>
      <c r="C313" s="8" t="s">
        <v>954</v>
      </c>
      <c r="D313" s="8"/>
      <c r="E313" s="216">
        <v>53.937678</v>
      </c>
      <c r="F313" s="216"/>
      <c r="G313" s="216">
        <v>101.726943781976</v>
      </c>
      <c r="H313" s="216">
        <v>-0.052017</v>
      </c>
      <c r="I313" s="216">
        <v>0</v>
      </c>
      <c r="J313" s="216">
        <v>0</v>
      </c>
      <c r="K313" s="216">
        <v>0</v>
      </c>
      <c r="L313" s="216">
        <v>0.032705</v>
      </c>
      <c r="M313" s="216">
        <v>0.766228</v>
      </c>
      <c r="N313" s="216">
        <v>0</v>
      </c>
      <c r="O313" s="216">
        <v>0.008547</v>
      </c>
      <c r="P313" s="216">
        <v>0.007855</v>
      </c>
      <c r="Q313" s="216">
        <v>1.3663274822222222</v>
      </c>
      <c r="R313" s="216">
        <v>0.3422487034736788</v>
      </c>
      <c r="S313" s="216">
        <v>1.581924</v>
      </c>
      <c r="T313" s="216">
        <v>0.1360873930720106</v>
      </c>
      <c r="U313" s="216">
        <v>0</v>
      </c>
      <c r="V313" s="216">
        <v>0</v>
      </c>
      <c r="W313" s="216">
        <v>0</v>
      </c>
      <c r="X313" s="216">
        <v>0.168635</v>
      </c>
      <c r="Y313" s="216">
        <v>12.680311709599385</v>
      </c>
      <c r="Z313" s="216"/>
      <c r="AA313" s="216">
        <v>3.446221</v>
      </c>
      <c r="AB313" s="46"/>
      <c r="AC313" s="217">
        <v>176.14969507034328</v>
      </c>
      <c r="AE313" s="216">
        <v>54.03401316559942</v>
      </c>
      <c r="AF313" s="46"/>
      <c r="AG313" s="216">
        <v>91.37710488179</v>
      </c>
      <c r="AH313" s="216">
        <v>0.43698605599600077</v>
      </c>
      <c r="AI313" s="216">
        <v>-0.052017</v>
      </c>
      <c r="AJ313" s="216"/>
      <c r="AK313" s="216">
        <v>0</v>
      </c>
      <c r="AL313" s="216">
        <v>0</v>
      </c>
      <c r="AM313" s="216">
        <v>0.032705</v>
      </c>
      <c r="AN313" s="216">
        <v>0.755082</v>
      </c>
      <c r="AO313" s="216">
        <v>0</v>
      </c>
      <c r="AP313" s="216">
        <v>0.008547</v>
      </c>
      <c r="AQ313" s="216">
        <v>0.007855</v>
      </c>
      <c r="AR313" s="216">
        <v>0.653899041581394</v>
      </c>
      <c r="AS313" s="216">
        <v>1.7228810822222222</v>
      </c>
      <c r="AT313" s="216">
        <v>0.1383469249825305</v>
      </c>
      <c r="AU313" s="216">
        <v>1.451659</v>
      </c>
      <c r="AV313" s="216">
        <v>0.12848164815093133</v>
      </c>
      <c r="AW313" s="216">
        <v>0</v>
      </c>
      <c r="AX313" s="216">
        <v>0</v>
      </c>
      <c r="AY313" s="216">
        <v>0</v>
      </c>
      <c r="AZ313" s="216">
        <v>0.1739</v>
      </c>
      <c r="BA313" s="216">
        <v>13.035360437468169</v>
      </c>
      <c r="BB313" s="46"/>
      <c r="BC313" s="216">
        <v>4.413088</v>
      </c>
      <c r="BD313" s="46"/>
      <c r="BE313" s="216">
        <v>0</v>
      </c>
      <c r="BG313" s="45">
        <v>168.31789223779063</v>
      </c>
      <c r="BI313" s="35">
        <v>-0.044461063809534934</v>
      </c>
      <c r="BN313" s="7"/>
    </row>
    <row r="314" spans="1:66" ht="12.75">
      <c r="A314" s="8" t="s">
        <v>589</v>
      </c>
      <c r="B314" s="8" t="s">
        <v>955</v>
      </c>
      <c r="C314" s="8" t="s">
        <v>956</v>
      </c>
      <c r="D314" s="8"/>
      <c r="E314" s="216">
        <v>6.455568</v>
      </c>
      <c r="F314" s="216"/>
      <c r="G314" s="216">
        <v>6.245642482531</v>
      </c>
      <c r="H314" s="216">
        <v>-0.059017</v>
      </c>
      <c r="I314" s="216">
        <v>0</v>
      </c>
      <c r="J314" s="216">
        <v>0</v>
      </c>
      <c r="K314" s="216">
        <v>0</v>
      </c>
      <c r="L314" s="216">
        <v>0</v>
      </c>
      <c r="M314" s="216">
        <v>0</v>
      </c>
      <c r="N314" s="216">
        <v>0</v>
      </c>
      <c r="O314" s="216">
        <v>0.008547</v>
      </c>
      <c r="P314" s="216">
        <v>0.007855</v>
      </c>
      <c r="Q314" s="216">
        <v>0.7694852684444443</v>
      </c>
      <c r="R314" s="216">
        <v>0.02091398041023438</v>
      </c>
      <c r="S314" s="216">
        <v>0.611421</v>
      </c>
      <c r="T314" s="216">
        <v>0.057022061793769445</v>
      </c>
      <c r="U314" s="216">
        <v>0</v>
      </c>
      <c r="V314" s="216">
        <v>0</v>
      </c>
      <c r="W314" s="216">
        <v>0</v>
      </c>
      <c r="X314" s="216">
        <v>0</v>
      </c>
      <c r="Y314" s="216">
        <v>0</v>
      </c>
      <c r="Z314" s="216"/>
      <c r="AA314" s="216">
        <v>0</v>
      </c>
      <c r="AB314" s="46"/>
      <c r="AC314" s="217">
        <v>14.117437793179448</v>
      </c>
      <c r="AE314" s="216">
        <v>6.465567620928164</v>
      </c>
      <c r="AF314" s="46"/>
      <c r="AG314" s="216">
        <v>5.404443075142</v>
      </c>
      <c r="AH314" s="216">
        <v>0.026703148096000776</v>
      </c>
      <c r="AI314" s="216">
        <v>-0.059017</v>
      </c>
      <c r="AJ314" s="216"/>
      <c r="AK314" s="216">
        <v>0</v>
      </c>
      <c r="AL314" s="216">
        <v>0</v>
      </c>
      <c r="AM314" s="216">
        <v>0</v>
      </c>
      <c r="AN314" s="216">
        <v>0</v>
      </c>
      <c r="AO314" s="216">
        <v>0</v>
      </c>
      <c r="AP314" s="216">
        <v>0.008547</v>
      </c>
      <c r="AQ314" s="216">
        <v>0.007855</v>
      </c>
      <c r="AR314" s="216">
        <v>0.06956778092226235</v>
      </c>
      <c r="AS314" s="216">
        <v>1.3389512951111109</v>
      </c>
      <c r="AT314" s="216">
        <v>0.008493968263219532</v>
      </c>
      <c r="AU314" s="216">
        <v>0.562725</v>
      </c>
      <c r="AV314" s="216">
        <v>0.07579823042244206</v>
      </c>
      <c r="AW314" s="216">
        <v>0</v>
      </c>
      <c r="AX314" s="216">
        <v>0</v>
      </c>
      <c r="AY314" s="216">
        <v>0</v>
      </c>
      <c r="AZ314" s="216">
        <v>0</v>
      </c>
      <c r="BA314" s="216">
        <v>0</v>
      </c>
      <c r="BB314" s="46"/>
      <c r="BC314" s="216">
        <v>0</v>
      </c>
      <c r="BD314" s="46"/>
      <c r="BE314" s="216">
        <v>0</v>
      </c>
      <c r="BG314" s="45">
        <v>13.9096351188852</v>
      </c>
      <c r="BI314" s="35">
        <v>-0.014719574283843748</v>
      </c>
      <c r="BN314" s="7"/>
    </row>
    <row r="315" spans="1:66" ht="12.75">
      <c r="A315" s="8" t="s">
        <v>671</v>
      </c>
      <c r="B315" s="8" t="s">
        <v>957</v>
      </c>
      <c r="C315" s="8" t="s">
        <v>958</v>
      </c>
      <c r="D315" s="8"/>
      <c r="E315" s="216">
        <v>266.448101</v>
      </c>
      <c r="F315" s="216"/>
      <c r="G315" s="216">
        <v>224.26338610013102</v>
      </c>
      <c r="H315" s="216">
        <v>0</v>
      </c>
      <c r="I315" s="216">
        <v>0</v>
      </c>
      <c r="J315" s="216">
        <v>0</v>
      </c>
      <c r="K315" s="216">
        <v>0</v>
      </c>
      <c r="L315" s="216">
        <v>0.19048700000000002</v>
      </c>
      <c r="M315" s="216">
        <v>1.787389</v>
      </c>
      <c r="N315" s="216">
        <v>0</v>
      </c>
      <c r="O315" s="216">
        <v>0.008547</v>
      </c>
      <c r="P315" s="216">
        <v>0</v>
      </c>
      <c r="Q315" s="216">
        <v>1.4389429944444445</v>
      </c>
      <c r="R315" s="216">
        <v>0.749295769298713</v>
      </c>
      <c r="S315" s="216">
        <v>0</v>
      </c>
      <c r="T315" s="216">
        <v>0</v>
      </c>
      <c r="U315" s="216">
        <v>0</v>
      </c>
      <c r="V315" s="216">
        <v>0</v>
      </c>
      <c r="W315" s="216">
        <v>0</v>
      </c>
      <c r="X315" s="216">
        <v>0.620345</v>
      </c>
      <c r="Y315" s="216">
        <v>32.32186821299652</v>
      </c>
      <c r="Z315" s="216"/>
      <c r="AA315" s="216">
        <v>12.67728</v>
      </c>
      <c r="AB315" s="46"/>
      <c r="AC315" s="217">
        <v>540.5056420768708</v>
      </c>
      <c r="AE315" s="216">
        <v>267.5838388171997</v>
      </c>
      <c r="AF315" s="46"/>
      <c r="AG315" s="216">
        <v>204.849454861676</v>
      </c>
      <c r="AH315" s="216">
        <v>0.9567072122609913</v>
      </c>
      <c r="AI315" s="216">
        <v>0</v>
      </c>
      <c r="AJ315" s="216"/>
      <c r="AK315" s="216">
        <v>0</v>
      </c>
      <c r="AL315" s="216">
        <v>0</v>
      </c>
      <c r="AM315" s="216">
        <v>0.19048700000000002</v>
      </c>
      <c r="AN315" s="216">
        <v>1.761388</v>
      </c>
      <c r="AO315" s="216">
        <v>0</v>
      </c>
      <c r="AP315" s="216">
        <v>0.008547</v>
      </c>
      <c r="AQ315" s="216">
        <v>0</v>
      </c>
      <c r="AR315" s="216">
        <v>2.9943492632859323</v>
      </c>
      <c r="AS315" s="216">
        <v>2.221873474444444</v>
      </c>
      <c r="AT315" s="216">
        <v>0.30499441642146646</v>
      </c>
      <c r="AU315" s="216">
        <v>0</v>
      </c>
      <c r="AV315" s="216">
        <v>0</v>
      </c>
      <c r="AW315" s="216">
        <v>0</v>
      </c>
      <c r="AX315" s="216">
        <v>0</v>
      </c>
      <c r="AY315" s="216">
        <v>0</v>
      </c>
      <c r="AZ315" s="216">
        <v>0.639707</v>
      </c>
      <c r="BA315" s="216">
        <v>33.312600600822975</v>
      </c>
      <c r="BB315" s="46"/>
      <c r="BC315" s="216">
        <v>16.234003</v>
      </c>
      <c r="BD315" s="46"/>
      <c r="BE315" s="216">
        <v>0</v>
      </c>
      <c r="BG315" s="45">
        <v>531.0579506461116</v>
      </c>
      <c r="BI315" s="35">
        <v>-0.01747935765195123</v>
      </c>
      <c r="BN315" s="7"/>
    </row>
    <row r="316" spans="1:66" ht="12.75">
      <c r="A316" s="8" t="s">
        <v>1544</v>
      </c>
      <c r="B316" s="8" t="s">
        <v>485</v>
      </c>
      <c r="C316" s="8" t="s">
        <v>486</v>
      </c>
      <c r="D316" s="8"/>
      <c r="E316" s="216">
        <v>21.362519</v>
      </c>
      <c r="F316" s="216"/>
      <c r="G316" s="216">
        <v>21.278150411895</v>
      </c>
      <c r="H316" s="216">
        <v>0</v>
      </c>
      <c r="I316" s="216">
        <v>0</v>
      </c>
      <c r="J316" s="216">
        <v>0</v>
      </c>
      <c r="K316" s="216">
        <v>0</v>
      </c>
      <c r="L316" s="216">
        <v>0</v>
      </c>
      <c r="M316" s="216">
        <v>0</v>
      </c>
      <c r="N316" s="216">
        <v>0.37682875459692206</v>
      </c>
      <c r="O316" s="216">
        <v>0</v>
      </c>
      <c r="P316" s="216">
        <v>0</v>
      </c>
      <c r="Q316" s="216">
        <v>0</v>
      </c>
      <c r="R316" s="216">
        <v>0</v>
      </c>
      <c r="S316" s="216">
        <v>0</v>
      </c>
      <c r="T316" s="216">
        <v>0</v>
      </c>
      <c r="U316" s="216">
        <v>0</v>
      </c>
      <c r="V316" s="216">
        <v>0</v>
      </c>
      <c r="W316" s="216">
        <v>0</v>
      </c>
      <c r="X316" s="216">
        <v>0</v>
      </c>
      <c r="Y316" s="216">
        <v>0</v>
      </c>
      <c r="Z316" s="216"/>
      <c r="AA316" s="216">
        <v>0</v>
      </c>
      <c r="AB316" s="46"/>
      <c r="AC316" s="217">
        <v>43.01749816649192</v>
      </c>
      <c r="AE316" s="216">
        <v>21.451982202827217</v>
      </c>
      <c r="AF316" s="46"/>
      <c r="AG316" s="216">
        <v>19.703960616644</v>
      </c>
      <c r="AH316" s="216">
        <v>0.09093951630800218</v>
      </c>
      <c r="AI316" s="216">
        <v>0</v>
      </c>
      <c r="AJ316" s="216"/>
      <c r="AK316" s="216">
        <v>0</v>
      </c>
      <c r="AL316" s="216">
        <v>0</v>
      </c>
      <c r="AM316" s="216">
        <v>0</v>
      </c>
      <c r="AN316" s="216">
        <v>0</v>
      </c>
      <c r="AO316" s="216">
        <v>0.41172892844745296</v>
      </c>
      <c r="AP316" s="216">
        <v>0</v>
      </c>
      <c r="AQ316" s="216">
        <v>0</v>
      </c>
      <c r="AR316" s="216">
        <v>0.24573618671796668</v>
      </c>
      <c r="AS316" s="216">
        <v>0</v>
      </c>
      <c r="AT316" s="216">
        <v>0</v>
      </c>
      <c r="AU316" s="216">
        <v>0</v>
      </c>
      <c r="AV316" s="216">
        <v>0</v>
      </c>
      <c r="AW316" s="216">
        <v>0</v>
      </c>
      <c r="AX316" s="216">
        <v>0</v>
      </c>
      <c r="AY316" s="216">
        <v>0</v>
      </c>
      <c r="AZ316" s="216">
        <v>0</v>
      </c>
      <c r="BA316" s="216">
        <v>0</v>
      </c>
      <c r="BB316" s="46"/>
      <c r="BC316" s="216">
        <v>0</v>
      </c>
      <c r="BD316" s="46"/>
      <c r="BE316" s="216">
        <v>0</v>
      </c>
      <c r="BG316" s="45">
        <v>41.90434745094465</v>
      </c>
      <c r="BI316" s="35">
        <v>-0.02587669583291454</v>
      </c>
      <c r="BN316" s="7"/>
    </row>
    <row r="317" spans="1:66" ht="12.75">
      <c r="A317" s="8" t="s">
        <v>589</v>
      </c>
      <c r="B317" s="8" t="s">
        <v>959</v>
      </c>
      <c r="C317" s="8" t="s">
        <v>960</v>
      </c>
      <c r="D317" s="8"/>
      <c r="E317" s="216">
        <v>4.73258</v>
      </c>
      <c r="F317" s="216"/>
      <c r="G317" s="216">
        <v>5.79359011652</v>
      </c>
      <c r="H317" s="216">
        <v>-0.099413</v>
      </c>
      <c r="I317" s="216">
        <v>0</v>
      </c>
      <c r="J317" s="216">
        <v>0</v>
      </c>
      <c r="K317" s="216">
        <v>0</v>
      </c>
      <c r="L317" s="216">
        <v>0</v>
      </c>
      <c r="M317" s="216">
        <v>0</v>
      </c>
      <c r="N317" s="216">
        <v>0</v>
      </c>
      <c r="O317" s="216">
        <v>0.008547</v>
      </c>
      <c r="P317" s="216">
        <v>0.007855</v>
      </c>
      <c r="Q317" s="216">
        <v>0.4225425875555556</v>
      </c>
      <c r="R317" s="216">
        <v>0.01941825724694718</v>
      </c>
      <c r="S317" s="216">
        <v>0.457503</v>
      </c>
      <c r="T317" s="216">
        <v>0.04609327675487244</v>
      </c>
      <c r="U317" s="216">
        <v>0</v>
      </c>
      <c r="V317" s="216">
        <v>0</v>
      </c>
      <c r="W317" s="216">
        <v>0</v>
      </c>
      <c r="X317" s="216">
        <v>0</v>
      </c>
      <c r="Y317" s="216">
        <v>0</v>
      </c>
      <c r="Z317" s="216"/>
      <c r="AA317" s="216">
        <v>0</v>
      </c>
      <c r="AB317" s="46"/>
      <c r="AC317" s="217">
        <v>11.388716238077373</v>
      </c>
      <c r="AE317" s="216">
        <v>4.750342995683394</v>
      </c>
      <c r="AF317" s="46"/>
      <c r="AG317" s="216">
        <v>5.007643951086</v>
      </c>
      <c r="AH317" s="216">
        <v>0.02479339603799954</v>
      </c>
      <c r="AI317" s="216">
        <v>-0.099413</v>
      </c>
      <c r="AJ317" s="216"/>
      <c r="AK317" s="216">
        <v>0</v>
      </c>
      <c r="AL317" s="216">
        <v>0</v>
      </c>
      <c r="AM317" s="216">
        <v>0</v>
      </c>
      <c r="AN317" s="216">
        <v>0</v>
      </c>
      <c r="AO317" s="216">
        <v>0</v>
      </c>
      <c r="AP317" s="216">
        <v>0.008547</v>
      </c>
      <c r="AQ317" s="216">
        <v>0.007855</v>
      </c>
      <c r="AR317" s="216">
        <v>0.05267565627701809</v>
      </c>
      <c r="AS317" s="216">
        <v>0.7327127208888891</v>
      </c>
      <c r="AT317" s="216">
        <v>0.007879184682354892</v>
      </c>
      <c r="AU317" s="216">
        <v>0.402603</v>
      </c>
      <c r="AV317" s="216">
        <v>0.06810986128664416</v>
      </c>
      <c r="AW317" s="216">
        <v>0</v>
      </c>
      <c r="AX317" s="216">
        <v>0</v>
      </c>
      <c r="AY317" s="216">
        <v>0</v>
      </c>
      <c r="AZ317" s="216">
        <v>0</v>
      </c>
      <c r="BA317" s="216">
        <v>0</v>
      </c>
      <c r="BB317" s="46"/>
      <c r="BC317" s="216">
        <v>0</v>
      </c>
      <c r="BD317" s="46"/>
      <c r="BE317" s="216">
        <v>0</v>
      </c>
      <c r="BG317" s="45">
        <v>10.963749765942298</v>
      </c>
      <c r="BI317" s="35">
        <v>-0.03731469493587257</v>
      </c>
      <c r="BN317" s="7"/>
    </row>
    <row r="318" spans="1:66" ht="12.75">
      <c r="A318" s="8" t="s">
        <v>589</v>
      </c>
      <c r="B318" s="8" t="s">
        <v>961</v>
      </c>
      <c r="C318" s="8" t="s">
        <v>962</v>
      </c>
      <c r="D318" s="8"/>
      <c r="E318" s="216">
        <v>4.63257</v>
      </c>
      <c r="F318" s="216"/>
      <c r="G318" s="216">
        <v>5.679997299517</v>
      </c>
      <c r="H318" s="216">
        <v>0</v>
      </c>
      <c r="I318" s="216">
        <v>0</v>
      </c>
      <c r="J318" s="216">
        <v>0</v>
      </c>
      <c r="K318" s="216">
        <v>0</v>
      </c>
      <c r="L318" s="216">
        <v>0</v>
      </c>
      <c r="M318" s="216">
        <v>0</v>
      </c>
      <c r="N318" s="216">
        <v>0</v>
      </c>
      <c r="O318" s="216">
        <v>0.008547</v>
      </c>
      <c r="P318" s="216">
        <v>0.007855</v>
      </c>
      <c r="Q318" s="216">
        <v>0.8026414000000001</v>
      </c>
      <c r="R318" s="216">
        <v>0.019048115731544704</v>
      </c>
      <c r="S318" s="216">
        <v>0.617315</v>
      </c>
      <c r="T318" s="216">
        <v>0.06216923430042938</v>
      </c>
      <c r="U318" s="216">
        <v>0</v>
      </c>
      <c r="V318" s="216">
        <v>0</v>
      </c>
      <c r="W318" s="216">
        <v>0</v>
      </c>
      <c r="X318" s="216">
        <v>0</v>
      </c>
      <c r="Y318" s="216">
        <v>0</v>
      </c>
      <c r="Z318" s="216"/>
      <c r="AA318" s="216">
        <v>0</v>
      </c>
      <c r="AB318" s="46"/>
      <c r="AC318" s="217">
        <v>11.830143049548973</v>
      </c>
      <c r="AE318" s="216">
        <v>4.6566468215586765</v>
      </c>
      <c r="AF318" s="46"/>
      <c r="AG318" s="216">
        <v>4.911482351769999</v>
      </c>
      <c r="AH318" s="216">
        <v>0.02432079620200023</v>
      </c>
      <c r="AI318" s="216">
        <v>0</v>
      </c>
      <c r="AJ318" s="216"/>
      <c r="AK318" s="216">
        <v>0</v>
      </c>
      <c r="AL318" s="216">
        <v>0</v>
      </c>
      <c r="AM318" s="216">
        <v>0</v>
      </c>
      <c r="AN318" s="216">
        <v>0</v>
      </c>
      <c r="AO318" s="216">
        <v>0</v>
      </c>
      <c r="AP318" s="216">
        <v>0.008547</v>
      </c>
      <c r="AQ318" s="216">
        <v>0.007855</v>
      </c>
      <c r="AR318" s="216">
        <v>0.05511500417431851</v>
      </c>
      <c r="AS318" s="216">
        <v>1.0210652933333333</v>
      </c>
      <c r="AT318" s="216">
        <v>0.007724700370252195</v>
      </c>
      <c r="AU318" s="216">
        <v>0.594697</v>
      </c>
      <c r="AV318" s="216">
        <v>0.07998543500818045</v>
      </c>
      <c r="AW318" s="216">
        <v>0</v>
      </c>
      <c r="AX318" s="216">
        <v>0</v>
      </c>
      <c r="AY318" s="216">
        <v>0</v>
      </c>
      <c r="AZ318" s="216">
        <v>0</v>
      </c>
      <c r="BA318" s="216">
        <v>0</v>
      </c>
      <c r="BB318" s="46"/>
      <c r="BC318" s="216">
        <v>0</v>
      </c>
      <c r="BD318" s="46"/>
      <c r="BE318" s="216">
        <v>0</v>
      </c>
      <c r="BG318" s="45">
        <v>11.367439402416759</v>
      </c>
      <c r="BI318" s="35">
        <v>-0.03911226138130718</v>
      </c>
      <c r="BN318" s="7"/>
    </row>
    <row r="319" spans="1:66" ht="12.75">
      <c r="A319" s="8" t="s">
        <v>611</v>
      </c>
      <c r="B319" s="8" t="s">
        <v>963</v>
      </c>
      <c r="C319" s="8" t="s">
        <v>964</v>
      </c>
      <c r="D319" s="8"/>
      <c r="E319" s="216">
        <v>122.436708</v>
      </c>
      <c r="F319" s="216"/>
      <c r="G319" s="216">
        <v>104.77737020442399</v>
      </c>
      <c r="H319" s="216">
        <v>0</v>
      </c>
      <c r="I319" s="216">
        <v>0</v>
      </c>
      <c r="J319" s="216">
        <v>0</v>
      </c>
      <c r="K319" s="216">
        <v>0</v>
      </c>
      <c r="L319" s="216">
        <v>0.04136500000000001</v>
      </c>
      <c r="M319" s="216">
        <v>0.898757</v>
      </c>
      <c r="N319" s="216">
        <v>0</v>
      </c>
      <c r="O319" s="216">
        <v>0.008547</v>
      </c>
      <c r="P319" s="216">
        <v>0.007855</v>
      </c>
      <c r="Q319" s="216">
        <v>1.1740764222222222</v>
      </c>
      <c r="R319" s="216">
        <v>0.35480037613674903</v>
      </c>
      <c r="S319" s="216">
        <v>1.819263</v>
      </c>
      <c r="T319" s="216">
        <v>0.15258403279905156</v>
      </c>
      <c r="U319" s="216">
        <v>0.08</v>
      </c>
      <c r="V319" s="216">
        <v>0</v>
      </c>
      <c r="W319" s="216">
        <v>0</v>
      </c>
      <c r="X319" s="216">
        <v>0.224744</v>
      </c>
      <c r="Y319" s="216">
        <v>12.359600808953454</v>
      </c>
      <c r="Z319" s="216"/>
      <c r="AA319" s="216">
        <v>4.592842</v>
      </c>
      <c r="AB319" s="46"/>
      <c r="AC319" s="217">
        <v>248.92851284453542</v>
      </c>
      <c r="AE319" s="216">
        <v>122.62408641113305</v>
      </c>
      <c r="AF319" s="46"/>
      <c r="AG319" s="216">
        <v>94.48924666105</v>
      </c>
      <c r="AH319" s="216">
        <v>0.4530121384250075</v>
      </c>
      <c r="AI319" s="216">
        <v>0</v>
      </c>
      <c r="AJ319" s="216"/>
      <c r="AK319" s="216">
        <v>0</v>
      </c>
      <c r="AL319" s="216">
        <v>0</v>
      </c>
      <c r="AM319" s="216">
        <v>0.04136500000000001</v>
      </c>
      <c r="AN319" s="216">
        <v>0.885683</v>
      </c>
      <c r="AO319" s="216">
        <v>0</v>
      </c>
      <c r="AP319" s="216">
        <v>0.008547</v>
      </c>
      <c r="AQ319" s="216">
        <v>0.007855</v>
      </c>
      <c r="AR319" s="216">
        <v>1.3938220393162446</v>
      </c>
      <c r="AS319" s="216">
        <v>1.8469021555555556</v>
      </c>
      <c r="AT319" s="216">
        <v>0.14249545338357653</v>
      </c>
      <c r="AU319" s="216">
        <v>1.600951</v>
      </c>
      <c r="AV319" s="216">
        <v>0.13914556265145334</v>
      </c>
      <c r="AW319" s="216">
        <v>0.08</v>
      </c>
      <c r="AX319" s="216">
        <v>0</v>
      </c>
      <c r="AY319" s="216">
        <v>0</v>
      </c>
      <c r="AZ319" s="216">
        <v>0.23176</v>
      </c>
      <c r="BA319" s="216">
        <v>12.834341065427145</v>
      </c>
      <c r="BB319" s="46"/>
      <c r="BC319" s="216">
        <v>5.881404</v>
      </c>
      <c r="BD319" s="46"/>
      <c r="BE319" s="216">
        <v>0</v>
      </c>
      <c r="BG319" s="45">
        <v>242.6606164869421</v>
      </c>
      <c r="BI319" s="35">
        <v>-0.025179503488649516</v>
      </c>
      <c r="BN319" s="7"/>
    </row>
    <row r="320" spans="1:66" ht="12.75">
      <c r="A320" s="8" t="s">
        <v>622</v>
      </c>
      <c r="B320" s="8" t="s">
        <v>965</v>
      </c>
      <c r="C320" s="8" t="s">
        <v>966</v>
      </c>
      <c r="D320" s="8"/>
      <c r="E320" s="216">
        <v>63.981273</v>
      </c>
      <c r="F320" s="216"/>
      <c r="G320" s="216">
        <v>86.746886097703</v>
      </c>
      <c r="H320" s="216">
        <v>-0.102348</v>
      </c>
      <c r="I320" s="216">
        <v>0</v>
      </c>
      <c r="J320" s="216">
        <v>0</v>
      </c>
      <c r="K320" s="216">
        <v>0.068357</v>
      </c>
      <c r="L320" s="216">
        <v>0.021815</v>
      </c>
      <c r="M320" s="216">
        <v>0.900297</v>
      </c>
      <c r="N320" s="216">
        <v>0</v>
      </c>
      <c r="O320" s="216">
        <v>0.008547</v>
      </c>
      <c r="P320" s="216">
        <v>0.007855</v>
      </c>
      <c r="Q320" s="216">
        <v>2.254552038888889</v>
      </c>
      <c r="R320" s="216">
        <v>0.293744992416857</v>
      </c>
      <c r="S320" s="216">
        <v>1.654022</v>
      </c>
      <c r="T320" s="216">
        <v>0.1396399652990735</v>
      </c>
      <c r="U320" s="216">
        <v>0</v>
      </c>
      <c r="V320" s="216">
        <v>0</v>
      </c>
      <c r="W320" s="216">
        <v>0</v>
      </c>
      <c r="X320" s="216">
        <v>0.148036</v>
      </c>
      <c r="Y320" s="216">
        <v>12.710935465205006</v>
      </c>
      <c r="Z320" s="216"/>
      <c r="AA320" s="216">
        <v>3.02525</v>
      </c>
      <c r="AB320" s="46"/>
      <c r="AC320" s="217">
        <v>171.8588625595128</v>
      </c>
      <c r="AE320" s="216">
        <v>64.50809867611198</v>
      </c>
      <c r="AF320" s="46"/>
      <c r="AG320" s="216">
        <v>77.701536421341</v>
      </c>
      <c r="AH320" s="216">
        <v>0.3750561051129997</v>
      </c>
      <c r="AI320" s="216">
        <v>-0.102348</v>
      </c>
      <c r="AJ320" s="216"/>
      <c r="AK320" s="216">
        <v>0</v>
      </c>
      <c r="AL320" s="216">
        <v>0.068357</v>
      </c>
      <c r="AM320" s="216">
        <v>0.021815</v>
      </c>
      <c r="AN320" s="216">
        <v>0.8872</v>
      </c>
      <c r="AO320" s="216">
        <v>0</v>
      </c>
      <c r="AP320" s="216">
        <v>0.008547</v>
      </c>
      <c r="AQ320" s="216">
        <v>0.007855</v>
      </c>
      <c r="AR320" s="216">
        <v>0.7782502337481513</v>
      </c>
      <c r="AS320" s="216">
        <v>3.080338172222222</v>
      </c>
      <c r="AT320" s="216">
        <v>0.1179742996029475</v>
      </c>
      <c r="AU320" s="216">
        <v>1.495133</v>
      </c>
      <c r="AV320" s="216">
        <v>0.13156912899230738</v>
      </c>
      <c r="AW320" s="216">
        <v>0</v>
      </c>
      <c r="AX320" s="216">
        <v>0</v>
      </c>
      <c r="AY320" s="216">
        <v>0</v>
      </c>
      <c r="AZ320" s="216">
        <v>0.152657</v>
      </c>
      <c r="BA320" s="216">
        <v>13.066841658230747</v>
      </c>
      <c r="BB320" s="46"/>
      <c r="BC320" s="216">
        <v>3.87401</v>
      </c>
      <c r="BD320" s="46"/>
      <c r="BE320" s="216">
        <v>0</v>
      </c>
      <c r="BG320" s="45">
        <v>166.17289069536233</v>
      </c>
      <c r="BI320" s="35">
        <v>-0.033085124499654395</v>
      </c>
      <c r="BN320" s="7"/>
    </row>
    <row r="321" spans="1:66" ht="12.75">
      <c r="A321" s="8" t="s">
        <v>622</v>
      </c>
      <c r="B321" s="8" t="s">
        <v>967</v>
      </c>
      <c r="C321" s="8" t="s">
        <v>968</v>
      </c>
      <c r="D321" s="8"/>
      <c r="E321" s="216">
        <v>66.803122</v>
      </c>
      <c r="F321" s="216"/>
      <c r="G321" s="216">
        <v>160.187017437608</v>
      </c>
      <c r="H321" s="216">
        <v>0</v>
      </c>
      <c r="I321" s="216">
        <v>0</v>
      </c>
      <c r="J321" s="216">
        <v>0</v>
      </c>
      <c r="K321" s="216">
        <v>0</v>
      </c>
      <c r="L321" s="216">
        <v>0.03756899999999999</v>
      </c>
      <c r="M321" s="216">
        <v>1.291645</v>
      </c>
      <c r="N321" s="216">
        <v>0</v>
      </c>
      <c r="O321" s="216">
        <v>0.008547</v>
      </c>
      <c r="P321" s="216">
        <v>0.007855</v>
      </c>
      <c r="Q321" s="216">
        <v>1.7689117222222217</v>
      </c>
      <c r="R321" s="216">
        <v>0.5395636800883147</v>
      </c>
      <c r="S321" s="216">
        <v>2.27976</v>
      </c>
      <c r="T321" s="216">
        <v>0.20926756631387164</v>
      </c>
      <c r="U321" s="216">
        <v>0.11034</v>
      </c>
      <c r="V321" s="216">
        <v>0</v>
      </c>
      <c r="W321" s="216">
        <v>0</v>
      </c>
      <c r="X321" s="216">
        <v>0.23327</v>
      </c>
      <c r="Y321" s="216">
        <v>19.69049016766193</v>
      </c>
      <c r="Z321" s="216"/>
      <c r="AA321" s="216">
        <v>4.767077</v>
      </c>
      <c r="AB321" s="46"/>
      <c r="AC321" s="217">
        <v>257.93443557389435</v>
      </c>
      <c r="AE321" s="216">
        <v>67.06266689173525</v>
      </c>
      <c r="AF321" s="46"/>
      <c r="AG321" s="216">
        <v>144.706920037391</v>
      </c>
      <c r="AH321" s="216">
        <v>0.6889194966329932</v>
      </c>
      <c r="AI321" s="216">
        <v>0</v>
      </c>
      <c r="AJ321" s="216"/>
      <c r="AK321" s="216">
        <v>0</v>
      </c>
      <c r="AL321" s="216">
        <v>0</v>
      </c>
      <c r="AM321" s="216">
        <v>0.03756899999999999</v>
      </c>
      <c r="AN321" s="216">
        <v>1.272855</v>
      </c>
      <c r="AO321" s="216">
        <v>0</v>
      </c>
      <c r="AP321" s="216">
        <v>0.008547</v>
      </c>
      <c r="AQ321" s="216">
        <v>0.007855</v>
      </c>
      <c r="AR321" s="216">
        <v>0.8498230224084177</v>
      </c>
      <c r="AS321" s="216">
        <v>2.3580265222222216</v>
      </c>
      <c r="AT321" s="216">
        <v>0.21785163753776918</v>
      </c>
      <c r="AU321" s="216">
        <v>2.047918</v>
      </c>
      <c r="AV321" s="216">
        <v>0.17850494422044216</v>
      </c>
      <c r="AW321" s="216">
        <v>0.06117</v>
      </c>
      <c r="AX321" s="216">
        <v>0</v>
      </c>
      <c r="AY321" s="216">
        <v>0</v>
      </c>
      <c r="AZ321" s="216">
        <v>0.24055</v>
      </c>
      <c r="BA321" s="216">
        <v>20.241823892356464</v>
      </c>
      <c r="BB321" s="46"/>
      <c r="BC321" s="216">
        <v>6.104522</v>
      </c>
      <c r="BD321" s="46"/>
      <c r="BE321" s="216">
        <v>0</v>
      </c>
      <c r="BG321" s="45">
        <v>246.08552244450456</v>
      </c>
      <c r="BI321" s="35">
        <v>-0.045937693829156245</v>
      </c>
      <c r="BN321" s="7"/>
    </row>
    <row r="322" spans="1:66" ht="12.75">
      <c r="A322" s="8" t="s">
        <v>589</v>
      </c>
      <c r="B322" s="8" t="s">
        <v>969</v>
      </c>
      <c r="C322" s="8" t="s">
        <v>970</v>
      </c>
      <c r="D322" s="8"/>
      <c r="E322" s="216">
        <v>6.124149</v>
      </c>
      <c r="F322" s="216"/>
      <c r="G322" s="216">
        <v>5.501160479667</v>
      </c>
      <c r="H322" s="216">
        <v>-0.227646</v>
      </c>
      <c r="I322" s="216">
        <v>0</v>
      </c>
      <c r="J322" s="216">
        <v>0</v>
      </c>
      <c r="K322" s="216">
        <v>0</v>
      </c>
      <c r="L322" s="216">
        <v>0</v>
      </c>
      <c r="M322" s="216">
        <v>0</v>
      </c>
      <c r="N322" s="216">
        <v>0</v>
      </c>
      <c r="O322" s="216">
        <v>0.008547</v>
      </c>
      <c r="P322" s="216">
        <v>0.007855</v>
      </c>
      <c r="Q322" s="216">
        <v>1.0818418684444446</v>
      </c>
      <c r="R322" s="216">
        <v>0.01829263128059635</v>
      </c>
      <c r="S322" s="216">
        <v>0.586184</v>
      </c>
      <c r="T322" s="216">
        <v>0.05336369400547864</v>
      </c>
      <c r="U322" s="216">
        <v>0</v>
      </c>
      <c r="V322" s="216">
        <v>0</v>
      </c>
      <c r="W322" s="216">
        <v>0</v>
      </c>
      <c r="X322" s="216">
        <v>0</v>
      </c>
      <c r="Y322" s="216">
        <v>0</v>
      </c>
      <c r="Z322" s="216"/>
      <c r="AA322" s="216">
        <v>0</v>
      </c>
      <c r="AB322" s="46"/>
      <c r="AC322" s="217">
        <v>13.153747673397516</v>
      </c>
      <c r="AE322" s="216">
        <v>6.160869362216736</v>
      </c>
      <c r="AF322" s="46"/>
      <c r="AG322" s="216">
        <v>4.775564762308</v>
      </c>
      <c r="AH322" s="216">
        <v>0.02335618722900003</v>
      </c>
      <c r="AI322" s="216">
        <v>-0.227646</v>
      </c>
      <c r="AJ322" s="216"/>
      <c r="AK322" s="216">
        <v>0</v>
      </c>
      <c r="AL322" s="216">
        <v>0</v>
      </c>
      <c r="AM322" s="216">
        <v>0</v>
      </c>
      <c r="AN322" s="216">
        <v>0</v>
      </c>
      <c r="AO322" s="216">
        <v>0</v>
      </c>
      <c r="AP322" s="216">
        <v>0.008547</v>
      </c>
      <c r="AQ322" s="216">
        <v>0.007855</v>
      </c>
      <c r="AR322" s="216">
        <v>0.06772315474484254</v>
      </c>
      <c r="AS322" s="216">
        <v>1.6042070951111111</v>
      </c>
      <c r="AT322" s="216">
        <v>0.007481485316500761</v>
      </c>
      <c r="AU322" s="216">
        <v>0.529205</v>
      </c>
      <c r="AV322" s="216">
        <v>0.07280669204561666</v>
      </c>
      <c r="AW322" s="216">
        <v>0</v>
      </c>
      <c r="AX322" s="216">
        <v>0</v>
      </c>
      <c r="AY322" s="216">
        <v>0</v>
      </c>
      <c r="AZ322" s="216">
        <v>0</v>
      </c>
      <c r="BA322" s="216">
        <v>0</v>
      </c>
      <c r="BB322" s="46"/>
      <c r="BC322" s="216">
        <v>0</v>
      </c>
      <c r="BD322" s="46"/>
      <c r="BE322" s="216">
        <v>0</v>
      </c>
      <c r="BG322" s="45">
        <v>13.029969738971804</v>
      </c>
      <c r="BI322" s="35">
        <v>-0.009410088858253235</v>
      </c>
      <c r="BN322" s="7"/>
    </row>
    <row r="323" spans="1:66" ht="12.75">
      <c r="A323" s="8" t="s">
        <v>589</v>
      </c>
      <c r="B323" s="8" t="s">
        <v>971</v>
      </c>
      <c r="C323" s="8" t="s">
        <v>972</v>
      </c>
      <c r="D323" s="8"/>
      <c r="E323" s="216">
        <v>7.512326</v>
      </c>
      <c r="F323" s="216"/>
      <c r="G323" s="216">
        <v>5.482947276726</v>
      </c>
      <c r="H323" s="216">
        <v>-0.234286</v>
      </c>
      <c r="I323" s="216">
        <v>0</v>
      </c>
      <c r="J323" s="216">
        <v>0</v>
      </c>
      <c r="K323" s="216">
        <v>0</v>
      </c>
      <c r="L323" s="216">
        <v>0</v>
      </c>
      <c r="M323" s="216">
        <v>0</v>
      </c>
      <c r="N323" s="216">
        <v>0</v>
      </c>
      <c r="O323" s="216">
        <v>0.008547</v>
      </c>
      <c r="P323" s="216">
        <v>0.007855</v>
      </c>
      <c r="Q323" s="216">
        <v>1.133930085118774</v>
      </c>
      <c r="R323" s="216">
        <v>0.018290802028666443</v>
      </c>
      <c r="S323" s="216">
        <v>0.542811</v>
      </c>
      <c r="T323" s="216">
        <v>0.05310986799397919</v>
      </c>
      <c r="U323" s="216">
        <v>0</v>
      </c>
      <c r="V323" s="216">
        <v>0</v>
      </c>
      <c r="W323" s="216">
        <v>0</v>
      </c>
      <c r="X323" s="216">
        <v>0</v>
      </c>
      <c r="Y323" s="216">
        <v>0</v>
      </c>
      <c r="Z323" s="216"/>
      <c r="AA323" s="216">
        <v>0</v>
      </c>
      <c r="AB323" s="46"/>
      <c r="AC323" s="217">
        <v>14.525531031867418</v>
      </c>
      <c r="AE323" s="216">
        <v>7.549721474781326</v>
      </c>
      <c r="AF323" s="46"/>
      <c r="AG323" s="216">
        <v>4.755256690005</v>
      </c>
      <c r="AH323" s="216">
        <v>0.023353851625000126</v>
      </c>
      <c r="AI323" s="216">
        <v>-0.234286</v>
      </c>
      <c r="AJ323" s="216"/>
      <c r="AK323" s="216">
        <v>0</v>
      </c>
      <c r="AL323" s="216">
        <v>0</v>
      </c>
      <c r="AM323" s="216">
        <v>0</v>
      </c>
      <c r="AN323" s="216">
        <v>0</v>
      </c>
      <c r="AO323" s="216">
        <v>0</v>
      </c>
      <c r="AP323" s="216">
        <v>0.008547</v>
      </c>
      <c r="AQ323" s="216">
        <v>0.007855</v>
      </c>
      <c r="AR323" s="216">
        <v>0.08183023710922153</v>
      </c>
      <c r="AS323" s="216">
        <v>1.6101052317854405</v>
      </c>
      <c r="AT323" s="216">
        <v>0.007456715668192341</v>
      </c>
      <c r="AU323" s="216">
        <v>0.478632</v>
      </c>
      <c r="AV323" s="216">
        <v>0.07306455027263196</v>
      </c>
      <c r="AW323" s="216">
        <v>0</v>
      </c>
      <c r="AX323" s="216">
        <v>0</v>
      </c>
      <c r="AY323" s="216">
        <v>0</v>
      </c>
      <c r="AZ323" s="216">
        <v>0</v>
      </c>
      <c r="BA323" s="216">
        <v>0</v>
      </c>
      <c r="BB323" s="46"/>
      <c r="BC323" s="216">
        <v>0</v>
      </c>
      <c r="BD323" s="46"/>
      <c r="BE323" s="216">
        <v>0</v>
      </c>
      <c r="BG323" s="45">
        <v>14.361536751246812</v>
      </c>
      <c r="BI323" s="35">
        <v>-0.011290071272494002</v>
      </c>
      <c r="BN323" s="7"/>
    </row>
    <row r="324" spans="1:66" ht="12.75">
      <c r="A324" s="8" t="s">
        <v>671</v>
      </c>
      <c r="B324" s="8" t="s">
        <v>973</v>
      </c>
      <c r="C324" s="8" t="s">
        <v>974</v>
      </c>
      <c r="D324" s="8"/>
      <c r="E324" s="216">
        <v>258.12730509</v>
      </c>
      <c r="F324" s="216"/>
      <c r="G324" s="216">
        <v>227.746523851628</v>
      </c>
      <c r="H324" s="216">
        <v>0</v>
      </c>
      <c r="I324" s="216">
        <v>0</v>
      </c>
      <c r="J324" s="216">
        <v>0</v>
      </c>
      <c r="K324" s="216">
        <v>0.11442</v>
      </c>
      <c r="L324" s="216">
        <v>0.220162</v>
      </c>
      <c r="M324" s="216">
        <v>1.772338</v>
      </c>
      <c r="N324" s="216">
        <v>0.23736893341504153</v>
      </c>
      <c r="O324" s="216">
        <v>0.008547</v>
      </c>
      <c r="P324" s="216">
        <v>0</v>
      </c>
      <c r="Q324" s="216">
        <v>1.8008160326666667</v>
      </c>
      <c r="R324" s="216">
        <v>0.7604972105658324</v>
      </c>
      <c r="S324" s="216">
        <v>0</v>
      </c>
      <c r="T324" s="216">
        <v>0</v>
      </c>
      <c r="U324" s="216">
        <v>0</v>
      </c>
      <c r="V324" s="216">
        <v>0</v>
      </c>
      <c r="W324" s="216">
        <v>0</v>
      </c>
      <c r="X324" s="216">
        <v>0.571205</v>
      </c>
      <c r="Y324" s="216">
        <v>25.572497044162475</v>
      </c>
      <c r="Z324" s="216"/>
      <c r="AA324" s="216">
        <v>11.673091</v>
      </c>
      <c r="AB324" s="46"/>
      <c r="AC324" s="217">
        <v>528.604771162438</v>
      </c>
      <c r="AE324" s="216">
        <v>259.652964547508</v>
      </c>
      <c r="AF324" s="46"/>
      <c r="AG324" s="216">
        <v>207.48651304242</v>
      </c>
      <c r="AH324" s="216">
        <v>0.97100930775702</v>
      </c>
      <c r="AI324" s="216">
        <v>0</v>
      </c>
      <c r="AJ324" s="216"/>
      <c r="AK324" s="216">
        <v>0</v>
      </c>
      <c r="AL324" s="216">
        <v>0.11442</v>
      </c>
      <c r="AM324" s="216">
        <v>0.220162</v>
      </c>
      <c r="AN324" s="216">
        <v>1.746555</v>
      </c>
      <c r="AO324" s="216">
        <v>0.26653082044884296</v>
      </c>
      <c r="AP324" s="216">
        <v>0.008547</v>
      </c>
      <c r="AQ324" s="216">
        <v>0</v>
      </c>
      <c r="AR324" s="216">
        <v>2.92670460819959</v>
      </c>
      <c r="AS324" s="216">
        <v>2.479709286</v>
      </c>
      <c r="AT324" s="216">
        <v>0.3097314249198536</v>
      </c>
      <c r="AU324" s="216">
        <v>0</v>
      </c>
      <c r="AV324" s="216">
        <v>0</v>
      </c>
      <c r="AW324" s="216">
        <v>0</v>
      </c>
      <c r="AX324" s="216">
        <v>0</v>
      </c>
      <c r="AY324" s="216">
        <v>0</v>
      </c>
      <c r="AZ324" s="216">
        <v>0.589034</v>
      </c>
      <c r="BA324" s="216">
        <v>26.288526961399025</v>
      </c>
      <c r="BB324" s="46"/>
      <c r="BC324" s="216">
        <v>14.94808</v>
      </c>
      <c r="BD324" s="46"/>
      <c r="BE324" s="216">
        <v>0</v>
      </c>
      <c r="BG324" s="45">
        <v>518.0084879986524</v>
      </c>
      <c r="BI324" s="35">
        <v>-0.020045757703782526</v>
      </c>
      <c r="BN324" s="7"/>
    </row>
    <row r="325" spans="1:66" ht="12.75">
      <c r="A325" s="8" t="s">
        <v>589</v>
      </c>
      <c r="B325" s="8" t="s">
        <v>975</v>
      </c>
      <c r="C325" s="8" t="s">
        <v>976</v>
      </c>
      <c r="D325" s="8"/>
      <c r="E325" s="216">
        <v>6.869194</v>
      </c>
      <c r="F325" s="216"/>
      <c r="G325" s="216">
        <v>6.404126220342</v>
      </c>
      <c r="H325" s="216">
        <v>-0.203324</v>
      </c>
      <c r="I325" s="216">
        <v>0</v>
      </c>
      <c r="J325" s="216">
        <v>0</v>
      </c>
      <c r="K325" s="216">
        <v>0</v>
      </c>
      <c r="L325" s="216">
        <v>0</v>
      </c>
      <c r="M325" s="216">
        <v>0</v>
      </c>
      <c r="N325" s="216">
        <v>0</v>
      </c>
      <c r="O325" s="216">
        <v>0.008547</v>
      </c>
      <c r="P325" s="216">
        <v>0.007855</v>
      </c>
      <c r="Q325" s="216">
        <v>0.7130466577777778</v>
      </c>
      <c r="R325" s="216">
        <v>0.021332202751043958</v>
      </c>
      <c r="S325" s="216">
        <v>0.591959</v>
      </c>
      <c r="T325" s="216">
        <v>0.05508558230033953</v>
      </c>
      <c r="U325" s="216">
        <v>0</v>
      </c>
      <c r="V325" s="216">
        <v>0</v>
      </c>
      <c r="W325" s="216">
        <v>0</v>
      </c>
      <c r="X325" s="216">
        <v>0</v>
      </c>
      <c r="Y325" s="216">
        <v>0</v>
      </c>
      <c r="Z325" s="216"/>
      <c r="AA325" s="216">
        <v>0</v>
      </c>
      <c r="AB325" s="46"/>
      <c r="AC325" s="217">
        <v>14.46782166317116</v>
      </c>
      <c r="AE325" s="216">
        <v>6.880514406998625</v>
      </c>
      <c r="AF325" s="46"/>
      <c r="AG325" s="216">
        <v>5.545651464396</v>
      </c>
      <c r="AH325" s="216">
        <v>0.027237137939000504</v>
      </c>
      <c r="AI325" s="216">
        <v>-0.203324</v>
      </c>
      <c r="AJ325" s="216"/>
      <c r="AK325" s="216">
        <v>0</v>
      </c>
      <c r="AL325" s="216">
        <v>0</v>
      </c>
      <c r="AM325" s="216">
        <v>0</v>
      </c>
      <c r="AN325" s="216">
        <v>0</v>
      </c>
      <c r="AO325" s="216">
        <v>0</v>
      </c>
      <c r="AP325" s="216">
        <v>0.008547</v>
      </c>
      <c r="AQ325" s="216">
        <v>0.007855</v>
      </c>
      <c r="AR325" s="216">
        <v>0.0740553871239167</v>
      </c>
      <c r="AS325" s="216">
        <v>1.2224348177777777</v>
      </c>
      <c r="AT325" s="216">
        <v>0.008709503469240088</v>
      </c>
      <c r="AU325" s="216">
        <v>0.532416</v>
      </c>
      <c r="AV325" s="216">
        <v>0.07390167008089306</v>
      </c>
      <c r="AW325" s="216">
        <v>0</v>
      </c>
      <c r="AX325" s="216">
        <v>0</v>
      </c>
      <c r="AY325" s="216">
        <v>0</v>
      </c>
      <c r="AZ325" s="216">
        <v>0</v>
      </c>
      <c r="BA325" s="216">
        <v>0</v>
      </c>
      <c r="BB325" s="46"/>
      <c r="BC325" s="216">
        <v>0</v>
      </c>
      <c r="BD325" s="46"/>
      <c r="BE325" s="216">
        <v>0</v>
      </c>
      <c r="BG325" s="45">
        <v>14.17799838778545</v>
      </c>
      <c r="BI325" s="35">
        <v>-0.020032267616587662</v>
      </c>
      <c r="BN325" s="7"/>
    </row>
    <row r="326" spans="1:66" ht="12.75">
      <c r="A326" s="8" t="s">
        <v>611</v>
      </c>
      <c r="B326" s="8" t="s">
        <v>977</v>
      </c>
      <c r="C326" s="8" t="s">
        <v>978</v>
      </c>
      <c r="D326" s="8"/>
      <c r="E326" s="216">
        <v>76.01292</v>
      </c>
      <c r="F326" s="216"/>
      <c r="G326" s="216">
        <v>188.75029249442102</v>
      </c>
      <c r="H326" s="216">
        <v>-0.011845</v>
      </c>
      <c r="I326" s="216">
        <v>0</v>
      </c>
      <c r="J326" s="216">
        <v>0</v>
      </c>
      <c r="K326" s="216">
        <v>0.013781</v>
      </c>
      <c r="L326" s="216">
        <v>0.03727699999999999</v>
      </c>
      <c r="M326" s="216">
        <v>1.456374</v>
      </c>
      <c r="N326" s="216">
        <v>0</v>
      </c>
      <c r="O326" s="216">
        <v>0.008547</v>
      </c>
      <c r="P326" s="216">
        <v>0.007855</v>
      </c>
      <c r="Q326" s="216">
        <v>1.7038190044444446</v>
      </c>
      <c r="R326" s="216">
        <v>0.6358366953731871</v>
      </c>
      <c r="S326" s="216">
        <v>2.882165</v>
      </c>
      <c r="T326" s="216">
        <v>0.21597567967074469</v>
      </c>
      <c r="U326" s="216">
        <v>0</v>
      </c>
      <c r="V326" s="216">
        <v>0</v>
      </c>
      <c r="W326" s="216">
        <v>0</v>
      </c>
      <c r="X326" s="216">
        <v>0.274582</v>
      </c>
      <c r="Y326" s="216">
        <v>20.655584351385265</v>
      </c>
      <c r="Z326" s="216"/>
      <c r="AA326" s="216">
        <v>5.611337</v>
      </c>
      <c r="AB326" s="46"/>
      <c r="AC326" s="217">
        <v>298.25450122529463</v>
      </c>
      <c r="AE326" s="216">
        <v>76.59161180424017</v>
      </c>
      <c r="AF326" s="46"/>
      <c r="AG326" s="216">
        <v>170.44349710861002</v>
      </c>
      <c r="AH326" s="216">
        <v>0.8118417015129924</v>
      </c>
      <c r="AI326" s="216">
        <v>-0.011845</v>
      </c>
      <c r="AJ326" s="216"/>
      <c r="AK326" s="216">
        <v>0</v>
      </c>
      <c r="AL326" s="216">
        <v>0.013781</v>
      </c>
      <c r="AM326" s="216">
        <v>0.03727699999999999</v>
      </c>
      <c r="AN326" s="216">
        <v>1.435188</v>
      </c>
      <c r="AO326" s="216">
        <v>0</v>
      </c>
      <c r="AP326" s="216">
        <v>0.008547</v>
      </c>
      <c r="AQ326" s="216">
        <v>0.007855</v>
      </c>
      <c r="AR326" s="216">
        <v>0.9865335901381347</v>
      </c>
      <c r="AS326" s="216">
        <v>2.2255490044444444</v>
      </c>
      <c r="AT326" s="216">
        <v>0.25669720907100585</v>
      </c>
      <c r="AU326" s="216">
        <v>2.674533</v>
      </c>
      <c r="AV326" s="216">
        <v>0.17967161422939493</v>
      </c>
      <c r="AW326" s="216">
        <v>0</v>
      </c>
      <c r="AX326" s="216">
        <v>0</v>
      </c>
      <c r="AY326" s="216">
        <v>0</v>
      </c>
      <c r="AZ326" s="216">
        <v>0.283153</v>
      </c>
      <c r="BA326" s="216">
        <v>21.23394071322405</v>
      </c>
      <c r="BB326" s="46"/>
      <c r="BC326" s="216">
        <v>7.185647</v>
      </c>
      <c r="BD326" s="46"/>
      <c r="BE326" s="216">
        <v>0</v>
      </c>
      <c r="BG326" s="45">
        <v>284.3634787454702</v>
      </c>
      <c r="BI326" s="35">
        <v>-0.046574393421581435</v>
      </c>
      <c r="BN326" s="7"/>
    </row>
    <row r="327" spans="1:66" ht="12.75">
      <c r="A327" s="8" t="s">
        <v>671</v>
      </c>
      <c r="B327" s="8" t="s">
        <v>979</v>
      </c>
      <c r="C327" s="8" t="s">
        <v>980</v>
      </c>
      <c r="D327" s="8"/>
      <c r="E327" s="216">
        <v>550.420461</v>
      </c>
      <c r="F327" s="216"/>
      <c r="G327" s="216">
        <v>251.737132868685</v>
      </c>
      <c r="H327" s="216">
        <v>0</v>
      </c>
      <c r="I327" s="216">
        <v>0</v>
      </c>
      <c r="J327" s="216">
        <v>0</v>
      </c>
      <c r="K327" s="216">
        <v>0</v>
      </c>
      <c r="L327" s="216">
        <v>0.37509000000000003</v>
      </c>
      <c r="M327" s="216">
        <v>1.161833</v>
      </c>
      <c r="N327" s="216">
        <v>0.35876966223380985</v>
      </c>
      <c r="O327" s="216">
        <v>0.008547</v>
      </c>
      <c r="P327" s="216">
        <v>0</v>
      </c>
      <c r="Q327" s="216">
        <v>2.852191385111111</v>
      </c>
      <c r="R327" s="216">
        <v>0.852440076088348</v>
      </c>
      <c r="S327" s="216">
        <v>0</v>
      </c>
      <c r="T327" s="216">
        <v>0</v>
      </c>
      <c r="U327" s="216">
        <v>0</v>
      </c>
      <c r="V327" s="216">
        <v>0</v>
      </c>
      <c r="W327" s="216">
        <v>0</v>
      </c>
      <c r="X327" s="216">
        <v>0.699626</v>
      </c>
      <c r="Y327" s="216">
        <v>23.23741396772337</v>
      </c>
      <c r="Z327" s="216"/>
      <c r="AA327" s="216">
        <v>14.297472</v>
      </c>
      <c r="AB327" s="46"/>
      <c r="AC327" s="217">
        <v>846.0009769598416</v>
      </c>
      <c r="AE327" s="216">
        <v>553.7822854397253</v>
      </c>
      <c r="AF327" s="46"/>
      <c r="AG327" s="216">
        <v>235.99212748864002</v>
      </c>
      <c r="AH327" s="216">
        <v>1.0884027405849994</v>
      </c>
      <c r="AI327" s="216">
        <v>0</v>
      </c>
      <c r="AJ327" s="216"/>
      <c r="AK327" s="216">
        <v>0</v>
      </c>
      <c r="AL327" s="216">
        <v>0</v>
      </c>
      <c r="AM327" s="216">
        <v>0.37509000000000003</v>
      </c>
      <c r="AN327" s="216">
        <v>1.144931</v>
      </c>
      <c r="AO327" s="216">
        <v>0.3952710592217708</v>
      </c>
      <c r="AP327" s="216">
        <v>0.008547</v>
      </c>
      <c r="AQ327" s="216">
        <v>0</v>
      </c>
      <c r="AR327" s="216">
        <v>5.934067191508486</v>
      </c>
      <c r="AS327" s="216">
        <v>3.8966226384444442</v>
      </c>
      <c r="AT327" s="216">
        <v>0.34235824788901154</v>
      </c>
      <c r="AU327" s="216">
        <v>0</v>
      </c>
      <c r="AV327" s="216">
        <v>0</v>
      </c>
      <c r="AW327" s="216">
        <v>0</v>
      </c>
      <c r="AX327" s="216">
        <v>0</v>
      </c>
      <c r="AY327" s="216">
        <v>0</v>
      </c>
      <c r="AZ327" s="216">
        <v>0.721463</v>
      </c>
      <c r="BA327" s="216">
        <v>25.561155364495708</v>
      </c>
      <c r="BB327" s="46"/>
      <c r="BC327" s="216">
        <v>18.308754</v>
      </c>
      <c r="BD327" s="46"/>
      <c r="BE327" s="216">
        <v>0</v>
      </c>
      <c r="BG327" s="45">
        <v>847.5510751705098</v>
      </c>
      <c r="BI327" s="35">
        <v>0.0018322652725987405</v>
      </c>
      <c r="BN327" s="7"/>
    </row>
    <row r="328" spans="1:66" ht="12.75">
      <c r="A328" s="8" t="s">
        <v>589</v>
      </c>
      <c r="B328" s="8" t="s">
        <v>981</v>
      </c>
      <c r="C328" s="8" t="s">
        <v>982</v>
      </c>
      <c r="D328" s="8"/>
      <c r="E328" s="216">
        <v>6.941525</v>
      </c>
      <c r="F328" s="216"/>
      <c r="G328" s="216">
        <v>3.4295949773229997</v>
      </c>
      <c r="H328" s="216">
        <v>-0.026219</v>
      </c>
      <c r="I328" s="216">
        <v>0</v>
      </c>
      <c r="J328" s="216">
        <v>0</v>
      </c>
      <c r="K328" s="216">
        <v>0</v>
      </c>
      <c r="L328" s="216">
        <v>0</v>
      </c>
      <c r="M328" s="216">
        <v>0</v>
      </c>
      <c r="N328" s="216">
        <v>0</v>
      </c>
      <c r="O328" s="216">
        <v>0.008547</v>
      </c>
      <c r="P328" s="216">
        <v>0.007855</v>
      </c>
      <c r="Q328" s="216">
        <v>0.6305106773333333</v>
      </c>
      <c r="R328" s="216">
        <v>0.011613400733162587</v>
      </c>
      <c r="S328" s="216">
        <v>0.337644</v>
      </c>
      <c r="T328" s="216">
        <v>0.03438185456923154</v>
      </c>
      <c r="U328" s="216">
        <v>0</v>
      </c>
      <c r="V328" s="216">
        <v>0</v>
      </c>
      <c r="W328" s="216">
        <v>0</v>
      </c>
      <c r="X328" s="216">
        <v>0</v>
      </c>
      <c r="Y328" s="216">
        <v>0</v>
      </c>
      <c r="Z328" s="216"/>
      <c r="AA328" s="216">
        <v>0</v>
      </c>
      <c r="AB328" s="46"/>
      <c r="AC328" s="217">
        <v>11.375452909958726</v>
      </c>
      <c r="AE328" s="216">
        <v>6.990613689816321</v>
      </c>
      <c r="AF328" s="46"/>
      <c r="AG328" s="216">
        <v>2.974761174112</v>
      </c>
      <c r="AH328" s="216">
        <v>0.014828088847000152</v>
      </c>
      <c r="AI328" s="216">
        <v>-0.026219</v>
      </c>
      <c r="AJ328" s="216"/>
      <c r="AK328" s="216">
        <v>0</v>
      </c>
      <c r="AL328" s="216">
        <v>0</v>
      </c>
      <c r="AM328" s="216">
        <v>0</v>
      </c>
      <c r="AN328" s="216">
        <v>0</v>
      </c>
      <c r="AO328" s="216">
        <v>0</v>
      </c>
      <c r="AP328" s="216">
        <v>0.008547</v>
      </c>
      <c r="AQ328" s="216">
        <v>0.007855</v>
      </c>
      <c r="AR328" s="216">
        <v>0.07438322766530754</v>
      </c>
      <c r="AS328" s="216">
        <v>0.9182332373333334</v>
      </c>
      <c r="AT328" s="216">
        <v>0.004664191230054784</v>
      </c>
      <c r="AU328" s="216">
        <v>0.307605</v>
      </c>
      <c r="AV328" s="216">
        <v>0.061214255324802326</v>
      </c>
      <c r="AW328" s="216">
        <v>0</v>
      </c>
      <c r="AX328" s="216">
        <v>0</v>
      </c>
      <c r="AY328" s="216">
        <v>0</v>
      </c>
      <c r="AZ328" s="216">
        <v>0</v>
      </c>
      <c r="BA328" s="216">
        <v>0</v>
      </c>
      <c r="BB328" s="46"/>
      <c r="BC328" s="216">
        <v>0</v>
      </c>
      <c r="BD328" s="46"/>
      <c r="BE328" s="216">
        <v>0</v>
      </c>
      <c r="BG328" s="45">
        <v>11.336485864328822</v>
      </c>
      <c r="BI328" s="35">
        <v>-0.003425537948980539</v>
      </c>
      <c r="BN328" s="7"/>
    </row>
    <row r="329" spans="1:66" ht="12.75">
      <c r="A329" s="8" t="s">
        <v>606</v>
      </c>
      <c r="B329" s="8" t="s">
        <v>983</v>
      </c>
      <c r="C329" s="8" t="s">
        <v>984</v>
      </c>
      <c r="D329" s="8"/>
      <c r="E329" s="216">
        <v>74.758385</v>
      </c>
      <c r="F329" s="216"/>
      <c r="G329" s="216">
        <v>80.461119177338</v>
      </c>
      <c r="H329" s="216">
        <v>0</v>
      </c>
      <c r="I329" s="216">
        <v>0</v>
      </c>
      <c r="J329" s="216">
        <v>0</v>
      </c>
      <c r="K329" s="216">
        <v>0</v>
      </c>
      <c r="L329" s="216">
        <v>0.05282400000000001</v>
      </c>
      <c r="M329" s="216">
        <v>0.511389</v>
      </c>
      <c r="N329" s="216">
        <v>0</v>
      </c>
      <c r="O329" s="216">
        <v>0.008547</v>
      </c>
      <c r="P329" s="216">
        <v>0.007855</v>
      </c>
      <c r="Q329" s="216">
        <v>1.8066064588888888</v>
      </c>
      <c r="R329" s="216">
        <v>0.2696589552748904</v>
      </c>
      <c r="S329" s="216">
        <v>1.316997</v>
      </c>
      <c r="T329" s="216">
        <v>0.10048095920987797</v>
      </c>
      <c r="U329" s="216">
        <v>0.1</v>
      </c>
      <c r="V329" s="216">
        <v>0</v>
      </c>
      <c r="W329" s="216">
        <v>0</v>
      </c>
      <c r="X329" s="216">
        <v>0.12913</v>
      </c>
      <c r="Y329" s="216">
        <v>8.384397539444768</v>
      </c>
      <c r="Z329" s="216"/>
      <c r="AA329" s="216">
        <v>2.638857</v>
      </c>
      <c r="AB329" s="46"/>
      <c r="AC329" s="217">
        <v>170.5462470901564</v>
      </c>
      <c r="AE329" s="216">
        <v>74.60299058441532</v>
      </c>
      <c r="AF329" s="46"/>
      <c r="AG329" s="216">
        <v>74.14047428163201</v>
      </c>
      <c r="AH329" s="216">
        <v>0.34430284799699484</v>
      </c>
      <c r="AI329" s="216">
        <v>0</v>
      </c>
      <c r="AJ329" s="216"/>
      <c r="AK329" s="216">
        <v>0</v>
      </c>
      <c r="AL329" s="216">
        <v>0</v>
      </c>
      <c r="AM329" s="216">
        <v>0.05282400000000001</v>
      </c>
      <c r="AN329" s="216">
        <v>0.503949</v>
      </c>
      <c r="AO329" s="216">
        <v>0</v>
      </c>
      <c r="AP329" s="216">
        <v>0.008547</v>
      </c>
      <c r="AQ329" s="216">
        <v>0.007855</v>
      </c>
      <c r="AR329" s="216">
        <v>0.8287460390550021</v>
      </c>
      <c r="AS329" s="216">
        <v>2.5187737922222224</v>
      </c>
      <c r="AT329" s="216">
        <v>0.10942576278213047</v>
      </c>
      <c r="AU329" s="216">
        <v>1.198743</v>
      </c>
      <c r="AV329" s="216">
        <v>0.1060092721419311</v>
      </c>
      <c r="AW329" s="216">
        <v>0.1</v>
      </c>
      <c r="AX329" s="216">
        <v>0</v>
      </c>
      <c r="AY329" s="216">
        <v>0</v>
      </c>
      <c r="AZ329" s="216">
        <v>0.13316</v>
      </c>
      <c r="BA329" s="216">
        <v>8.61916067054922</v>
      </c>
      <c r="BB329" s="46"/>
      <c r="BC329" s="216">
        <v>3.379211</v>
      </c>
      <c r="BD329" s="46"/>
      <c r="BE329" s="216">
        <v>0</v>
      </c>
      <c r="BG329" s="45">
        <v>166.65417225079483</v>
      </c>
      <c r="BI329" s="35">
        <v>-0.02282122829301605</v>
      </c>
      <c r="BN329" s="7"/>
    </row>
    <row r="330" spans="1:66" ht="12.75">
      <c r="A330" s="8" t="s">
        <v>589</v>
      </c>
      <c r="B330" s="8" t="s">
        <v>985</v>
      </c>
      <c r="C330" s="8" t="s">
        <v>986</v>
      </c>
      <c r="D330" s="8"/>
      <c r="E330" s="216">
        <v>6.593148</v>
      </c>
      <c r="F330" s="216"/>
      <c r="G330" s="216">
        <v>9.459725886002001</v>
      </c>
      <c r="H330" s="216">
        <v>-0.116089</v>
      </c>
      <c r="I330" s="216">
        <v>0</v>
      </c>
      <c r="J330" s="216">
        <v>0</v>
      </c>
      <c r="K330" s="216">
        <v>0</v>
      </c>
      <c r="L330" s="216">
        <v>0</v>
      </c>
      <c r="M330" s="216">
        <v>0</v>
      </c>
      <c r="N330" s="216">
        <v>0</v>
      </c>
      <c r="O330" s="216">
        <v>0.008547</v>
      </c>
      <c r="P330" s="216">
        <v>0.007855</v>
      </c>
      <c r="Q330" s="216">
        <v>1.7629739395555555</v>
      </c>
      <c r="R330" s="216">
        <v>0.031768423252477536</v>
      </c>
      <c r="S330" s="216">
        <v>0.995541</v>
      </c>
      <c r="T330" s="216">
        <v>0.09293172340493769</v>
      </c>
      <c r="U330" s="216">
        <v>0</v>
      </c>
      <c r="V330" s="216">
        <v>0</v>
      </c>
      <c r="W330" s="216">
        <v>0</v>
      </c>
      <c r="X330" s="216">
        <v>0</v>
      </c>
      <c r="Y330" s="216">
        <v>0</v>
      </c>
      <c r="Z330" s="216"/>
      <c r="AA330" s="216">
        <v>0</v>
      </c>
      <c r="AB330" s="46"/>
      <c r="AC330" s="217">
        <v>18.83640197221497</v>
      </c>
      <c r="AE330" s="216">
        <v>6.6632414000739635</v>
      </c>
      <c r="AF330" s="46"/>
      <c r="AG330" s="216">
        <v>8.169822129588999</v>
      </c>
      <c r="AH330" s="216">
        <v>0.040562193051999436</v>
      </c>
      <c r="AI330" s="216">
        <v>-0.116089</v>
      </c>
      <c r="AJ330" s="216"/>
      <c r="AK330" s="216">
        <v>0</v>
      </c>
      <c r="AL330" s="216">
        <v>0</v>
      </c>
      <c r="AM330" s="216">
        <v>0</v>
      </c>
      <c r="AN330" s="216">
        <v>0</v>
      </c>
      <c r="AO330" s="216">
        <v>0</v>
      </c>
      <c r="AP330" s="216">
        <v>0.008547</v>
      </c>
      <c r="AQ330" s="216">
        <v>0.007855</v>
      </c>
      <c r="AR330" s="216">
        <v>0.07890897682686385</v>
      </c>
      <c r="AS330" s="216">
        <v>2.2686866862222224</v>
      </c>
      <c r="AT330" s="216">
        <v>0.0128650673936584</v>
      </c>
      <c r="AU330" s="216">
        <v>0.921178</v>
      </c>
      <c r="AV330" s="216">
        <v>0.10032005774657292</v>
      </c>
      <c r="AW330" s="216">
        <v>0</v>
      </c>
      <c r="AX330" s="216">
        <v>0</v>
      </c>
      <c r="AY330" s="216">
        <v>0</v>
      </c>
      <c r="AZ330" s="216">
        <v>0</v>
      </c>
      <c r="BA330" s="216">
        <v>0</v>
      </c>
      <c r="BB330" s="46"/>
      <c r="BC330" s="216">
        <v>0</v>
      </c>
      <c r="BD330" s="46"/>
      <c r="BE330" s="216">
        <v>0</v>
      </c>
      <c r="BG330" s="45">
        <v>18.155897510904275</v>
      </c>
      <c r="BI330" s="35">
        <v>-0.036127093821552866</v>
      </c>
      <c r="BN330" s="7"/>
    </row>
    <row r="331" spans="1:66" ht="12.75">
      <c r="A331" s="8" t="s">
        <v>622</v>
      </c>
      <c r="B331" s="8" t="s">
        <v>987</v>
      </c>
      <c r="C331" s="8" t="s">
        <v>988</v>
      </c>
      <c r="D331" s="8"/>
      <c r="E331" s="216">
        <v>74.978281</v>
      </c>
      <c r="F331" s="216"/>
      <c r="G331" s="216">
        <v>71.453030496491</v>
      </c>
      <c r="H331" s="216">
        <v>-0.225106</v>
      </c>
      <c r="I331" s="216">
        <v>0</v>
      </c>
      <c r="J331" s="216">
        <v>0</v>
      </c>
      <c r="K331" s="216">
        <v>0</v>
      </c>
      <c r="L331" s="216">
        <v>0.03268</v>
      </c>
      <c r="M331" s="216">
        <v>0.52876</v>
      </c>
      <c r="N331" s="216">
        <v>0</v>
      </c>
      <c r="O331" s="216">
        <v>0.008547</v>
      </c>
      <c r="P331" s="216">
        <v>0.007855</v>
      </c>
      <c r="Q331" s="216">
        <v>4.005405277777777</v>
      </c>
      <c r="R331" s="216">
        <v>0.2391014963198875</v>
      </c>
      <c r="S331" s="216">
        <v>1.41175</v>
      </c>
      <c r="T331" s="216">
        <v>0.11030163687993126</v>
      </c>
      <c r="U331" s="216">
        <v>0</v>
      </c>
      <c r="V331" s="216">
        <v>0</v>
      </c>
      <c r="W331" s="216">
        <v>0</v>
      </c>
      <c r="X331" s="216">
        <v>0.134728</v>
      </c>
      <c r="Y331" s="216">
        <v>7.891194128508286</v>
      </c>
      <c r="Z331" s="216"/>
      <c r="AA331" s="216">
        <v>2.753293</v>
      </c>
      <c r="AB331" s="46"/>
      <c r="AC331" s="217">
        <v>163.3298210359769</v>
      </c>
      <c r="AE331" s="216">
        <v>75.89934129797669</v>
      </c>
      <c r="AF331" s="46"/>
      <c r="AG331" s="216">
        <v>64.897839365863</v>
      </c>
      <c r="AH331" s="216">
        <v>0.3052868244609982</v>
      </c>
      <c r="AI331" s="216">
        <v>-0.225106</v>
      </c>
      <c r="AJ331" s="216"/>
      <c r="AK331" s="216">
        <v>0</v>
      </c>
      <c r="AL331" s="216">
        <v>0</v>
      </c>
      <c r="AM331" s="216">
        <v>0.03268</v>
      </c>
      <c r="AN331" s="216">
        <v>0.521068</v>
      </c>
      <c r="AO331" s="216">
        <v>0</v>
      </c>
      <c r="AP331" s="216">
        <v>0.008547</v>
      </c>
      <c r="AQ331" s="216">
        <v>0.007855</v>
      </c>
      <c r="AR331" s="216">
        <v>0.8534533692341448</v>
      </c>
      <c r="AS331" s="216">
        <v>5.074524344444445</v>
      </c>
      <c r="AT331" s="216">
        <v>0.0971749143575862</v>
      </c>
      <c r="AU331" s="216">
        <v>1.243126</v>
      </c>
      <c r="AV331" s="216">
        <v>0.11210138957224619</v>
      </c>
      <c r="AW331" s="216">
        <v>0</v>
      </c>
      <c r="AX331" s="216">
        <v>0</v>
      </c>
      <c r="AY331" s="216">
        <v>0</v>
      </c>
      <c r="AZ331" s="216">
        <v>0.138933</v>
      </c>
      <c r="BA331" s="216">
        <v>8.680313541359116</v>
      </c>
      <c r="BB331" s="46"/>
      <c r="BC331" s="216">
        <v>3.525754</v>
      </c>
      <c r="BD331" s="46"/>
      <c r="BE331" s="216">
        <v>0</v>
      </c>
      <c r="BG331" s="45">
        <v>161.17289204726825</v>
      </c>
      <c r="BI331" s="35">
        <v>-0.013205971665355176</v>
      </c>
      <c r="BN331" s="7"/>
    </row>
    <row r="332" spans="1:66" ht="12.75">
      <c r="A332" s="8" t="s">
        <v>611</v>
      </c>
      <c r="B332" s="8" t="s">
        <v>989</v>
      </c>
      <c r="C332" s="8" t="s">
        <v>990</v>
      </c>
      <c r="D332" s="8"/>
      <c r="E332" s="216">
        <v>67.264842</v>
      </c>
      <c r="F332" s="216"/>
      <c r="G332" s="216">
        <v>123.107513772356</v>
      </c>
      <c r="H332" s="216">
        <v>-0.004766</v>
      </c>
      <c r="I332" s="216">
        <v>0</v>
      </c>
      <c r="J332" s="216">
        <v>0</v>
      </c>
      <c r="K332" s="216">
        <v>0</v>
      </c>
      <c r="L332" s="216">
        <v>0.032657000000000005</v>
      </c>
      <c r="M332" s="216">
        <v>1.090816</v>
      </c>
      <c r="N332" s="216">
        <v>0</v>
      </c>
      <c r="O332" s="216">
        <v>0.008547</v>
      </c>
      <c r="P332" s="216">
        <v>0.007855</v>
      </c>
      <c r="Q332" s="216">
        <v>2.372421453333333</v>
      </c>
      <c r="R332" s="216">
        <v>0.416870476005206</v>
      </c>
      <c r="S332" s="216">
        <v>2.04801</v>
      </c>
      <c r="T332" s="216">
        <v>0.16544863064779777</v>
      </c>
      <c r="U332" s="216">
        <v>0</v>
      </c>
      <c r="V332" s="216">
        <v>0</v>
      </c>
      <c r="W332" s="216">
        <v>0</v>
      </c>
      <c r="X332" s="216">
        <v>0.202119</v>
      </c>
      <c r="Y332" s="216">
        <v>11.45448703926843</v>
      </c>
      <c r="Z332" s="216"/>
      <c r="AA332" s="216">
        <v>4.130488</v>
      </c>
      <c r="AB332" s="46"/>
      <c r="AC332" s="217">
        <v>212.29730937161082</v>
      </c>
      <c r="AE332" s="216">
        <v>67.34956494712047</v>
      </c>
      <c r="AF332" s="46"/>
      <c r="AG332" s="216">
        <v>110.673289342568</v>
      </c>
      <c r="AH332" s="216">
        <v>0.5322637699480057</v>
      </c>
      <c r="AI332" s="216">
        <v>-0.004766</v>
      </c>
      <c r="AJ332" s="216"/>
      <c r="AK332" s="216">
        <v>0</v>
      </c>
      <c r="AL332" s="216">
        <v>0</v>
      </c>
      <c r="AM332" s="216">
        <v>0.032657000000000005</v>
      </c>
      <c r="AN332" s="216">
        <v>1.074948</v>
      </c>
      <c r="AO332" s="216">
        <v>0</v>
      </c>
      <c r="AP332" s="216">
        <v>0.008547</v>
      </c>
      <c r="AQ332" s="216">
        <v>0.007855</v>
      </c>
      <c r="AR332" s="216">
        <v>0.8023869360494416</v>
      </c>
      <c r="AS332" s="216">
        <v>3.0141399866666663</v>
      </c>
      <c r="AT332" s="216">
        <v>0.16742413896904693</v>
      </c>
      <c r="AU332" s="216">
        <v>1.907055</v>
      </c>
      <c r="AV332" s="216">
        <v>0.14850972163205048</v>
      </c>
      <c r="AW332" s="216">
        <v>0</v>
      </c>
      <c r="AX332" s="216">
        <v>0</v>
      </c>
      <c r="AY332" s="216">
        <v>0</v>
      </c>
      <c r="AZ332" s="216">
        <v>0.208428</v>
      </c>
      <c r="BA332" s="216">
        <v>12.599935743195275</v>
      </c>
      <c r="BB332" s="46"/>
      <c r="BC332" s="216">
        <v>5.289332</v>
      </c>
      <c r="BD332" s="46"/>
      <c r="BE332" s="216">
        <v>0</v>
      </c>
      <c r="BG332" s="45">
        <v>203.81157058614895</v>
      </c>
      <c r="BI332" s="35">
        <v>-0.03997101428453912</v>
      </c>
      <c r="BN332" s="7"/>
    </row>
    <row r="333" spans="1:66" ht="12.75">
      <c r="A333" s="8" t="s">
        <v>589</v>
      </c>
      <c r="B333" s="8" t="s">
        <v>991</v>
      </c>
      <c r="C333" s="8" t="s">
        <v>992</v>
      </c>
      <c r="D333" s="8"/>
      <c r="E333" s="216">
        <v>3.080349</v>
      </c>
      <c r="F333" s="216"/>
      <c r="G333" s="216">
        <v>5.113625495349</v>
      </c>
      <c r="H333" s="216">
        <v>0</v>
      </c>
      <c r="I333" s="216">
        <v>0</v>
      </c>
      <c r="J333" s="216">
        <v>0</v>
      </c>
      <c r="K333" s="216">
        <v>0</v>
      </c>
      <c r="L333" s="216">
        <v>0</v>
      </c>
      <c r="M333" s="216">
        <v>0</v>
      </c>
      <c r="N333" s="216">
        <v>0</v>
      </c>
      <c r="O333" s="216">
        <v>0.008547</v>
      </c>
      <c r="P333" s="216">
        <v>0.007855</v>
      </c>
      <c r="Q333" s="216">
        <v>0.3885373386666666</v>
      </c>
      <c r="R333" s="216">
        <v>0.017315917030867503</v>
      </c>
      <c r="S333" s="216">
        <v>0.473608</v>
      </c>
      <c r="T333" s="216">
        <v>0.053705906561101906</v>
      </c>
      <c r="U333" s="216">
        <v>0</v>
      </c>
      <c r="V333" s="216">
        <v>0</v>
      </c>
      <c r="W333" s="216">
        <v>0</v>
      </c>
      <c r="X333" s="216">
        <v>0</v>
      </c>
      <c r="Y333" s="216">
        <v>0</v>
      </c>
      <c r="Z333" s="216"/>
      <c r="AA333" s="216">
        <v>0</v>
      </c>
      <c r="AB333" s="46"/>
      <c r="AC333" s="217">
        <v>9.143543657607635</v>
      </c>
      <c r="AE333" s="216">
        <v>3.0894647463036398</v>
      </c>
      <c r="AF333" s="46"/>
      <c r="AG333" s="216">
        <v>4.422476635756</v>
      </c>
      <c r="AH333" s="216">
        <v>0.02210911016599927</v>
      </c>
      <c r="AI333" s="216">
        <v>0</v>
      </c>
      <c r="AJ333" s="216"/>
      <c r="AK333" s="216">
        <v>0</v>
      </c>
      <c r="AL333" s="216">
        <v>0</v>
      </c>
      <c r="AM333" s="216">
        <v>0</v>
      </c>
      <c r="AN333" s="216">
        <v>0</v>
      </c>
      <c r="AO333" s="216">
        <v>0</v>
      </c>
      <c r="AP333" s="216">
        <v>0.008547</v>
      </c>
      <c r="AQ333" s="216">
        <v>0.007855</v>
      </c>
      <c r="AR333" s="216">
        <v>0.035763140102701776</v>
      </c>
      <c r="AS333" s="216">
        <v>0.5281627253333332</v>
      </c>
      <c r="AT333" s="216">
        <v>0.006954444284790854</v>
      </c>
      <c r="AU333" s="216">
        <v>0.424214</v>
      </c>
      <c r="AV333" s="216">
        <v>0.07371391389117822</v>
      </c>
      <c r="AW333" s="216">
        <v>0</v>
      </c>
      <c r="AX333" s="216">
        <v>0</v>
      </c>
      <c r="AY333" s="216">
        <v>0</v>
      </c>
      <c r="AZ333" s="216">
        <v>0</v>
      </c>
      <c r="BA333" s="216">
        <v>0</v>
      </c>
      <c r="BB333" s="46"/>
      <c r="BC333" s="216">
        <v>0</v>
      </c>
      <c r="BD333" s="46"/>
      <c r="BE333" s="216">
        <v>0</v>
      </c>
      <c r="BG333" s="45">
        <v>8.619260715837642</v>
      </c>
      <c r="BI333" s="35">
        <v>-0.05733914130040575</v>
      </c>
      <c r="BN333" s="7"/>
    </row>
    <row r="334" spans="1:66" ht="12.75">
      <c r="A334" s="8" t="s">
        <v>589</v>
      </c>
      <c r="B334" s="8" t="s">
        <v>993</v>
      </c>
      <c r="C334" s="8" t="s">
        <v>994</v>
      </c>
      <c r="D334" s="8"/>
      <c r="E334" s="216">
        <v>6.942</v>
      </c>
      <c r="F334" s="216"/>
      <c r="G334" s="216">
        <v>3.265018176905</v>
      </c>
      <c r="H334" s="216">
        <v>-0.040538</v>
      </c>
      <c r="I334" s="216">
        <v>0</v>
      </c>
      <c r="J334" s="216">
        <v>0</v>
      </c>
      <c r="K334" s="216">
        <v>0</v>
      </c>
      <c r="L334" s="216">
        <v>0</v>
      </c>
      <c r="M334" s="216">
        <v>0</v>
      </c>
      <c r="N334" s="216">
        <v>0</v>
      </c>
      <c r="O334" s="216">
        <v>0.008547</v>
      </c>
      <c r="P334" s="216">
        <v>0.007855</v>
      </c>
      <c r="Q334" s="216">
        <v>0.9260330062222224</v>
      </c>
      <c r="R334" s="216">
        <v>0.010804634003673185</v>
      </c>
      <c r="S334" s="216">
        <v>0.36456</v>
      </c>
      <c r="T334" s="216">
        <v>0.03837851814710896</v>
      </c>
      <c r="U334" s="216">
        <v>0</v>
      </c>
      <c r="V334" s="216">
        <v>0</v>
      </c>
      <c r="W334" s="216">
        <v>0</v>
      </c>
      <c r="X334" s="216">
        <v>0</v>
      </c>
      <c r="Y334" s="216">
        <v>0</v>
      </c>
      <c r="Z334" s="216"/>
      <c r="AA334" s="216">
        <v>0</v>
      </c>
      <c r="AB334" s="46"/>
      <c r="AC334" s="217">
        <v>11.522658335278006</v>
      </c>
      <c r="AE334" s="216">
        <v>6.9818648375098995</v>
      </c>
      <c r="AF334" s="46"/>
      <c r="AG334" s="216">
        <v>2.845004650134</v>
      </c>
      <c r="AH334" s="216">
        <v>0.013795448608000298</v>
      </c>
      <c r="AI334" s="216">
        <v>-0.040538</v>
      </c>
      <c r="AJ334" s="216"/>
      <c r="AK334" s="216">
        <v>0</v>
      </c>
      <c r="AL334" s="216">
        <v>0</v>
      </c>
      <c r="AM334" s="216">
        <v>0</v>
      </c>
      <c r="AN334" s="216">
        <v>0</v>
      </c>
      <c r="AO334" s="216">
        <v>0</v>
      </c>
      <c r="AP334" s="216">
        <v>0.008547</v>
      </c>
      <c r="AQ334" s="216">
        <v>0.007855</v>
      </c>
      <c r="AR334" s="216">
        <v>0.07468964690124669</v>
      </c>
      <c r="AS334" s="216">
        <v>1.2422610595555557</v>
      </c>
      <c r="AT334" s="216">
        <v>0.00444036956182407</v>
      </c>
      <c r="AU334" s="216">
        <v>0.332046</v>
      </c>
      <c r="AV334" s="216">
        <v>0.06381598887878444</v>
      </c>
      <c r="AW334" s="216">
        <v>0</v>
      </c>
      <c r="AX334" s="216">
        <v>0</v>
      </c>
      <c r="AY334" s="216">
        <v>0</v>
      </c>
      <c r="AZ334" s="216">
        <v>0</v>
      </c>
      <c r="BA334" s="216">
        <v>0</v>
      </c>
      <c r="BB334" s="46"/>
      <c r="BC334" s="216">
        <v>0</v>
      </c>
      <c r="BD334" s="46"/>
      <c r="BE334" s="216">
        <v>0</v>
      </c>
      <c r="BG334" s="45">
        <v>11.53378200114931</v>
      </c>
      <c r="BI334" s="35">
        <v>0.000965373227916328</v>
      </c>
      <c r="BN334" s="7"/>
    </row>
    <row r="335" spans="1:66" ht="12.75">
      <c r="A335" s="8" t="s">
        <v>589</v>
      </c>
      <c r="B335" s="8" t="s">
        <v>995</v>
      </c>
      <c r="C335" s="8" t="s">
        <v>996</v>
      </c>
      <c r="D335" s="8"/>
      <c r="E335" s="216">
        <v>5.081178</v>
      </c>
      <c r="F335" s="216"/>
      <c r="G335" s="216">
        <v>5.978628918061</v>
      </c>
      <c r="H335" s="216">
        <v>-0.05044</v>
      </c>
      <c r="I335" s="216">
        <v>0</v>
      </c>
      <c r="J335" s="216">
        <v>0</v>
      </c>
      <c r="K335" s="216">
        <v>0</v>
      </c>
      <c r="L335" s="216">
        <v>0</v>
      </c>
      <c r="M335" s="216">
        <v>0</v>
      </c>
      <c r="N335" s="216">
        <v>0</v>
      </c>
      <c r="O335" s="216">
        <v>0.008547</v>
      </c>
      <c r="P335" s="216">
        <v>0.007855</v>
      </c>
      <c r="Q335" s="216">
        <v>1.726671056888889</v>
      </c>
      <c r="R335" s="216">
        <v>0.020052859962663407</v>
      </c>
      <c r="S335" s="216">
        <v>0.691823</v>
      </c>
      <c r="T335" s="216">
        <v>0.06135960456010871</v>
      </c>
      <c r="U335" s="216">
        <v>0</v>
      </c>
      <c r="V335" s="216">
        <v>0</v>
      </c>
      <c r="W335" s="216">
        <v>0</v>
      </c>
      <c r="X335" s="216">
        <v>0</v>
      </c>
      <c r="Y335" s="216">
        <v>0</v>
      </c>
      <c r="Z335" s="216"/>
      <c r="AA335" s="216">
        <v>0</v>
      </c>
      <c r="AB335" s="46"/>
      <c r="AC335" s="217">
        <v>13.525675439472659</v>
      </c>
      <c r="AE335" s="216">
        <v>5.119179688087694</v>
      </c>
      <c r="AF335" s="46"/>
      <c r="AG335" s="216">
        <v>5.178177698036</v>
      </c>
      <c r="AH335" s="216">
        <v>0.025603662184000016</v>
      </c>
      <c r="AI335" s="216">
        <v>-0.05044</v>
      </c>
      <c r="AJ335" s="216"/>
      <c r="AK335" s="216">
        <v>0</v>
      </c>
      <c r="AL335" s="216">
        <v>0</v>
      </c>
      <c r="AM335" s="216">
        <v>0</v>
      </c>
      <c r="AN335" s="216">
        <v>0</v>
      </c>
      <c r="AO335" s="216">
        <v>0</v>
      </c>
      <c r="AP335" s="216">
        <v>0.008547</v>
      </c>
      <c r="AQ335" s="216">
        <v>0.007855</v>
      </c>
      <c r="AR335" s="216">
        <v>0.057155087707929465</v>
      </c>
      <c r="AS335" s="216">
        <v>2.302851003555556</v>
      </c>
      <c r="AT335" s="216">
        <v>0.008130834326430662</v>
      </c>
      <c r="AU335" s="216">
        <v>0.630384</v>
      </c>
      <c r="AV335" s="216">
        <v>0.07886564482848622</v>
      </c>
      <c r="AW335" s="216">
        <v>0</v>
      </c>
      <c r="AX335" s="216">
        <v>0</v>
      </c>
      <c r="AY335" s="216">
        <v>0</v>
      </c>
      <c r="AZ335" s="216">
        <v>0</v>
      </c>
      <c r="BA335" s="216">
        <v>0</v>
      </c>
      <c r="BB335" s="46"/>
      <c r="BC335" s="216">
        <v>0</v>
      </c>
      <c r="BD335" s="46"/>
      <c r="BE335" s="216">
        <v>0</v>
      </c>
      <c r="BG335" s="45">
        <v>13.366309618726097</v>
      </c>
      <c r="BI335" s="35">
        <v>-0.011782466721142538</v>
      </c>
      <c r="BN335" s="7"/>
    </row>
    <row r="336" spans="1:66" ht="12.75">
      <c r="A336" s="8" t="s">
        <v>589</v>
      </c>
      <c r="B336" s="8" t="s">
        <v>1000</v>
      </c>
      <c r="C336" s="8" t="s">
        <v>1001</v>
      </c>
      <c r="D336" s="8"/>
      <c r="E336" s="216">
        <v>6.584654</v>
      </c>
      <c r="F336" s="216"/>
      <c r="G336" s="216">
        <v>7.498916647454</v>
      </c>
      <c r="H336" s="216">
        <v>-0.260827</v>
      </c>
      <c r="I336" s="216">
        <v>0</v>
      </c>
      <c r="J336" s="216">
        <v>0</v>
      </c>
      <c r="K336" s="216">
        <v>0</v>
      </c>
      <c r="L336" s="216">
        <v>0</v>
      </c>
      <c r="M336" s="216">
        <v>0</v>
      </c>
      <c r="N336" s="216">
        <v>0</v>
      </c>
      <c r="O336" s="216">
        <v>0.008547</v>
      </c>
      <c r="P336" s="216">
        <v>0.007855</v>
      </c>
      <c r="Q336" s="216">
        <v>1.3844797724444444</v>
      </c>
      <c r="R336" s="216">
        <v>0.025130004453990863</v>
      </c>
      <c r="S336" s="216">
        <v>0.797458</v>
      </c>
      <c r="T336" s="216">
        <v>0.06639523135965708</v>
      </c>
      <c r="U336" s="216">
        <v>0</v>
      </c>
      <c r="V336" s="216">
        <v>0</v>
      </c>
      <c r="W336" s="216">
        <v>0</v>
      </c>
      <c r="X336" s="216">
        <v>0</v>
      </c>
      <c r="Y336" s="216">
        <v>0</v>
      </c>
      <c r="Z336" s="216"/>
      <c r="AA336" s="216">
        <v>0</v>
      </c>
      <c r="AB336" s="46"/>
      <c r="AC336" s="217">
        <v>16.11260865571209</v>
      </c>
      <c r="AE336" s="216">
        <v>6.631810427278092</v>
      </c>
      <c r="AF336" s="46"/>
      <c r="AG336" s="216">
        <v>6.491689257504</v>
      </c>
      <c r="AH336" s="216">
        <v>0.032086203460000455</v>
      </c>
      <c r="AI336" s="216">
        <v>-0.260827</v>
      </c>
      <c r="AJ336" s="216"/>
      <c r="AK336" s="216">
        <v>0</v>
      </c>
      <c r="AL336" s="216">
        <v>0</v>
      </c>
      <c r="AM336" s="216">
        <v>0</v>
      </c>
      <c r="AN336" s="216">
        <v>0</v>
      </c>
      <c r="AO336" s="216">
        <v>0</v>
      </c>
      <c r="AP336" s="216">
        <v>0.008547</v>
      </c>
      <c r="AQ336" s="216">
        <v>0.007855</v>
      </c>
      <c r="AR336" s="216">
        <v>0.0759495876419532</v>
      </c>
      <c r="AS336" s="216">
        <v>2.0803575324444443</v>
      </c>
      <c r="AT336" s="216">
        <v>0.010198399954873937</v>
      </c>
      <c r="AU336" s="216">
        <v>0.725603</v>
      </c>
      <c r="AV336" s="216">
        <v>0.08124464634430859</v>
      </c>
      <c r="AW336" s="216">
        <v>0</v>
      </c>
      <c r="AX336" s="216">
        <v>0</v>
      </c>
      <c r="AY336" s="216">
        <v>0</v>
      </c>
      <c r="AZ336" s="216">
        <v>0</v>
      </c>
      <c r="BA336" s="216">
        <v>0</v>
      </c>
      <c r="BB336" s="46"/>
      <c r="BC336" s="216">
        <v>0</v>
      </c>
      <c r="BD336" s="46"/>
      <c r="BE336" s="216">
        <v>0</v>
      </c>
      <c r="BG336" s="45">
        <v>15.88451405462767</v>
      </c>
      <c r="BI336" s="35">
        <v>-0.014156280088361612</v>
      </c>
      <c r="BN336" s="7"/>
    </row>
    <row r="337" spans="1:66" ht="12.75">
      <c r="A337" s="8" t="s">
        <v>622</v>
      </c>
      <c r="B337" s="8" t="s">
        <v>1002</v>
      </c>
      <c r="C337" s="8" t="s">
        <v>1003</v>
      </c>
      <c r="D337" s="8"/>
      <c r="E337" s="216">
        <v>49.590836</v>
      </c>
      <c r="F337" s="216"/>
      <c r="G337" s="216">
        <v>84.713979244451</v>
      </c>
      <c r="H337" s="216">
        <v>-0.516371</v>
      </c>
      <c r="I337" s="216">
        <v>0</v>
      </c>
      <c r="J337" s="216">
        <v>0</v>
      </c>
      <c r="K337" s="216">
        <v>0</v>
      </c>
      <c r="L337" s="216">
        <v>0.025276000000000007</v>
      </c>
      <c r="M337" s="216">
        <v>0.589572</v>
      </c>
      <c r="N337" s="216">
        <v>0</v>
      </c>
      <c r="O337" s="216">
        <v>0.008547</v>
      </c>
      <c r="P337" s="216">
        <v>0.007855</v>
      </c>
      <c r="Q337" s="216">
        <v>2.2550457144444445</v>
      </c>
      <c r="R337" s="216">
        <v>0.28686110026745915</v>
      </c>
      <c r="S337" s="216">
        <v>1.391999</v>
      </c>
      <c r="T337" s="216">
        <v>0.12116519453769212</v>
      </c>
      <c r="U337" s="216">
        <v>0</v>
      </c>
      <c r="V337" s="216">
        <v>0</v>
      </c>
      <c r="W337" s="216">
        <v>0</v>
      </c>
      <c r="X337" s="216">
        <v>0.13561</v>
      </c>
      <c r="Y337" s="216">
        <v>10.615678276741049</v>
      </c>
      <c r="Z337" s="216"/>
      <c r="AA337" s="216">
        <v>2.771315</v>
      </c>
      <c r="AB337" s="46"/>
      <c r="AC337" s="217">
        <v>151.99736853044163</v>
      </c>
      <c r="AE337" s="216">
        <v>49.86966580235939</v>
      </c>
      <c r="AF337" s="46"/>
      <c r="AG337" s="216">
        <v>76.57362752063901</v>
      </c>
      <c r="AH337" s="216">
        <v>0.36626669305700066</v>
      </c>
      <c r="AI337" s="216">
        <v>-0.516371</v>
      </c>
      <c r="AJ337" s="216"/>
      <c r="AK337" s="216">
        <v>0</v>
      </c>
      <c r="AL337" s="216">
        <v>0</v>
      </c>
      <c r="AM337" s="216">
        <v>0.025276000000000007</v>
      </c>
      <c r="AN337" s="216">
        <v>0.580996</v>
      </c>
      <c r="AO337" s="216">
        <v>0</v>
      </c>
      <c r="AP337" s="216">
        <v>0.008547</v>
      </c>
      <c r="AQ337" s="216">
        <v>0.007855</v>
      </c>
      <c r="AR337" s="216">
        <v>0.5929483991648082</v>
      </c>
      <c r="AS337" s="216">
        <v>3.4369257144444445</v>
      </c>
      <c r="AT337" s="216">
        <v>0.11520958062617276</v>
      </c>
      <c r="AU337" s="216">
        <v>1.296935</v>
      </c>
      <c r="AV337" s="216">
        <v>0.11926780163280637</v>
      </c>
      <c r="AW337" s="216">
        <v>0</v>
      </c>
      <c r="AX337" s="216">
        <v>0</v>
      </c>
      <c r="AY337" s="216">
        <v>0</v>
      </c>
      <c r="AZ337" s="216">
        <v>0.139843</v>
      </c>
      <c r="BA337" s="216">
        <v>10.912917268489798</v>
      </c>
      <c r="BB337" s="46"/>
      <c r="BC337" s="216">
        <v>3.548832</v>
      </c>
      <c r="BD337" s="46"/>
      <c r="BE337" s="216">
        <v>0</v>
      </c>
      <c r="BG337" s="45">
        <v>147.07874178041345</v>
      </c>
      <c r="BI337" s="35">
        <v>-0.03235994673844036</v>
      </c>
      <c r="BN337" s="7"/>
    </row>
    <row r="338" spans="1:66" ht="12.75">
      <c r="A338" s="8" t="s">
        <v>589</v>
      </c>
      <c r="B338" s="8" t="s">
        <v>1004</v>
      </c>
      <c r="C338" s="8" t="s">
        <v>1005</v>
      </c>
      <c r="D338" s="8"/>
      <c r="E338" s="216">
        <v>6.271685</v>
      </c>
      <c r="F338" s="216"/>
      <c r="G338" s="216">
        <v>11.138698833634</v>
      </c>
      <c r="H338" s="216">
        <v>-0.268914</v>
      </c>
      <c r="I338" s="216">
        <v>0</v>
      </c>
      <c r="J338" s="216">
        <v>0</v>
      </c>
      <c r="K338" s="216">
        <v>0</v>
      </c>
      <c r="L338" s="216">
        <v>0</v>
      </c>
      <c r="M338" s="216">
        <v>0</v>
      </c>
      <c r="N338" s="216">
        <v>0</v>
      </c>
      <c r="O338" s="216">
        <v>0.008547</v>
      </c>
      <c r="P338" s="216">
        <v>0.007855</v>
      </c>
      <c r="Q338" s="216">
        <v>1.0510483991111113</v>
      </c>
      <c r="R338" s="216">
        <v>0.03745977998764432</v>
      </c>
      <c r="S338" s="216">
        <v>1.292871</v>
      </c>
      <c r="T338" s="216">
        <v>0.10729836821677768</v>
      </c>
      <c r="U338" s="216">
        <v>0</v>
      </c>
      <c r="V338" s="216">
        <v>0</v>
      </c>
      <c r="W338" s="216">
        <v>0</v>
      </c>
      <c r="X338" s="216">
        <v>0</v>
      </c>
      <c r="Y338" s="216">
        <v>0</v>
      </c>
      <c r="Z338" s="216"/>
      <c r="AA338" s="216">
        <v>0</v>
      </c>
      <c r="AB338" s="46"/>
      <c r="AC338" s="217">
        <v>19.646549380949534</v>
      </c>
      <c r="AE338" s="216">
        <v>6.289470117522858</v>
      </c>
      <c r="AF338" s="46"/>
      <c r="AG338" s="216">
        <v>9.610014978346</v>
      </c>
      <c r="AH338" s="216">
        <v>0.04782896574600041</v>
      </c>
      <c r="AI338" s="216">
        <v>-0.268914</v>
      </c>
      <c r="AJ338" s="216"/>
      <c r="AK338" s="216">
        <v>0</v>
      </c>
      <c r="AL338" s="216">
        <v>0</v>
      </c>
      <c r="AM338" s="216">
        <v>0</v>
      </c>
      <c r="AN338" s="216">
        <v>0</v>
      </c>
      <c r="AO338" s="216">
        <v>0</v>
      </c>
      <c r="AP338" s="216">
        <v>0.008547</v>
      </c>
      <c r="AQ338" s="216">
        <v>0.007855</v>
      </c>
      <c r="AR338" s="216">
        <v>0.07615176369297377</v>
      </c>
      <c r="AS338" s="216">
        <v>1.3948044524444445</v>
      </c>
      <c r="AT338" s="216">
        <v>0.015148442238100525</v>
      </c>
      <c r="AU338" s="216">
        <v>1.137726</v>
      </c>
      <c r="AV338" s="216">
        <v>0.10823904479426949</v>
      </c>
      <c r="AW338" s="216">
        <v>0</v>
      </c>
      <c r="AX338" s="216">
        <v>0</v>
      </c>
      <c r="AY338" s="216">
        <v>0</v>
      </c>
      <c r="AZ338" s="216">
        <v>0</v>
      </c>
      <c r="BA338" s="216">
        <v>0</v>
      </c>
      <c r="BB338" s="46"/>
      <c r="BC338" s="216">
        <v>0</v>
      </c>
      <c r="BD338" s="46"/>
      <c r="BE338" s="216">
        <v>0</v>
      </c>
      <c r="BG338" s="45">
        <v>18.426871764784647</v>
      </c>
      <c r="BI338" s="35">
        <v>-0.062081009367861775</v>
      </c>
      <c r="BN338" s="7"/>
    </row>
    <row r="339" spans="1:66" ht="12.75">
      <c r="A339" s="8" t="s">
        <v>589</v>
      </c>
      <c r="B339" s="8" t="s">
        <v>1282</v>
      </c>
      <c r="C339" s="8" t="s">
        <v>1283</v>
      </c>
      <c r="D339" s="8"/>
      <c r="E339" s="216">
        <v>5.761405</v>
      </c>
      <c r="F339" s="216"/>
      <c r="G339" s="216">
        <v>5.207161759447</v>
      </c>
      <c r="H339" s="216">
        <v>-0.083052</v>
      </c>
      <c r="I339" s="216">
        <v>0</v>
      </c>
      <c r="J339" s="216">
        <v>0</v>
      </c>
      <c r="K339" s="216">
        <v>0</v>
      </c>
      <c r="L339" s="216">
        <v>0</v>
      </c>
      <c r="M339" s="216">
        <v>0</v>
      </c>
      <c r="N339" s="216">
        <v>0</v>
      </c>
      <c r="O339" s="216">
        <v>0.008547</v>
      </c>
      <c r="P339" s="216">
        <v>0.007855</v>
      </c>
      <c r="Q339" s="216">
        <v>1.6580347840000005</v>
      </c>
      <c r="R339" s="216">
        <v>0.01763265242534866</v>
      </c>
      <c r="S339" s="216">
        <v>0.562788</v>
      </c>
      <c r="T339" s="216">
        <v>0.04875233281166063</v>
      </c>
      <c r="U339" s="216">
        <v>0</v>
      </c>
      <c r="V339" s="216">
        <v>0</v>
      </c>
      <c r="W339" s="216">
        <v>0</v>
      </c>
      <c r="X339" s="216">
        <v>0</v>
      </c>
      <c r="Y339" s="216">
        <v>0</v>
      </c>
      <c r="Z339" s="216"/>
      <c r="AA339" s="216">
        <v>0</v>
      </c>
      <c r="AB339" s="46"/>
      <c r="AC339" s="217">
        <v>13.189124528684008</v>
      </c>
      <c r="AE339" s="216">
        <v>5.825610463376751</v>
      </c>
      <c r="AF339" s="46"/>
      <c r="AG339" s="216">
        <v>4.5016060167020004</v>
      </c>
      <c r="AH339" s="216">
        <v>0.022513520612000487</v>
      </c>
      <c r="AI339" s="216">
        <v>-0.083052</v>
      </c>
      <c r="AJ339" s="216"/>
      <c r="AK339" s="216">
        <v>0</v>
      </c>
      <c r="AL339" s="216">
        <v>0</v>
      </c>
      <c r="AM339" s="216">
        <v>0</v>
      </c>
      <c r="AN339" s="216">
        <v>0</v>
      </c>
      <c r="AO339" s="216">
        <v>0</v>
      </c>
      <c r="AP339" s="216">
        <v>0.008547</v>
      </c>
      <c r="AQ339" s="216">
        <v>0.007855</v>
      </c>
      <c r="AR339" s="216">
        <v>0.06368138360423518</v>
      </c>
      <c r="AS339" s="216">
        <v>2.7231928640000005</v>
      </c>
      <c r="AT339" s="216">
        <v>0.0070816520237753896</v>
      </c>
      <c r="AU339" s="216">
        <v>0.522743</v>
      </c>
      <c r="AV339" s="216">
        <v>0.07040267272881003</v>
      </c>
      <c r="AW339" s="216">
        <v>0</v>
      </c>
      <c r="AX339" s="216">
        <v>0</v>
      </c>
      <c r="AY339" s="216">
        <v>0</v>
      </c>
      <c r="AZ339" s="216">
        <v>0</v>
      </c>
      <c r="BA339" s="216">
        <v>0</v>
      </c>
      <c r="BB339" s="46"/>
      <c r="BC339" s="216">
        <v>0</v>
      </c>
      <c r="BD339" s="46"/>
      <c r="BE339" s="216">
        <v>0</v>
      </c>
      <c r="BG339" s="45">
        <v>13.670181573047572</v>
      </c>
      <c r="BI339" s="35">
        <v>0.03647376619406008</v>
      </c>
      <c r="BN339" s="7"/>
    </row>
    <row r="340" spans="1:66" ht="12.75">
      <c r="A340" s="8" t="s">
        <v>589</v>
      </c>
      <c r="B340" s="8" t="s">
        <v>1284</v>
      </c>
      <c r="C340" s="8" t="s">
        <v>1285</v>
      </c>
      <c r="D340" s="8"/>
      <c r="E340" s="216">
        <v>2.952227</v>
      </c>
      <c r="F340" s="216"/>
      <c r="G340" s="216">
        <v>4.069321809514999</v>
      </c>
      <c r="H340" s="216">
        <v>-0.122175</v>
      </c>
      <c r="I340" s="216">
        <v>0</v>
      </c>
      <c r="J340" s="216">
        <v>0</v>
      </c>
      <c r="K340" s="216">
        <v>0</v>
      </c>
      <c r="L340" s="216">
        <v>0</v>
      </c>
      <c r="M340" s="216">
        <v>0</v>
      </c>
      <c r="N340" s="216">
        <v>0</v>
      </c>
      <c r="O340" s="216">
        <v>0.008547</v>
      </c>
      <c r="P340" s="216">
        <v>0.007855</v>
      </c>
      <c r="Q340" s="216">
        <v>1.232034553777778</v>
      </c>
      <c r="R340" s="216">
        <v>0.01367079283388758</v>
      </c>
      <c r="S340" s="216">
        <v>0.416422</v>
      </c>
      <c r="T340" s="216">
        <v>0.04184278716549561</v>
      </c>
      <c r="U340" s="216">
        <v>0</v>
      </c>
      <c r="V340" s="216">
        <v>0</v>
      </c>
      <c r="W340" s="216">
        <v>0</v>
      </c>
      <c r="X340" s="216">
        <v>0</v>
      </c>
      <c r="Y340" s="216">
        <v>0</v>
      </c>
      <c r="Z340" s="216"/>
      <c r="AA340" s="216">
        <v>0</v>
      </c>
      <c r="AB340" s="46"/>
      <c r="AC340" s="217">
        <v>8.61974594329216</v>
      </c>
      <c r="AE340" s="216">
        <v>2.976844238460878</v>
      </c>
      <c r="AF340" s="46"/>
      <c r="AG340" s="216">
        <v>3.516733981377</v>
      </c>
      <c r="AH340" s="216">
        <v>0.017454984584000428</v>
      </c>
      <c r="AI340" s="216">
        <v>-0.122175</v>
      </c>
      <c r="AJ340" s="216"/>
      <c r="AK340" s="216">
        <v>0</v>
      </c>
      <c r="AL340" s="216">
        <v>0</v>
      </c>
      <c r="AM340" s="216">
        <v>0</v>
      </c>
      <c r="AN340" s="216">
        <v>0</v>
      </c>
      <c r="AO340" s="216">
        <v>0</v>
      </c>
      <c r="AP340" s="216">
        <v>0.008547</v>
      </c>
      <c r="AQ340" s="216">
        <v>0.007855</v>
      </c>
      <c r="AR340" s="216">
        <v>0.032419045507906</v>
      </c>
      <c r="AS340" s="216">
        <v>1.870240207111111</v>
      </c>
      <c r="AT340" s="216">
        <v>0.005534208914379038</v>
      </c>
      <c r="AU340" s="216">
        <v>0.378869</v>
      </c>
      <c r="AV340" s="216">
        <v>0.06576598595967735</v>
      </c>
      <c r="AW340" s="216">
        <v>0</v>
      </c>
      <c r="AX340" s="216">
        <v>0</v>
      </c>
      <c r="AY340" s="216">
        <v>0</v>
      </c>
      <c r="AZ340" s="216">
        <v>0</v>
      </c>
      <c r="BA340" s="216">
        <v>0</v>
      </c>
      <c r="BB340" s="46"/>
      <c r="BC340" s="216">
        <v>0</v>
      </c>
      <c r="BD340" s="46"/>
      <c r="BE340" s="216">
        <v>0</v>
      </c>
      <c r="BG340" s="45">
        <v>8.758088651914951</v>
      </c>
      <c r="BI340" s="35">
        <v>0.016049511149507596</v>
      </c>
      <c r="BN340" s="7"/>
    </row>
    <row r="341" spans="1:66" ht="12.75">
      <c r="A341" s="8" t="s">
        <v>589</v>
      </c>
      <c r="B341" s="8" t="s">
        <v>1286</v>
      </c>
      <c r="C341" s="8" t="s">
        <v>1287</v>
      </c>
      <c r="D341" s="8"/>
      <c r="E341" s="216">
        <v>7.977</v>
      </c>
      <c r="F341" s="216"/>
      <c r="G341" s="216">
        <v>11.147067002014</v>
      </c>
      <c r="H341" s="216">
        <v>-0.160976</v>
      </c>
      <c r="I341" s="216">
        <v>0</v>
      </c>
      <c r="J341" s="216">
        <v>0</v>
      </c>
      <c r="K341" s="216">
        <v>0</v>
      </c>
      <c r="L341" s="216">
        <v>0</v>
      </c>
      <c r="M341" s="216">
        <v>0</v>
      </c>
      <c r="N341" s="216">
        <v>0</v>
      </c>
      <c r="O341" s="216">
        <v>0.008547</v>
      </c>
      <c r="P341" s="216">
        <v>0.007855</v>
      </c>
      <c r="Q341" s="216">
        <v>1.4479264622222223</v>
      </c>
      <c r="R341" s="216">
        <v>0.037422240801263794</v>
      </c>
      <c r="S341" s="216">
        <v>1.445256</v>
      </c>
      <c r="T341" s="216">
        <v>0.12184486952842609</v>
      </c>
      <c r="U341" s="216">
        <v>0</v>
      </c>
      <c r="V341" s="216">
        <v>0</v>
      </c>
      <c r="W341" s="216">
        <v>0</v>
      </c>
      <c r="X341" s="216">
        <v>0</v>
      </c>
      <c r="Y341" s="216">
        <v>0</v>
      </c>
      <c r="Z341" s="216"/>
      <c r="AA341" s="216">
        <v>0</v>
      </c>
      <c r="AB341" s="46"/>
      <c r="AC341" s="217">
        <v>22.031942574565914</v>
      </c>
      <c r="AE341" s="216">
        <v>7.94066433474121</v>
      </c>
      <c r="AF341" s="46"/>
      <c r="AG341" s="216">
        <v>9.632833534718</v>
      </c>
      <c r="AH341" s="216">
        <v>0.04778103539399989</v>
      </c>
      <c r="AI341" s="216">
        <v>-0.160976</v>
      </c>
      <c r="AJ341" s="216"/>
      <c r="AK341" s="216">
        <v>0</v>
      </c>
      <c r="AL341" s="216">
        <v>0</v>
      </c>
      <c r="AM341" s="216">
        <v>0</v>
      </c>
      <c r="AN341" s="216">
        <v>0</v>
      </c>
      <c r="AO341" s="216">
        <v>0</v>
      </c>
      <c r="AP341" s="216">
        <v>0.008547</v>
      </c>
      <c r="AQ341" s="216">
        <v>0.007855</v>
      </c>
      <c r="AR341" s="216">
        <v>0.09533524898563632</v>
      </c>
      <c r="AS341" s="216">
        <v>2.0095999555555553</v>
      </c>
      <c r="AT341" s="216">
        <v>0.015159822805726642</v>
      </c>
      <c r="AU341" s="216">
        <v>1.360435</v>
      </c>
      <c r="AV341" s="216">
        <v>0.11950925553458745</v>
      </c>
      <c r="AW341" s="216">
        <v>0</v>
      </c>
      <c r="AX341" s="216">
        <v>0</v>
      </c>
      <c r="AY341" s="216">
        <v>0</v>
      </c>
      <c r="AZ341" s="216">
        <v>0</v>
      </c>
      <c r="BA341" s="216">
        <v>0</v>
      </c>
      <c r="BB341" s="46"/>
      <c r="BC341" s="216">
        <v>0</v>
      </c>
      <c r="BD341" s="46"/>
      <c r="BE341" s="216">
        <v>0</v>
      </c>
      <c r="BG341" s="45">
        <v>21.076744187734715</v>
      </c>
      <c r="BI341" s="35">
        <v>-0.04335515960966139</v>
      </c>
      <c r="BN341" s="7"/>
    </row>
    <row r="342" spans="1:66" ht="12.75">
      <c r="A342" s="8" t="s">
        <v>589</v>
      </c>
      <c r="B342" s="8" t="s">
        <v>1288</v>
      </c>
      <c r="C342" s="8" t="s">
        <v>1289</v>
      </c>
      <c r="D342" s="8"/>
      <c r="E342" s="216">
        <v>5.56033</v>
      </c>
      <c r="F342" s="216"/>
      <c r="G342" s="216">
        <v>4.422792754204</v>
      </c>
      <c r="H342" s="216">
        <v>-0.117471</v>
      </c>
      <c r="I342" s="216">
        <v>0</v>
      </c>
      <c r="J342" s="216">
        <v>0</v>
      </c>
      <c r="K342" s="216">
        <v>0</v>
      </c>
      <c r="L342" s="216">
        <v>0</v>
      </c>
      <c r="M342" s="216">
        <v>0</v>
      </c>
      <c r="N342" s="216">
        <v>0</v>
      </c>
      <c r="O342" s="216">
        <v>0.008547</v>
      </c>
      <c r="P342" s="216">
        <v>0.007855</v>
      </c>
      <c r="Q342" s="216">
        <v>0.7217190684444446</v>
      </c>
      <c r="R342" s="216">
        <v>0.014770874116190456</v>
      </c>
      <c r="S342" s="216">
        <v>0.445276</v>
      </c>
      <c r="T342" s="216">
        <v>0.04418253982330547</v>
      </c>
      <c r="U342" s="216">
        <v>0</v>
      </c>
      <c r="V342" s="216">
        <v>0</v>
      </c>
      <c r="W342" s="216">
        <v>0</v>
      </c>
      <c r="X342" s="216">
        <v>0</v>
      </c>
      <c r="Y342" s="216">
        <v>0</v>
      </c>
      <c r="Z342" s="216"/>
      <c r="AA342" s="216">
        <v>0</v>
      </c>
      <c r="AB342" s="46"/>
      <c r="AC342" s="217">
        <v>11.10800223658794</v>
      </c>
      <c r="AE342" s="216">
        <v>5.598235971402543</v>
      </c>
      <c r="AF342" s="46"/>
      <c r="AG342" s="216">
        <v>3.833305110144</v>
      </c>
      <c r="AH342" s="216">
        <v>0.0188595777230002</v>
      </c>
      <c r="AI342" s="216">
        <v>-0.117471</v>
      </c>
      <c r="AJ342" s="216"/>
      <c r="AK342" s="216">
        <v>0</v>
      </c>
      <c r="AL342" s="216">
        <v>0</v>
      </c>
      <c r="AM342" s="216">
        <v>0</v>
      </c>
      <c r="AN342" s="216">
        <v>0</v>
      </c>
      <c r="AO342" s="216">
        <v>0</v>
      </c>
      <c r="AP342" s="216">
        <v>0.008547</v>
      </c>
      <c r="AQ342" s="216">
        <v>0.007855</v>
      </c>
      <c r="AR342" s="216">
        <v>0.06116718933393833</v>
      </c>
      <c r="AS342" s="216">
        <v>0.9017241884444446</v>
      </c>
      <c r="AT342" s="216">
        <v>0.006014923427666695</v>
      </c>
      <c r="AU342" s="216">
        <v>0.416808</v>
      </c>
      <c r="AV342" s="216">
        <v>0.06771190961733964</v>
      </c>
      <c r="AW342" s="216">
        <v>0</v>
      </c>
      <c r="AX342" s="216">
        <v>0</v>
      </c>
      <c r="AY342" s="216">
        <v>0</v>
      </c>
      <c r="AZ342" s="216">
        <v>0</v>
      </c>
      <c r="BA342" s="216">
        <v>0</v>
      </c>
      <c r="BB342" s="46"/>
      <c r="BC342" s="216">
        <v>0</v>
      </c>
      <c r="BD342" s="46"/>
      <c r="BE342" s="216">
        <v>0</v>
      </c>
      <c r="BG342" s="45">
        <v>10.80275787009293</v>
      </c>
      <c r="BI342" s="35">
        <v>-0.02747968176397946</v>
      </c>
      <c r="BN342" s="7"/>
    </row>
    <row r="343" spans="1:66" ht="12.75">
      <c r="A343" s="8" t="s">
        <v>622</v>
      </c>
      <c r="B343" s="8" t="s">
        <v>1290</v>
      </c>
      <c r="C343" s="8" t="s">
        <v>1291</v>
      </c>
      <c r="D343" s="8"/>
      <c r="E343" s="216">
        <v>51.21498</v>
      </c>
      <c r="F343" s="216"/>
      <c r="G343" s="216">
        <v>72.614108576443</v>
      </c>
      <c r="H343" s="216">
        <v>0</v>
      </c>
      <c r="I343" s="216">
        <v>0</v>
      </c>
      <c r="J343" s="216">
        <v>0</v>
      </c>
      <c r="K343" s="216">
        <v>0.014943</v>
      </c>
      <c r="L343" s="216">
        <v>0.06750700000000001</v>
      </c>
      <c r="M343" s="216">
        <v>0.446678</v>
      </c>
      <c r="N343" s="216">
        <v>0</v>
      </c>
      <c r="O343" s="216">
        <v>0.008547</v>
      </c>
      <c r="P343" s="216">
        <v>0.007855</v>
      </c>
      <c r="Q343" s="216">
        <v>1.0676390633333335</v>
      </c>
      <c r="R343" s="216">
        <v>0.24588814345589388</v>
      </c>
      <c r="S343" s="216">
        <v>1.100338</v>
      </c>
      <c r="T343" s="216">
        <v>0.09841860840379321</v>
      </c>
      <c r="U343" s="216">
        <v>0.1</v>
      </c>
      <c r="V343" s="216">
        <v>0</v>
      </c>
      <c r="W343" s="216">
        <v>0</v>
      </c>
      <c r="X343" s="216">
        <v>0.114578</v>
      </c>
      <c r="Y343" s="216">
        <v>7.416756600659995</v>
      </c>
      <c r="Z343" s="216"/>
      <c r="AA343" s="216">
        <v>2.341506</v>
      </c>
      <c r="AB343" s="46"/>
      <c r="AC343" s="217">
        <v>136.85974299229602</v>
      </c>
      <c r="AE343" s="216">
        <v>51.56105356245123</v>
      </c>
      <c r="AF343" s="46"/>
      <c r="AG343" s="216">
        <v>65.42879172836</v>
      </c>
      <c r="AH343" s="216">
        <v>0.3139520732560009</v>
      </c>
      <c r="AI343" s="216">
        <v>0</v>
      </c>
      <c r="AJ343" s="216"/>
      <c r="AK343" s="216">
        <v>0</v>
      </c>
      <c r="AL343" s="216">
        <v>0.014943</v>
      </c>
      <c r="AM343" s="216">
        <v>0.06750700000000001</v>
      </c>
      <c r="AN343" s="216">
        <v>0.44018</v>
      </c>
      <c r="AO343" s="216">
        <v>0</v>
      </c>
      <c r="AP343" s="216">
        <v>0.008547</v>
      </c>
      <c r="AQ343" s="216">
        <v>0.007855</v>
      </c>
      <c r="AR343" s="216">
        <v>0.600698343612791</v>
      </c>
      <c r="AS343" s="216">
        <v>1.9664175966666668</v>
      </c>
      <c r="AT343" s="216">
        <v>0.098753960931228</v>
      </c>
      <c r="AU343" s="216">
        <v>1.03638</v>
      </c>
      <c r="AV343" s="216">
        <v>0.10458659481506126</v>
      </c>
      <c r="AW343" s="216">
        <v>0.1</v>
      </c>
      <c r="AX343" s="216">
        <v>0</v>
      </c>
      <c r="AY343" s="216">
        <v>0</v>
      </c>
      <c r="AZ343" s="216">
        <v>0.118154</v>
      </c>
      <c r="BA343" s="216">
        <v>7.624425785478475</v>
      </c>
      <c r="BB343" s="46"/>
      <c r="BC343" s="216">
        <v>2.998436</v>
      </c>
      <c r="BD343" s="46"/>
      <c r="BE343" s="216">
        <v>0</v>
      </c>
      <c r="BG343" s="45">
        <v>132.49068164557144</v>
      </c>
      <c r="BI343" s="35">
        <v>-0.031923641322127265</v>
      </c>
      <c r="BN343" s="7"/>
    </row>
    <row r="344" spans="1:66" ht="12.75">
      <c r="A344" s="8" t="s">
        <v>589</v>
      </c>
      <c r="B344" s="8" t="s">
        <v>1292</v>
      </c>
      <c r="C344" s="8" t="s">
        <v>1293</v>
      </c>
      <c r="D344" s="8"/>
      <c r="E344" s="216">
        <v>8.097994</v>
      </c>
      <c r="F344" s="216"/>
      <c r="G344" s="216">
        <v>5.033254137569</v>
      </c>
      <c r="H344" s="216">
        <v>-0.173111</v>
      </c>
      <c r="I344" s="216">
        <v>0</v>
      </c>
      <c r="J344" s="216">
        <v>0</v>
      </c>
      <c r="K344" s="216">
        <v>0</v>
      </c>
      <c r="L344" s="216">
        <v>0</v>
      </c>
      <c r="M344" s="216">
        <v>0</v>
      </c>
      <c r="N344" s="216">
        <v>0</v>
      </c>
      <c r="O344" s="216">
        <v>0.008547</v>
      </c>
      <c r="P344" s="216">
        <v>0.007855</v>
      </c>
      <c r="Q344" s="216">
        <v>1.6362165591111109</v>
      </c>
      <c r="R344" s="216">
        <v>0.01704376104990205</v>
      </c>
      <c r="S344" s="216">
        <v>0.611506</v>
      </c>
      <c r="T344" s="216">
        <v>0.05653365216772165</v>
      </c>
      <c r="U344" s="216">
        <v>0</v>
      </c>
      <c r="V344" s="216">
        <v>0</v>
      </c>
      <c r="W344" s="216">
        <v>0</v>
      </c>
      <c r="X344" s="216">
        <v>0</v>
      </c>
      <c r="Y344" s="216">
        <v>0</v>
      </c>
      <c r="Z344" s="216"/>
      <c r="AA344" s="216">
        <v>0</v>
      </c>
      <c r="AB344" s="46"/>
      <c r="AC344" s="217">
        <v>15.295839109897733</v>
      </c>
      <c r="AE344" s="216">
        <v>8.114340262325065</v>
      </c>
      <c r="AF344" s="46"/>
      <c r="AG344" s="216">
        <v>4.357117850221</v>
      </c>
      <c r="AH344" s="216">
        <v>0.021761619094999508</v>
      </c>
      <c r="AI344" s="216">
        <v>-0.173111</v>
      </c>
      <c r="AJ344" s="216"/>
      <c r="AK344" s="216">
        <v>0</v>
      </c>
      <c r="AL344" s="216">
        <v>0</v>
      </c>
      <c r="AM344" s="216">
        <v>0</v>
      </c>
      <c r="AN344" s="216">
        <v>0</v>
      </c>
      <c r="AO344" s="216">
        <v>0</v>
      </c>
      <c r="AP344" s="216">
        <v>0.008547</v>
      </c>
      <c r="AQ344" s="216">
        <v>0.007855</v>
      </c>
      <c r="AR344" s="216">
        <v>0.08731311470579317</v>
      </c>
      <c r="AS344" s="216">
        <v>2.395873839111111</v>
      </c>
      <c r="AT344" s="216">
        <v>0.006845140595992686</v>
      </c>
      <c r="AU344" s="216">
        <v>0.559155</v>
      </c>
      <c r="AV344" s="216">
        <v>0.07566004320540698</v>
      </c>
      <c r="AW344" s="216">
        <v>0</v>
      </c>
      <c r="AX344" s="216">
        <v>0</v>
      </c>
      <c r="AY344" s="216">
        <v>0</v>
      </c>
      <c r="AZ344" s="216">
        <v>0</v>
      </c>
      <c r="BA344" s="216">
        <v>0</v>
      </c>
      <c r="BB344" s="46"/>
      <c r="BC344" s="216">
        <v>0</v>
      </c>
      <c r="BD344" s="46"/>
      <c r="BE344" s="216">
        <v>0</v>
      </c>
      <c r="BG344" s="45">
        <v>15.461357869259366</v>
      </c>
      <c r="BI344" s="35">
        <v>0.010821162420211956</v>
      </c>
      <c r="BN344" s="7"/>
    </row>
    <row r="345" spans="1:66" ht="12.75">
      <c r="A345" s="8" t="s">
        <v>622</v>
      </c>
      <c r="B345" s="8" t="s">
        <v>1294</v>
      </c>
      <c r="C345" s="8" t="s">
        <v>1295</v>
      </c>
      <c r="D345" s="8"/>
      <c r="E345" s="216">
        <v>52.447747</v>
      </c>
      <c r="F345" s="216"/>
      <c r="G345" s="216">
        <v>71.79153164755199</v>
      </c>
      <c r="H345" s="216">
        <v>-0.037149</v>
      </c>
      <c r="I345" s="216">
        <v>0</v>
      </c>
      <c r="J345" s="216">
        <v>0</v>
      </c>
      <c r="K345" s="216">
        <v>0</v>
      </c>
      <c r="L345" s="216">
        <v>0.034090999999999996</v>
      </c>
      <c r="M345" s="216">
        <v>0.669829</v>
      </c>
      <c r="N345" s="216">
        <v>0</v>
      </c>
      <c r="O345" s="216">
        <v>0.008547</v>
      </c>
      <c r="P345" s="216">
        <v>0.007855</v>
      </c>
      <c r="Q345" s="216">
        <v>1.6232542522222222</v>
      </c>
      <c r="R345" s="216">
        <v>0.24095259015087764</v>
      </c>
      <c r="S345" s="216">
        <v>1.485838</v>
      </c>
      <c r="T345" s="216">
        <v>0.11418950482046755</v>
      </c>
      <c r="U345" s="216">
        <v>0</v>
      </c>
      <c r="V345" s="216">
        <v>0</v>
      </c>
      <c r="W345" s="216">
        <v>0</v>
      </c>
      <c r="X345" s="216">
        <v>0.145118</v>
      </c>
      <c r="Y345" s="216">
        <v>7.150403498880385</v>
      </c>
      <c r="Z345" s="216"/>
      <c r="AA345" s="216">
        <v>2.965625</v>
      </c>
      <c r="AB345" s="46"/>
      <c r="AC345" s="217">
        <v>138.64783249362597</v>
      </c>
      <c r="AE345" s="216">
        <v>52.9950035103162</v>
      </c>
      <c r="AF345" s="46"/>
      <c r="AG345" s="216">
        <v>64.307447130414</v>
      </c>
      <c r="AH345" s="216">
        <v>0.3076503168110028</v>
      </c>
      <c r="AI345" s="216">
        <v>-0.037149</v>
      </c>
      <c r="AJ345" s="216"/>
      <c r="AK345" s="216">
        <v>0</v>
      </c>
      <c r="AL345" s="216">
        <v>0</v>
      </c>
      <c r="AM345" s="216">
        <v>0.034090999999999996</v>
      </c>
      <c r="AN345" s="216">
        <v>0.660085</v>
      </c>
      <c r="AO345" s="216">
        <v>0</v>
      </c>
      <c r="AP345" s="216">
        <v>0.008547</v>
      </c>
      <c r="AQ345" s="216">
        <v>0.007855</v>
      </c>
      <c r="AR345" s="216">
        <v>0.6415847174754105</v>
      </c>
      <c r="AS345" s="216">
        <v>2.0993895855555555</v>
      </c>
      <c r="AT345" s="216">
        <v>0.09763527020443741</v>
      </c>
      <c r="AU345" s="216">
        <v>1.307537</v>
      </c>
      <c r="AV345" s="216">
        <v>0.11380559835540505</v>
      </c>
      <c r="AW345" s="216">
        <v>0</v>
      </c>
      <c r="AX345" s="216">
        <v>0</v>
      </c>
      <c r="AY345" s="216">
        <v>0</v>
      </c>
      <c r="AZ345" s="216">
        <v>0.149647</v>
      </c>
      <c r="BA345" s="216">
        <v>7.350614796849036</v>
      </c>
      <c r="BB345" s="46"/>
      <c r="BC345" s="216">
        <v>3.797657</v>
      </c>
      <c r="BD345" s="46"/>
      <c r="BE345" s="216">
        <v>0</v>
      </c>
      <c r="BG345" s="45">
        <v>133.84140092598102</v>
      </c>
      <c r="BI345" s="35">
        <v>-0.03466647463000126</v>
      </c>
      <c r="BN345" s="7"/>
    </row>
    <row r="346" spans="1:66" ht="12.75">
      <c r="A346" s="8" t="s">
        <v>589</v>
      </c>
      <c r="B346" s="8" t="s">
        <v>1296</v>
      </c>
      <c r="C346" s="8" t="s">
        <v>1297</v>
      </c>
      <c r="D346" s="8"/>
      <c r="E346" s="216">
        <v>3.0967</v>
      </c>
      <c r="F346" s="216"/>
      <c r="G346" s="216">
        <v>5.291938800934</v>
      </c>
      <c r="H346" s="216">
        <v>-0.119683</v>
      </c>
      <c r="I346" s="216">
        <v>0</v>
      </c>
      <c r="J346" s="216">
        <v>0</v>
      </c>
      <c r="K346" s="216">
        <v>0</v>
      </c>
      <c r="L346" s="216">
        <v>0</v>
      </c>
      <c r="M346" s="216">
        <v>0</v>
      </c>
      <c r="N346" s="216">
        <v>0</v>
      </c>
      <c r="O346" s="216">
        <v>0.008547</v>
      </c>
      <c r="P346" s="216">
        <v>0.007855</v>
      </c>
      <c r="Q346" s="216">
        <v>1.0481537342222222</v>
      </c>
      <c r="R346" s="216">
        <v>0.017627149940503947</v>
      </c>
      <c r="S346" s="216">
        <v>0.45394</v>
      </c>
      <c r="T346" s="216">
        <v>0.046243390591333665</v>
      </c>
      <c r="U346" s="216">
        <v>0</v>
      </c>
      <c r="V346" s="216">
        <v>0</v>
      </c>
      <c r="W346" s="216">
        <v>0</v>
      </c>
      <c r="X346" s="216">
        <v>0</v>
      </c>
      <c r="Y346" s="216">
        <v>0</v>
      </c>
      <c r="Z346" s="216"/>
      <c r="AA346" s="216">
        <v>0</v>
      </c>
      <c r="AB346" s="46"/>
      <c r="AC346" s="217">
        <v>9.851322075688058</v>
      </c>
      <c r="AE346" s="216">
        <v>3.138337110171732</v>
      </c>
      <c r="AF346" s="46"/>
      <c r="AG346" s="216">
        <v>4.584694847669</v>
      </c>
      <c r="AH346" s="216">
        <v>0.02250649499300029</v>
      </c>
      <c r="AI346" s="216">
        <v>-0.119683</v>
      </c>
      <c r="AJ346" s="216"/>
      <c r="AK346" s="216">
        <v>0</v>
      </c>
      <c r="AL346" s="216">
        <v>0</v>
      </c>
      <c r="AM346" s="216">
        <v>0</v>
      </c>
      <c r="AN346" s="216">
        <v>0</v>
      </c>
      <c r="AO346" s="216">
        <v>0</v>
      </c>
      <c r="AP346" s="216">
        <v>0.008547</v>
      </c>
      <c r="AQ346" s="216">
        <v>0.007855</v>
      </c>
      <c r="AR346" s="216">
        <v>0.035653975292350766</v>
      </c>
      <c r="AS346" s="216">
        <v>1.2614173075555557</v>
      </c>
      <c r="AT346" s="216">
        <v>0.007196947367986064</v>
      </c>
      <c r="AU346" s="216">
        <v>0.399467</v>
      </c>
      <c r="AV346" s="216">
        <v>0.06863785332652252</v>
      </c>
      <c r="AW346" s="216">
        <v>0</v>
      </c>
      <c r="AX346" s="216">
        <v>0</v>
      </c>
      <c r="AY346" s="216">
        <v>0</v>
      </c>
      <c r="AZ346" s="216">
        <v>0</v>
      </c>
      <c r="BA346" s="216">
        <v>0</v>
      </c>
      <c r="BB346" s="46"/>
      <c r="BC346" s="216">
        <v>0</v>
      </c>
      <c r="BD346" s="46"/>
      <c r="BE346" s="216">
        <v>0</v>
      </c>
      <c r="BG346" s="45">
        <v>9.414630536376146</v>
      </c>
      <c r="BI346" s="35">
        <v>-0.044328216655266726</v>
      </c>
      <c r="BN346" s="7"/>
    </row>
    <row r="347" spans="1:66" ht="12.75">
      <c r="A347" s="8" t="s">
        <v>684</v>
      </c>
      <c r="B347" s="8" t="s">
        <v>1298</v>
      </c>
      <c r="C347" s="8" t="s">
        <v>1299</v>
      </c>
      <c r="D347" s="8"/>
      <c r="E347" s="216">
        <v>63.342131</v>
      </c>
      <c r="F347" s="216"/>
      <c r="G347" s="216">
        <v>244.711846095763</v>
      </c>
      <c r="H347" s="216">
        <v>0</v>
      </c>
      <c r="I347" s="216">
        <v>0</v>
      </c>
      <c r="J347" s="216">
        <v>0</v>
      </c>
      <c r="K347" s="216">
        <v>0</v>
      </c>
      <c r="L347" s="216">
        <v>0.127939</v>
      </c>
      <c r="M347" s="216">
        <v>1.749946</v>
      </c>
      <c r="N347" s="216">
        <v>0</v>
      </c>
      <c r="O347" s="216">
        <v>0.008547</v>
      </c>
      <c r="P347" s="216">
        <v>0.007855</v>
      </c>
      <c r="Q347" s="216">
        <v>16.070851247777778</v>
      </c>
      <c r="R347" s="216">
        <v>0.8257848213515293</v>
      </c>
      <c r="S347" s="216">
        <v>4.210332</v>
      </c>
      <c r="T347" s="216">
        <v>0.2479532464930328</v>
      </c>
      <c r="U347" s="216">
        <v>0.1</v>
      </c>
      <c r="V347" s="216">
        <v>0</v>
      </c>
      <c r="W347" s="216">
        <v>0</v>
      </c>
      <c r="X347" s="216">
        <v>0.256576</v>
      </c>
      <c r="Y347" s="216">
        <v>31.382303821215977</v>
      </c>
      <c r="Z347" s="216"/>
      <c r="AA347" s="216">
        <v>5.243352</v>
      </c>
      <c r="AB347" s="46"/>
      <c r="AC347" s="217">
        <v>368.28541723260145</v>
      </c>
      <c r="AE347" s="216">
        <v>66.1607642925177</v>
      </c>
      <c r="AF347" s="46"/>
      <c r="AG347" s="216">
        <v>217.59206376954202</v>
      </c>
      <c r="AH347" s="216">
        <v>1.0543690845890046</v>
      </c>
      <c r="AI347" s="216">
        <v>0</v>
      </c>
      <c r="AJ347" s="216"/>
      <c r="AK347" s="216">
        <v>0</v>
      </c>
      <c r="AL347" s="216">
        <v>0</v>
      </c>
      <c r="AM347" s="216">
        <v>0.127939</v>
      </c>
      <c r="AN347" s="216">
        <v>1.724489</v>
      </c>
      <c r="AO347" s="216">
        <v>0</v>
      </c>
      <c r="AP347" s="216">
        <v>0.008547</v>
      </c>
      <c r="AQ347" s="216">
        <v>0.007855</v>
      </c>
      <c r="AR347" s="216">
        <v>0.8840348010375508</v>
      </c>
      <c r="AS347" s="216">
        <v>19.478008581111112</v>
      </c>
      <c r="AT347" s="216">
        <v>0.3328039765620633</v>
      </c>
      <c r="AU347" s="216">
        <v>4.210332</v>
      </c>
      <c r="AV347" s="216">
        <v>0.20892154634274665</v>
      </c>
      <c r="AW347" s="216">
        <v>0.1</v>
      </c>
      <c r="AX347" s="216">
        <v>0</v>
      </c>
      <c r="AY347" s="216">
        <v>0</v>
      </c>
      <c r="AZ347" s="216">
        <v>0.264584</v>
      </c>
      <c r="BA347" s="216">
        <v>32.261008328210025</v>
      </c>
      <c r="BB347" s="46"/>
      <c r="BC347" s="216">
        <v>6.714421</v>
      </c>
      <c r="BD347" s="46"/>
      <c r="BE347" s="216">
        <v>0</v>
      </c>
      <c r="BG347" s="45">
        <v>351.13014137991235</v>
      </c>
      <c r="BI347" s="35">
        <v>-0.04658146928976605</v>
      </c>
      <c r="BN347" s="7"/>
    </row>
    <row r="348" spans="1:66" ht="12.75">
      <c r="A348" s="8" t="s">
        <v>611</v>
      </c>
      <c r="B348" s="8" t="s">
        <v>1300</v>
      </c>
      <c r="C348" s="8" t="s">
        <v>1301</v>
      </c>
      <c r="D348" s="8"/>
      <c r="E348" s="216">
        <v>78.461383</v>
      </c>
      <c r="F348" s="216"/>
      <c r="G348" s="216">
        <v>80.529328239187</v>
      </c>
      <c r="H348" s="216">
        <v>-0.010007</v>
      </c>
      <c r="I348" s="216">
        <v>0</v>
      </c>
      <c r="J348" s="216">
        <v>0</v>
      </c>
      <c r="K348" s="216">
        <v>0</v>
      </c>
      <c r="L348" s="216">
        <v>0.02491</v>
      </c>
      <c r="M348" s="216">
        <v>0.562219</v>
      </c>
      <c r="N348" s="216">
        <v>0</v>
      </c>
      <c r="O348" s="216">
        <v>0.008547</v>
      </c>
      <c r="P348" s="216">
        <v>0.007855</v>
      </c>
      <c r="Q348" s="216">
        <v>1.3462994433333333</v>
      </c>
      <c r="R348" s="216">
        <v>0.2696650439276128</v>
      </c>
      <c r="S348" s="216">
        <v>1.44071</v>
      </c>
      <c r="T348" s="216">
        <v>0.11416867905001228</v>
      </c>
      <c r="U348" s="216">
        <v>0</v>
      </c>
      <c r="V348" s="216">
        <v>0</v>
      </c>
      <c r="W348" s="216">
        <v>0</v>
      </c>
      <c r="X348" s="216">
        <v>0.165633</v>
      </c>
      <c r="Y348" s="216">
        <v>10.171014658228346</v>
      </c>
      <c r="Z348" s="216"/>
      <c r="AA348" s="216">
        <v>3.384835</v>
      </c>
      <c r="AB348" s="46"/>
      <c r="AC348" s="217">
        <v>176.4765610637263</v>
      </c>
      <c r="AE348" s="216">
        <v>78.82908643027393</v>
      </c>
      <c r="AF348" s="46"/>
      <c r="AG348" s="216">
        <v>72.734675255068</v>
      </c>
      <c r="AH348" s="216">
        <v>0.344310622040987</v>
      </c>
      <c r="AI348" s="216">
        <v>-0.010007</v>
      </c>
      <c r="AJ348" s="216"/>
      <c r="AK348" s="216">
        <v>0</v>
      </c>
      <c r="AL348" s="216">
        <v>0</v>
      </c>
      <c r="AM348" s="216">
        <v>0.02491</v>
      </c>
      <c r="AN348" s="216">
        <v>0.55404</v>
      </c>
      <c r="AO348" s="216">
        <v>0</v>
      </c>
      <c r="AP348" s="216">
        <v>0.008547</v>
      </c>
      <c r="AQ348" s="216">
        <v>0.007855</v>
      </c>
      <c r="AR348" s="216">
        <v>0.8977661252509137</v>
      </c>
      <c r="AS348" s="216">
        <v>1.77092011</v>
      </c>
      <c r="AT348" s="216">
        <v>0.1095185259539306</v>
      </c>
      <c r="AU348" s="216">
        <v>1.274543</v>
      </c>
      <c r="AV348" s="216">
        <v>0.11393517209669006</v>
      </c>
      <c r="AW348" s="216">
        <v>0</v>
      </c>
      <c r="AX348" s="216">
        <v>0</v>
      </c>
      <c r="AY348" s="216">
        <v>0</v>
      </c>
      <c r="AZ348" s="216">
        <v>0.170802</v>
      </c>
      <c r="BA348" s="216">
        <v>10.45580306865874</v>
      </c>
      <c r="BB348" s="46"/>
      <c r="BC348" s="216">
        <v>4.33448</v>
      </c>
      <c r="BD348" s="46"/>
      <c r="BE348" s="216">
        <v>0</v>
      </c>
      <c r="BG348" s="45">
        <v>171.6211853093432</v>
      </c>
      <c r="BI348" s="35">
        <v>-0.027512864740319963</v>
      </c>
      <c r="BN348" s="7"/>
    </row>
    <row r="349" spans="1:66" ht="12.75">
      <c r="A349" s="8" t="s">
        <v>589</v>
      </c>
      <c r="B349" s="8" t="s">
        <v>1302</v>
      </c>
      <c r="C349" s="8" t="s">
        <v>1303</v>
      </c>
      <c r="D349" s="8"/>
      <c r="E349" s="216">
        <v>6.37807</v>
      </c>
      <c r="F349" s="216"/>
      <c r="G349" s="216">
        <v>5.192735027626</v>
      </c>
      <c r="H349" s="216">
        <v>-0.140739</v>
      </c>
      <c r="I349" s="216">
        <v>0</v>
      </c>
      <c r="J349" s="216">
        <v>0</v>
      </c>
      <c r="K349" s="216">
        <v>0</v>
      </c>
      <c r="L349" s="216">
        <v>0</v>
      </c>
      <c r="M349" s="216">
        <v>0</v>
      </c>
      <c r="N349" s="216">
        <v>0</v>
      </c>
      <c r="O349" s="216">
        <v>0.008547</v>
      </c>
      <c r="P349" s="216">
        <v>0.007855</v>
      </c>
      <c r="Q349" s="216">
        <v>0.9876402640000002</v>
      </c>
      <c r="R349" s="216">
        <v>0.017583800179233607</v>
      </c>
      <c r="S349" s="216">
        <v>0.56872</v>
      </c>
      <c r="T349" s="216">
        <v>0.05421689200200429</v>
      </c>
      <c r="U349" s="216">
        <v>0</v>
      </c>
      <c r="V349" s="216">
        <v>0</v>
      </c>
      <c r="W349" s="216">
        <v>0</v>
      </c>
      <c r="X349" s="216">
        <v>0</v>
      </c>
      <c r="Y349" s="216">
        <v>0</v>
      </c>
      <c r="Z349" s="216"/>
      <c r="AA349" s="216">
        <v>0</v>
      </c>
      <c r="AB349" s="46"/>
      <c r="AC349" s="217">
        <v>13.074628983807239</v>
      </c>
      <c r="AE349" s="216">
        <v>6.408227706741923</v>
      </c>
      <c r="AF349" s="46"/>
      <c r="AG349" s="216">
        <v>4.491499838787</v>
      </c>
      <c r="AH349" s="216">
        <v>0.02245114564900007</v>
      </c>
      <c r="AI349" s="216">
        <v>-0.140739</v>
      </c>
      <c r="AJ349" s="216"/>
      <c r="AK349" s="216">
        <v>0</v>
      </c>
      <c r="AL349" s="216">
        <v>0</v>
      </c>
      <c r="AM349" s="216">
        <v>0</v>
      </c>
      <c r="AN349" s="216">
        <v>0</v>
      </c>
      <c r="AO349" s="216">
        <v>0</v>
      </c>
      <c r="AP349" s="216">
        <v>0.008547</v>
      </c>
      <c r="AQ349" s="216">
        <v>0.007855</v>
      </c>
      <c r="AR349" s="216">
        <v>0.07007956410878745</v>
      </c>
      <c r="AS349" s="216">
        <v>1.0839938640000002</v>
      </c>
      <c r="AT349" s="216">
        <v>0.007062031912222047</v>
      </c>
      <c r="AU349" s="216">
        <v>0.541555</v>
      </c>
      <c r="AV349" s="216">
        <v>0.07430204992089641</v>
      </c>
      <c r="AW349" s="216">
        <v>0</v>
      </c>
      <c r="AX349" s="216">
        <v>0</v>
      </c>
      <c r="AY349" s="216">
        <v>0</v>
      </c>
      <c r="AZ349" s="216">
        <v>0</v>
      </c>
      <c r="BA349" s="216">
        <v>0</v>
      </c>
      <c r="BB349" s="46"/>
      <c r="BC349" s="216">
        <v>0</v>
      </c>
      <c r="BD349" s="46"/>
      <c r="BE349" s="216">
        <v>0</v>
      </c>
      <c r="BG349" s="45">
        <v>12.57483420111983</v>
      </c>
      <c r="BI349" s="35">
        <v>-0.038226307094939294</v>
      </c>
      <c r="BN349" s="7"/>
    </row>
    <row r="350" spans="1:66" ht="12.75">
      <c r="A350" s="8" t="s">
        <v>1079</v>
      </c>
      <c r="B350" s="8" t="s">
        <v>1304</v>
      </c>
      <c r="C350" s="8" t="s">
        <v>1305</v>
      </c>
      <c r="D350" s="8"/>
      <c r="E350" s="216">
        <v>19.009455</v>
      </c>
      <c r="F350" s="216"/>
      <c r="G350" s="216">
        <v>34.233360438961</v>
      </c>
      <c r="H350" s="216">
        <v>0</v>
      </c>
      <c r="I350" s="216">
        <v>0</v>
      </c>
      <c r="J350" s="216">
        <v>0</v>
      </c>
      <c r="K350" s="216">
        <v>0</v>
      </c>
      <c r="L350" s="216">
        <v>0</v>
      </c>
      <c r="M350" s="216">
        <v>0</v>
      </c>
      <c r="N350" s="216">
        <v>1.1356334447245664</v>
      </c>
      <c r="O350" s="216">
        <v>0</v>
      </c>
      <c r="P350" s="216">
        <v>0</v>
      </c>
      <c r="Q350" s="216">
        <v>0</v>
      </c>
      <c r="R350" s="216">
        <v>0</v>
      </c>
      <c r="S350" s="216">
        <v>0</v>
      </c>
      <c r="T350" s="216">
        <v>0</v>
      </c>
      <c r="U350" s="216">
        <v>0</v>
      </c>
      <c r="V350" s="216">
        <v>0</v>
      </c>
      <c r="W350" s="216">
        <v>0</v>
      </c>
      <c r="X350" s="216">
        <v>0</v>
      </c>
      <c r="Y350" s="216">
        <v>0</v>
      </c>
      <c r="Z350" s="216"/>
      <c r="AA350" s="216">
        <v>0</v>
      </c>
      <c r="AB350" s="46"/>
      <c r="AC350" s="217">
        <v>54.37844888368557</v>
      </c>
      <c r="AE350" s="216">
        <v>19.088824673885128</v>
      </c>
      <c r="AF350" s="46"/>
      <c r="AG350" s="216">
        <v>31.660958216942</v>
      </c>
      <c r="AH350" s="216">
        <v>0.14697051285700127</v>
      </c>
      <c r="AI350" s="216">
        <v>0</v>
      </c>
      <c r="AJ350" s="216"/>
      <c r="AK350" s="216">
        <v>0</v>
      </c>
      <c r="AL350" s="216">
        <v>0</v>
      </c>
      <c r="AM350" s="216">
        <v>0</v>
      </c>
      <c r="AN350" s="216">
        <v>0</v>
      </c>
      <c r="AO350" s="216">
        <v>1.1635492889496841</v>
      </c>
      <c r="AP350" s="216">
        <v>0</v>
      </c>
      <c r="AQ350" s="216">
        <v>0</v>
      </c>
      <c r="AR350" s="216">
        <v>0.2414923482653331</v>
      </c>
      <c r="AS350" s="216">
        <v>0</v>
      </c>
      <c r="AT350" s="216">
        <v>0</v>
      </c>
      <c r="AU350" s="216">
        <v>0</v>
      </c>
      <c r="AV350" s="216">
        <v>0</v>
      </c>
      <c r="AW350" s="216">
        <v>0</v>
      </c>
      <c r="AX350" s="216">
        <v>0</v>
      </c>
      <c r="AY350" s="216">
        <v>0</v>
      </c>
      <c r="AZ350" s="216">
        <v>0</v>
      </c>
      <c r="BA350" s="216">
        <v>0</v>
      </c>
      <c r="BB350" s="46"/>
      <c r="BC350" s="216">
        <v>0</v>
      </c>
      <c r="BD350" s="46"/>
      <c r="BE350" s="216">
        <v>0</v>
      </c>
      <c r="BG350" s="45">
        <v>52.301795040899144</v>
      </c>
      <c r="BI350" s="35">
        <v>-0.038188912803091335</v>
      </c>
      <c r="BN350" s="7"/>
    </row>
    <row r="351" spans="1:66" ht="12.75">
      <c r="A351" s="8" t="s">
        <v>589</v>
      </c>
      <c r="B351" s="8" t="s">
        <v>1306</v>
      </c>
      <c r="C351" s="8" t="s">
        <v>1307</v>
      </c>
      <c r="D351" s="8"/>
      <c r="E351" s="216">
        <v>4.64696</v>
      </c>
      <c r="F351" s="216"/>
      <c r="G351" s="216">
        <v>3.4757931096859997</v>
      </c>
      <c r="H351" s="216">
        <v>-0.162133</v>
      </c>
      <c r="I351" s="216">
        <v>0</v>
      </c>
      <c r="J351" s="216">
        <v>0</v>
      </c>
      <c r="K351" s="216">
        <v>0</v>
      </c>
      <c r="L351" s="216">
        <v>0</v>
      </c>
      <c r="M351" s="216">
        <v>0</v>
      </c>
      <c r="N351" s="216">
        <v>0</v>
      </c>
      <c r="O351" s="216">
        <v>0.008547</v>
      </c>
      <c r="P351" s="216">
        <v>0.007855</v>
      </c>
      <c r="Q351" s="216">
        <v>2.0424291955555556</v>
      </c>
      <c r="R351" s="216">
        <v>0.011494148285238119</v>
      </c>
      <c r="S351" s="216">
        <v>0.293446</v>
      </c>
      <c r="T351" s="216">
        <v>0.03582650768326254</v>
      </c>
      <c r="U351" s="216">
        <v>0</v>
      </c>
      <c r="V351" s="216">
        <v>0</v>
      </c>
      <c r="W351" s="216">
        <v>0</v>
      </c>
      <c r="X351" s="216">
        <v>0</v>
      </c>
      <c r="Y351" s="216">
        <v>0</v>
      </c>
      <c r="Z351" s="216"/>
      <c r="AA351" s="216">
        <v>0</v>
      </c>
      <c r="AB351" s="46"/>
      <c r="AC351" s="217">
        <v>10.360217961210056</v>
      </c>
      <c r="AE351" s="216">
        <v>4.717675432373045</v>
      </c>
      <c r="AF351" s="46"/>
      <c r="AG351" s="216">
        <v>3.025177508627</v>
      </c>
      <c r="AH351" s="216">
        <v>0.014675826307000126</v>
      </c>
      <c r="AI351" s="216">
        <v>-0.162133</v>
      </c>
      <c r="AJ351" s="216"/>
      <c r="AK351" s="216">
        <v>0</v>
      </c>
      <c r="AL351" s="216">
        <v>0</v>
      </c>
      <c r="AM351" s="216">
        <v>0</v>
      </c>
      <c r="AN351" s="216">
        <v>0</v>
      </c>
      <c r="AO351" s="216">
        <v>0</v>
      </c>
      <c r="AP351" s="216">
        <v>0.008547</v>
      </c>
      <c r="AQ351" s="216">
        <v>0.007855</v>
      </c>
      <c r="AR351" s="216">
        <v>0.050954514756800066</v>
      </c>
      <c r="AS351" s="216">
        <v>2.8770640755555554</v>
      </c>
      <c r="AT351" s="216">
        <v>0.004727019909603588</v>
      </c>
      <c r="AU351" s="216">
        <v>0.264813</v>
      </c>
      <c r="AV351" s="216">
        <v>0.06184117965347372</v>
      </c>
      <c r="AW351" s="216">
        <v>0</v>
      </c>
      <c r="AX351" s="216">
        <v>0</v>
      </c>
      <c r="AY351" s="216">
        <v>0</v>
      </c>
      <c r="AZ351" s="216">
        <v>0</v>
      </c>
      <c r="BA351" s="216">
        <v>0</v>
      </c>
      <c r="BB351" s="46"/>
      <c r="BC351" s="216">
        <v>0</v>
      </c>
      <c r="BD351" s="46"/>
      <c r="BE351" s="216">
        <v>0</v>
      </c>
      <c r="BG351" s="45">
        <v>10.871197557182478</v>
      </c>
      <c r="BI351" s="35">
        <v>0.04932131716587368</v>
      </c>
      <c r="BN351" s="7"/>
    </row>
    <row r="352" spans="1:66" ht="12.75">
      <c r="A352" s="8" t="s">
        <v>589</v>
      </c>
      <c r="B352" s="8" t="s">
        <v>1308</v>
      </c>
      <c r="C352" s="8" t="s">
        <v>1309</v>
      </c>
      <c r="D352" s="8"/>
      <c r="E352" s="216">
        <v>5.363644</v>
      </c>
      <c r="F352" s="216"/>
      <c r="G352" s="216">
        <v>5.243250329125</v>
      </c>
      <c r="H352" s="216">
        <v>-0.200725</v>
      </c>
      <c r="I352" s="216">
        <v>0</v>
      </c>
      <c r="J352" s="216">
        <v>0</v>
      </c>
      <c r="K352" s="216">
        <v>0</v>
      </c>
      <c r="L352" s="216">
        <v>0</v>
      </c>
      <c r="M352" s="216">
        <v>0</v>
      </c>
      <c r="N352" s="216">
        <v>0</v>
      </c>
      <c r="O352" s="216">
        <v>0.008547</v>
      </c>
      <c r="P352" s="216">
        <v>0.007855</v>
      </c>
      <c r="Q352" s="216">
        <v>1.373953808888889</v>
      </c>
      <c r="R352" s="216">
        <v>0.01754946481812415</v>
      </c>
      <c r="S352" s="216">
        <v>0.50613</v>
      </c>
      <c r="T352" s="216">
        <v>0.04569100361586356</v>
      </c>
      <c r="U352" s="216">
        <v>0</v>
      </c>
      <c r="V352" s="216">
        <v>0</v>
      </c>
      <c r="W352" s="216">
        <v>0</v>
      </c>
      <c r="X352" s="216">
        <v>0</v>
      </c>
      <c r="Y352" s="216">
        <v>0</v>
      </c>
      <c r="Z352" s="216"/>
      <c r="AA352" s="216">
        <v>0</v>
      </c>
      <c r="AB352" s="46"/>
      <c r="AC352" s="217">
        <v>12.365895606447875</v>
      </c>
      <c r="AE352" s="216">
        <v>5.4180510854497035</v>
      </c>
      <c r="AF352" s="46"/>
      <c r="AG352" s="216">
        <v>4.538505190769</v>
      </c>
      <c r="AH352" s="216">
        <v>0.022407305968000554</v>
      </c>
      <c r="AI352" s="216">
        <v>-0.200725</v>
      </c>
      <c r="AJ352" s="216"/>
      <c r="AK352" s="216">
        <v>0</v>
      </c>
      <c r="AL352" s="216">
        <v>0</v>
      </c>
      <c r="AM352" s="216">
        <v>0</v>
      </c>
      <c r="AN352" s="216">
        <v>0</v>
      </c>
      <c r="AO352" s="216">
        <v>0</v>
      </c>
      <c r="AP352" s="216">
        <v>0.008547</v>
      </c>
      <c r="AQ352" s="216">
        <v>0.007855</v>
      </c>
      <c r="AR352" s="216">
        <v>0.05874514682225716</v>
      </c>
      <c r="AS352" s="216">
        <v>2.086927782222222</v>
      </c>
      <c r="AT352" s="216">
        <v>0.007130731868862151</v>
      </c>
      <c r="AU352" s="216">
        <v>0.48015</v>
      </c>
      <c r="AV352" s="216">
        <v>0.06839165371565552</v>
      </c>
      <c r="AW352" s="216">
        <v>0</v>
      </c>
      <c r="AX352" s="216">
        <v>0</v>
      </c>
      <c r="AY352" s="216">
        <v>0</v>
      </c>
      <c r="AZ352" s="216">
        <v>0</v>
      </c>
      <c r="BA352" s="216">
        <v>0</v>
      </c>
      <c r="BB352" s="46"/>
      <c r="BC352" s="216">
        <v>0</v>
      </c>
      <c r="BD352" s="46"/>
      <c r="BE352" s="216">
        <v>0</v>
      </c>
      <c r="BG352" s="45">
        <v>12.495985896815702</v>
      </c>
      <c r="BI352" s="35">
        <v>0.010520086414120665</v>
      </c>
      <c r="BN352" s="7"/>
    </row>
    <row r="353" spans="1:66" ht="12.75">
      <c r="A353" s="8" t="s">
        <v>611</v>
      </c>
      <c r="B353" s="8" t="s">
        <v>1310</v>
      </c>
      <c r="C353" s="8" t="s">
        <v>1311</v>
      </c>
      <c r="D353" s="8"/>
      <c r="E353" s="216">
        <v>99.703449</v>
      </c>
      <c r="F353" s="216"/>
      <c r="G353" s="216">
        <v>157.73762575979902</v>
      </c>
      <c r="H353" s="216">
        <v>-0.379817</v>
      </c>
      <c r="I353" s="216">
        <v>0</v>
      </c>
      <c r="J353" s="216">
        <v>0</v>
      </c>
      <c r="K353" s="216">
        <v>0</v>
      </c>
      <c r="L353" s="216">
        <v>0.06399100000000002</v>
      </c>
      <c r="M353" s="216">
        <v>1.142315</v>
      </c>
      <c r="N353" s="216">
        <v>0</v>
      </c>
      <c r="O353" s="216">
        <v>0.008547</v>
      </c>
      <c r="P353" s="216">
        <v>0.007855</v>
      </c>
      <c r="Q353" s="216">
        <v>4.371931178888889</v>
      </c>
      <c r="R353" s="216">
        <v>0.5341360337762268</v>
      </c>
      <c r="S353" s="216">
        <v>2.875321</v>
      </c>
      <c r="T353" s="216">
        <v>0.2104109917296091</v>
      </c>
      <c r="U353" s="216">
        <v>0</v>
      </c>
      <c r="V353" s="216">
        <v>0</v>
      </c>
      <c r="W353" s="216">
        <v>0</v>
      </c>
      <c r="X353" s="216">
        <v>0.288786</v>
      </c>
      <c r="Y353" s="216">
        <v>20.23029820592305</v>
      </c>
      <c r="Z353" s="216"/>
      <c r="AA353" s="216">
        <v>5.9016</v>
      </c>
      <c r="AB353" s="46"/>
      <c r="AC353" s="217">
        <v>292.69644917011675</v>
      </c>
      <c r="AE353" s="216">
        <v>100.59729347752058</v>
      </c>
      <c r="AF353" s="46"/>
      <c r="AG353" s="216">
        <v>142.062760522521</v>
      </c>
      <c r="AH353" s="216">
        <v>0.6819894316500127</v>
      </c>
      <c r="AI353" s="216">
        <v>-0.379817</v>
      </c>
      <c r="AJ353" s="216"/>
      <c r="AK353" s="216">
        <v>0</v>
      </c>
      <c r="AL353" s="216">
        <v>0</v>
      </c>
      <c r="AM353" s="216">
        <v>0.06399100000000002</v>
      </c>
      <c r="AN353" s="216">
        <v>1.125697</v>
      </c>
      <c r="AO353" s="216">
        <v>0</v>
      </c>
      <c r="AP353" s="216">
        <v>0.008547</v>
      </c>
      <c r="AQ353" s="216">
        <v>0.007855</v>
      </c>
      <c r="AR353" s="216">
        <v>1.167971999251241</v>
      </c>
      <c r="AS353" s="216">
        <v>5.196935178888889</v>
      </c>
      <c r="AT353" s="216">
        <v>0.2145205062356341</v>
      </c>
      <c r="AU353" s="216">
        <v>2.664853</v>
      </c>
      <c r="AV353" s="216">
        <v>0.1777447287242322</v>
      </c>
      <c r="AW353" s="216">
        <v>0</v>
      </c>
      <c r="AX353" s="216">
        <v>0</v>
      </c>
      <c r="AY353" s="216">
        <v>0</v>
      </c>
      <c r="AZ353" s="216">
        <v>0.2978</v>
      </c>
      <c r="BA353" s="216">
        <v>20.796746555688898</v>
      </c>
      <c r="BB353" s="46"/>
      <c r="BC353" s="216">
        <v>7.557346</v>
      </c>
      <c r="BD353" s="46"/>
      <c r="BE353" s="216">
        <v>0</v>
      </c>
      <c r="BG353" s="45">
        <v>282.2422344004804</v>
      </c>
      <c r="BI353" s="35">
        <v>-0.03571691696047973</v>
      </c>
      <c r="BN353" s="7"/>
    </row>
    <row r="354" spans="1:66" ht="12.75">
      <c r="A354" s="8" t="s">
        <v>611</v>
      </c>
      <c r="B354" s="8" t="s">
        <v>1312</v>
      </c>
      <c r="C354" s="8" t="s">
        <v>1313</v>
      </c>
      <c r="D354" s="8"/>
      <c r="E354" s="216">
        <v>85.551915</v>
      </c>
      <c r="F354" s="216"/>
      <c r="G354" s="216">
        <v>163.482022597532</v>
      </c>
      <c r="H354" s="216">
        <v>0</v>
      </c>
      <c r="I354" s="216">
        <v>0</v>
      </c>
      <c r="J354" s="216">
        <v>0</v>
      </c>
      <c r="K354" s="216">
        <v>0</v>
      </c>
      <c r="L354" s="216">
        <v>0.041049</v>
      </c>
      <c r="M354" s="216">
        <v>1.330633</v>
      </c>
      <c r="N354" s="216">
        <v>0</v>
      </c>
      <c r="O354" s="216">
        <v>0.008547</v>
      </c>
      <c r="P354" s="216">
        <v>0.007855</v>
      </c>
      <c r="Q354" s="216">
        <v>2.583652158888889</v>
      </c>
      <c r="R354" s="216">
        <v>0.5535878882628397</v>
      </c>
      <c r="S354" s="216">
        <v>2.790595</v>
      </c>
      <c r="T354" s="216">
        <v>0.21168570526209474</v>
      </c>
      <c r="U354" s="216">
        <v>0</v>
      </c>
      <c r="V354" s="216">
        <v>0</v>
      </c>
      <c r="W354" s="216">
        <v>0</v>
      </c>
      <c r="X354" s="216">
        <v>0.250772</v>
      </c>
      <c r="Y354" s="216">
        <v>14.983698308012436</v>
      </c>
      <c r="Z354" s="216"/>
      <c r="AA354" s="216">
        <v>5.12474</v>
      </c>
      <c r="AB354" s="46"/>
      <c r="AC354" s="217">
        <v>276.9207526579582</v>
      </c>
      <c r="AE354" s="216">
        <v>85.91063850428435</v>
      </c>
      <c r="AF354" s="46"/>
      <c r="AG354" s="216">
        <v>146.92332809622</v>
      </c>
      <c r="AH354" s="216">
        <v>0.7068257249300182</v>
      </c>
      <c r="AI354" s="216">
        <v>0</v>
      </c>
      <c r="AJ354" s="216"/>
      <c r="AK354" s="216">
        <v>0</v>
      </c>
      <c r="AL354" s="216">
        <v>0</v>
      </c>
      <c r="AM354" s="216">
        <v>0.041049</v>
      </c>
      <c r="AN354" s="216">
        <v>1.311276</v>
      </c>
      <c r="AO354" s="216">
        <v>0</v>
      </c>
      <c r="AP354" s="216">
        <v>0.008547</v>
      </c>
      <c r="AQ354" s="216">
        <v>0.007855</v>
      </c>
      <c r="AR354" s="216">
        <v>1.1224408854039774</v>
      </c>
      <c r="AS354" s="216">
        <v>3.8455558922222224</v>
      </c>
      <c r="AT354" s="216">
        <v>0.22233278888990313</v>
      </c>
      <c r="AU354" s="216">
        <v>2.455724</v>
      </c>
      <c r="AV354" s="216">
        <v>0.1783043904994349</v>
      </c>
      <c r="AW354" s="216">
        <v>0</v>
      </c>
      <c r="AX354" s="216">
        <v>0</v>
      </c>
      <c r="AY354" s="216">
        <v>0</v>
      </c>
      <c r="AZ354" s="216">
        <v>0.258599</v>
      </c>
      <c r="BA354" s="216">
        <v>15.827335669437897</v>
      </c>
      <c r="BB354" s="46"/>
      <c r="BC354" s="216">
        <v>6.56253</v>
      </c>
      <c r="BD354" s="46"/>
      <c r="BE354" s="216">
        <v>0</v>
      </c>
      <c r="BG354" s="45">
        <v>265.3823419518878</v>
      </c>
      <c r="BI354" s="35">
        <v>-0.041666832822465305</v>
      </c>
      <c r="BN354" s="7"/>
    </row>
    <row r="355" spans="1:66" ht="12.75">
      <c r="A355" s="8" t="s">
        <v>606</v>
      </c>
      <c r="B355" s="8" t="s">
        <v>1314</v>
      </c>
      <c r="C355" s="8" t="s">
        <v>1315</v>
      </c>
      <c r="D355" s="8"/>
      <c r="E355" s="216">
        <v>71.354</v>
      </c>
      <c r="F355" s="216"/>
      <c r="G355" s="216">
        <v>154.320923545562</v>
      </c>
      <c r="H355" s="216">
        <v>0</v>
      </c>
      <c r="I355" s="216">
        <v>0</v>
      </c>
      <c r="J355" s="216">
        <v>0</v>
      </c>
      <c r="K355" s="216">
        <v>0</v>
      </c>
      <c r="L355" s="216">
        <v>0.06038299999999999</v>
      </c>
      <c r="M355" s="216">
        <v>0.937637</v>
      </c>
      <c r="N355" s="216">
        <v>0</v>
      </c>
      <c r="O355" s="216">
        <v>0.008547</v>
      </c>
      <c r="P355" s="216">
        <v>0.007855</v>
      </c>
      <c r="Q355" s="216">
        <v>2.4983633377777776</v>
      </c>
      <c r="R355" s="216">
        <v>0.5194842992527724</v>
      </c>
      <c r="S355" s="216">
        <v>2.435858</v>
      </c>
      <c r="T355" s="216">
        <v>0.1932877455090643</v>
      </c>
      <c r="U355" s="216">
        <v>0.1</v>
      </c>
      <c r="V355" s="216">
        <v>0</v>
      </c>
      <c r="W355" s="216">
        <v>0</v>
      </c>
      <c r="X355" s="216">
        <v>0.190675</v>
      </c>
      <c r="Y355" s="216">
        <v>11.160514481647938</v>
      </c>
      <c r="Z355" s="216"/>
      <c r="AA355" s="216">
        <v>3.89661</v>
      </c>
      <c r="AB355" s="46"/>
      <c r="AC355" s="217">
        <v>247.68413840974958</v>
      </c>
      <c r="AE355" s="216">
        <v>72.09280725190162</v>
      </c>
      <c r="AF355" s="46"/>
      <c r="AG355" s="216">
        <v>138.56076955796001</v>
      </c>
      <c r="AH355" s="216">
        <v>0.6632819723739922</v>
      </c>
      <c r="AI355" s="216">
        <v>0</v>
      </c>
      <c r="AJ355" s="216"/>
      <c r="AK355" s="216">
        <v>0</v>
      </c>
      <c r="AL355" s="216">
        <v>0</v>
      </c>
      <c r="AM355" s="216">
        <v>0.06038299999999999</v>
      </c>
      <c r="AN355" s="216">
        <v>0.923997</v>
      </c>
      <c r="AO355" s="216">
        <v>0</v>
      </c>
      <c r="AP355" s="216">
        <v>0.008547</v>
      </c>
      <c r="AQ355" s="216">
        <v>0.007855</v>
      </c>
      <c r="AR355" s="216">
        <v>0.9195776142831642</v>
      </c>
      <c r="AS355" s="216">
        <v>3.544185071111111</v>
      </c>
      <c r="AT355" s="216">
        <v>0.2098738489455677</v>
      </c>
      <c r="AU355" s="216">
        <v>2.404211</v>
      </c>
      <c r="AV355" s="216">
        <v>0.17036090759619874</v>
      </c>
      <c r="AW355" s="216">
        <v>0.1</v>
      </c>
      <c r="AX355" s="216">
        <v>0</v>
      </c>
      <c r="AY355" s="216">
        <v>0</v>
      </c>
      <c r="AZ355" s="216">
        <v>0.196626</v>
      </c>
      <c r="BA355" s="216">
        <v>12.276565929812733</v>
      </c>
      <c r="BB355" s="46"/>
      <c r="BC355" s="216">
        <v>4.989838</v>
      </c>
      <c r="BD355" s="46"/>
      <c r="BE355" s="216">
        <v>0</v>
      </c>
      <c r="BG355" s="45">
        <v>237.12887915398443</v>
      </c>
      <c r="BI355" s="35">
        <v>-0.04261580625846675</v>
      </c>
      <c r="BN355" s="7"/>
    </row>
    <row r="356" spans="1:66" ht="12.75">
      <c r="A356" s="8" t="s">
        <v>684</v>
      </c>
      <c r="B356" s="8" t="s">
        <v>1316</v>
      </c>
      <c r="C356" s="8" t="s">
        <v>1317</v>
      </c>
      <c r="D356" s="8"/>
      <c r="E356" s="216">
        <v>44.631866</v>
      </c>
      <c r="F356" s="216"/>
      <c r="G356" s="216">
        <v>161.62155347274899</v>
      </c>
      <c r="H356" s="216">
        <v>0</v>
      </c>
      <c r="I356" s="216">
        <v>0</v>
      </c>
      <c r="J356" s="216">
        <v>0</v>
      </c>
      <c r="K356" s="216">
        <v>0</v>
      </c>
      <c r="L356" s="216">
        <v>0.15704400000000004</v>
      </c>
      <c r="M356" s="216">
        <v>1.127634</v>
      </c>
      <c r="N356" s="216">
        <v>0</v>
      </c>
      <c r="O356" s="216">
        <v>0.008547</v>
      </c>
      <c r="P356" s="216">
        <v>0.007855</v>
      </c>
      <c r="Q356" s="216">
        <v>5.203594428888889</v>
      </c>
      <c r="R356" s="216">
        <v>0.5472879100903014</v>
      </c>
      <c r="S356" s="216">
        <v>2.672959</v>
      </c>
      <c r="T356" s="216">
        <v>0.15316541241884057</v>
      </c>
      <c r="U356" s="216">
        <v>0.075</v>
      </c>
      <c r="V356" s="216">
        <v>0</v>
      </c>
      <c r="W356" s="216">
        <v>0</v>
      </c>
      <c r="X356" s="216">
        <v>0.227238</v>
      </c>
      <c r="Y356" s="216">
        <v>24.73819118459639</v>
      </c>
      <c r="Z356" s="216"/>
      <c r="AA356" s="216">
        <v>4.643811</v>
      </c>
      <c r="AB356" s="46"/>
      <c r="AC356" s="217">
        <v>245.8157464087434</v>
      </c>
      <c r="AE356" s="216">
        <v>45.34137698103267</v>
      </c>
      <c r="AF356" s="46"/>
      <c r="AG356" s="216">
        <v>144.276381827245</v>
      </c>
      <c r="AH356" s="216">
        <v>0.6987818592070043</v>
      </c>
      <c r="AI356" s="216">
        <v>0</v>
      </c>
      <c r="AJ356" s="216"/>
      <c r="AK356" s="216">
        <v>0</v>
      </c>
      <c r="AL356" s="216">
        <v>0</v>
      </c>
      <c r="AM356" s="216">
        <v>0.15704400000000004</v>
      </c>
      <c r="AN356" s="216">
        <v>1.11123</v>
      </c>
      <c r="AO356" s="216">
        <v>0</v>
      </c>
      <c r="AP356" s="216">
        <v>0.008547</v>
      </c>
      <c r="AQ356" s="216">
        <v>0.007855</v>
      </c>
      <c r="AR356" s="216">
        <v>0.5145973978942555</v>
      </c>
      <c r="AS356" s="216">
        <v>6.522442428888889</v>
      </c>
      <c r="AT356" s="216">
        <v>0.219802582310707</v>
      </c>
      <c r="AU356" s="216">
        <v>2.644445</v>
      </c>
      <c r="AV356" s="216">
        <v>0.14196662710621988</v>
      </c>
      <c r="AW356" s="216">
        <v>0.075</v>
      </c>
      <c r="AX356" s="216">
        <v>0</v>
      </c>
      <c r="AY356" s="216">
        <v>0</v>
      </c>
      <c r="AZ356" s="216">
        <v>0.23433</v>
      </c>
      <c r="BA356" s="216">
        <v>25.430860537765085</v>
      </c>
      <c r="BB356" s="46"/>
      <c r="BC356" s="216">
        <v>5.946673</v>
      </c>
      <c r="BD356" s="46"/>
      <c r="BE356" s="216">
        <v>0</v>
      </c>
      <c r="BG356" s="45">
        <v>233.3313342414498</v>
      </c>
      <c r="BI356" s="35">
        <v>-0.050787682846543336</v>
      </c>
      <c r="BN356" s="7"/>
    </row>
    <row r="357" spans="1:66" ht="12.75">
      <c r="A357" s="8" t="s">
        <v>622</v>
      </c>
      <c r="B357" s="8" t="s">
        <v>1318</v>
      </c>
      <c r="C357" s="8" t="s">
        <v>1319</v>
      </c>
      <c r="D357" s="8"/>
      <c r="E357" s="216">
        <v>71.378682</v>
      </c>
      <c r="F357" s="216"/>
      <c r="G357" s="216">
        <v>68.50994799146899</v>
      </c>
      <c r="H357" s="216">
        <v>-0.18975</v>
      </c>
      <c r="I357" s="216">
        <v>0</v>
      </c>
      <c r="J357" s="216">
        <v>0</v>
      </c>
      <c r="K357" s="216">
        <v>0</v>
      </c>
      <c r="L357" s="216">
        <v>0.049486</v>
      </c>
      <c r="M357" s="216">
        <v>0.669276</v>
      </c>
      <c r="N357" s="216">
        <v>0</v>
      </c>
      <c r="O357" s="216">
        <v>0.008547</v>
      </c>
      <c r="P357" s="216">
        <v>0.007855</v>
      </c>
      <c r="Q357" s="216">
        <v>2.581527073333333</v>
      </c>
      <c r="R357" s="216">
        <v>0.23199050776954874</v>
      </c>
      <c r="S357" s="216">
        <v>1.308302</v>
      </c>
      <c r="T357" s="216">
        <v>0.10995917431796526</v>
      </c>
      <c r="U357" s="216">
        <v>0</v>
      </c>
      <c r="V357" s="216">
        <v>0</v>
      </c>
      <c r="W357" s="216">
        <v>0</v>
      </c>
      <c r="X357" s="216">
        <v>0.144271</v>
      </c>
      <c r="Y357" s="216">
        <v>10.051599116997094</v>
      </c>
      <c r="Z357" s="216"/>
      <c r="AA357" s="216">
        <v>2.948293</v>
      </c>
      <c r="AB357" s="46"/>
      <c r="AC357" s="217">
        <v>157.8099858638869</v>
      </c>
      <c r="AE357" s="216">
        <v>71.86297532313456</v>
      </c>
      <c r="AF357" s="46"/>
      <c r="AG357" s="216">
        <v>61.888603040368</v>
      </c>
      <c r="AH357" s="216">
        <v>0.29620745378999414</v>
      </c>
      <c r="AI357" s="216">
        <v>-0.18975</v>
      </c>
      <c r="AJ357" s="216"/>
      <c r="AK357" s="216">
        <v>0</v>
      </c>
      <c r="AL357" s="216">
        <v>0</v>
      </c>
      <c r="AM357" s="216">
        <v>0.049486</v>
      </c>
      <c r="AN357" s="216">
        <v>0.65954</v>
      </c>
      <c r="AO357" s="216">
        <v>0</v>
      </c>
      <c r="AP357" s="216">
        <v>0.008547</v>
      </c>
      <c r="AQ357" s="216">
        <v>0.007855</v>
      </c>
      <c r="AR357" s="216">
        <v>0.8287249314413223</v>
      </c>
      <c r="AS357" s="216">
        <v>3.878343873333333</v>
      </c>
      <c r="AT357" s="216">
        <v>0.09317237187078617</v>
      </c>
      <c r="AU357" s="216">
        <v>1.177102</v>
      </c>
      <c r="AV357" s="216">
        <v>0.11111137879040348</v>
      </c>
      <c r="AW357" s="216">
        <v>0</v>
      </c>
      <c r="AX357" s="216">
        <v>0</v>
      </c>
      <c r="AY357" s="216">
        <v>0</v>
      </c>
      <c r="AZ357" s="216">
        <v>0.148773</v>
      </c>
      <c r="BA357" s="216">
        <v>10.439494751767096</v>
      </c>
      <c r="BB357" s="46"/>
      <c r="BC357" s="216">
        <v>3.775463</v>
      </c>
      <c r="BD357" s="46"/>
      <c r="BE357" s="216">
        <v>0</v>
      </c>
      <c r="BG357" s="45">
        <v>155.0356491244955</v>
      </c>
      <c r="BI357" s="35">
        <v>-0.01758023564988024</v>
      </c>
      <c r="BN357" s="7"/>
    </row>
    <row r="358" spans="1:66" ht="12.75">
      <c r="A358" s="8" t="s">
        <v>589</v>
      </c>
      <c r="B358" s="8" t="s">
        <v>1320</v>
      </c>
      <c r="C358" s="8" t="s">
        <v>1321</v>
      </c>
      <c r="D358" s="8"/>
      <c r="E358" s="216">
        <v>7.12716</v>
      </c>
      <c r="F358" s="216"/>
      <c r="G358" s="216">
        <v>7.616153713763</v>
      </c>
      <c r="H358" s="216">
        <v>-0.104746</v>
      </c>
      <c r="I358" s="216">
        <v>0</v>
      </c>
      <c r="J358" s="216">
        <v>0</v>
      </c>
      <c r="K358" s="216">
        <v>0</v>
      </c>
      <c r="L358" s="216">
        <v>0</v>
      </c>
      <c r="M358" s="216">
        <v>0</v>
      </c>
      <c r="N358" s="216">
        <v>0</v>
      </c>
      <c r="O358" s="216">
        <v>0.008547</v>
      </c>
      <c r="P358" s="216">
        <v>0.007855</v>
      </c>
      <c r="Q358" s="216">
        <v>1.0093341662222222</v>
      </c>
      <c r="R358" s="216">
        <v>0.02552300387266112</v>
      </c>
      <c r="S358" s="216">
        <v>0.653158</v>
      </c>
      <c r="T358" s="216">
        <v>0.0627197878960525</v>
      </c>
      <c r="U358" s="216">
        <v>0</v>
      </c>
      <c r="V358" s="216">
        <v>0</v>
      </c>
      <c r="W358" s="216">
        <v>0</v>
      </c>
      <c r="X358" s="216">
        <v>0</v>
      </c>
      <c r="Y358" s="216">
        <v>0</v>
      </c>
      <c r="Z358" s="216"/>
      <c r="AA358" s="216">
        <v>0</v>
      </c>
      <c r="AB358" s="46"/>
      <c r="AC358" s="217">
        <v>16.405704671753938</v>
      </c>
      <c r="AE358" s="216">
        <v>7.1745996482240475</v>
      </c>
      <c r="AF358" s="46"/>
      <c r="AG358" s="216">
        <v>6.584636949926</v>
      </c>
      <c r="AH358" s="216">
        <v>0.03258798846099991</v>
      </c>
      <c r="AI358" s="216">
        <v>-0.104746</v>
      </c>
      <c r="AJ358" s="216"/>
      <c r="AK358" s="216">
        <v>0</v>
      </c>
      <c r="AL358" s="216">
        <v>0</v>
      </c>
      <c r="AM358" s="216">
        <v>0</v>
      </c>
      <c r="AN358" s="216">
        <v>0</v>
      </c>
      <c r="AO358" s="216">
        <v>0</v>
      </c>
      <c r="AP358" s="216">
        <v>0.008547</v>
      </c>
      <c r="AQ358" s="216">
        <v>0.007855</v>
      </c>
      <c r="AR358" s="216">
        <v>0.07938885573039534</v>
      </c>
      <c r="AS358" s="216">
        <v>1.2217647795555557</v>
      </c>
      <c r="AT358" s="216">
        <v>0.01035784038446735</v>
      </c>
      <c r="AU358" s="216">
        <v>0.574779</v>
      </c>
      <c r="AV358" s="216">
        <v>0.0796245157529856</v>
      </c>
      <c r="AW358" s="216">
        <v>0</v>
      </c>
      <c r="AX358" s="216">
        <v>0</v>
      </c>
      <c r="AY358" s="216">
        <v>0</v>
      </c>
      <c r="AZ358" s="216">
        <v>0</v>
      </c>
      <c r="BA358" s="216">
        <v>0</v>
      </c>
      <c r="BB358" s="46"/>
      <c r="BC358" s="216">
        <v>0</v>
      </c>
      <c r="BD358" s="46"/>
      <c r="BE358" s="216">
        <v>0</v>
      </c>
      <c r="BG358" s="45">
        <v>15.669395578034448</v>
      </c>
      <c r="BI358" s="35">
        <v>-0.04488128419056628</v>
      </c>
      <c r="BN358" s="7"/>
    </row>
    <row r="359" spans="1:66" ht="12.75">
      <c r="A359" s="8" t="s">
        <v>671</v>
      </c>
      <c r="B359" s="8" t="s">
        <v>1322</v>
      </c>
      <c r="C359" s="8" t="s">
        <v>1323</v>
      </c>
      <c r="D359" s="8"/>
      <c r="E359" s="216">
        <v>209.860653</v>
      </c>
      <c r="F359" s="216"/>
      <c r="G359" s="216">
        <v>142.507212730145</v>
      </c>
      <c r="H359" s="216">
        <v>0</v>
      </c>
      <c r="I359" s="216">
        <v>0</v>
      </c>
      <c r="J359" s="216">
        <v>0</v>
      </c>
      <c r="K359" s="216">
        <v>0</v>
      </c>
      <c r="L359" s="216">
        <v>0.114183</v>
      </c>
      <c r="M359" s="216">
        <v>1.14242</v>
      </c>
      <c r="N359" s="216">
        <v>0.046653</v>
      </c>
      <c r="O359" s="216">
        <v>0.008547</v>
      </c>
      <c r="P359" s="216">
        <v>0</v>
      </c>
      <c r="Q359" s="216">
        <v>1.1632150188888888</v>
      </c>
      <c r="R359" s="216">
        <v>0.47461116237819584</v>
      </c>
      <c r="S359" s="216">
        <v>0</v>
      </c>
      <c r="T359" s="216">
        <v>0</v>
      </c>
      <c r="U359" s="216">
        <v>0</v>
      </c>
      <c r="V359" s="216">
        <v>0</v>
      </c>
      <c r="W359" s="216">
        <v>0</v>
      </c>
      <c r="X359" s="216">
        <v>0.391368</v>
      </c>
      <c r="Y359" s="216">
        <v>21.21634275146324</v>
      </c>
      <c r="Z359" s="216"/>
      <c r="AA359" s="216">
        <v>7.997949</v>
      </c>
      <c r="AB359" s="46"/>
      <c r="AC359" s="217">
        <v>384.9231546628754</v>
      </c>
      <c r="AE359" s="216">
        <v>211.10218304332446</v>
      </c>
      <c r="AF359" s="46"/>
      <c r="AG359" s="216">
        <v>130.485028391879</v>
      </c>
      <c r="AH359" s="216">
        <v>0.6059875694900007</v>
      </c>
      <c r="AI359" s="216">
        <v>0</v>
      </c>
      <c r="AJ359" s="216"/>
      <c r="AK359" s="216">
        <v>0</v>
      </c>
      <c r="AL359" s="216">
        <v>0</v>
      </c>
      <c r="AM359" s="216">
        <v>0.114183</v>
      </c>
      <c r="AN359" s="216">
        <v>1.125801</v>
      </c>
      <c r="AO359" s="216">
        <v>0.048</v>
      </c>
      <c r="AP359" s="216">
        <v>0.008547</v>
      </c>
      <c r="AQ359" s="216">
        <v>0</v>
      </c>
      <c r="AR359" s="216">
        <v>2.361981629259931</v>
      </c>
      <c r="AS359" s="216">
        <v>1.6046170455555555</v>
      </c>
      <c r="AT359" s="216">
        <v>0.19380740181580164</v>
      </c>
      <c r="AU359" s="216">
        <v>0</v>
      </c>
      <c r="AV359" s="216">
        <v>0</v>
      </c>
      <c r="AW359" s="216">
        <v>0</v>
      </c>
      <c r="AX359" s="216">
        <v>0</v>
      </c>
      <c r="AY359" s="216">
        <v>0</v>
      </c>
      <c r="AZ359" s="216">
        <v>0.403583</v>
      </c>
      <c r="BA359" s="216">
        <v>21.810400348504213</v>
      </c>
      <c r="BB359" s="46"/>
      <c r="BC359" s="216">
        <v>10.241844</v>
      </c>
      <c r="BD359" s="46"/>
      <c r="BE359" s="216">
        <v>0</v>
      </c>
      <c r="BG359" s="45">
        <v>380.1059634298291</v>
      </c>
      <c r="BI359" s="35">
        <v>-0.01251468293006508</v>
      </c>
      <c r="BN359" s="7"/>
    </row>
    <row r="360" spans="1:66" ht="12.75">
      <c r="A360" s="8" t="s">
        <v>589</v>
      </c>
      <c r="B360" s="8" t="s">
        <v>1324</v>
      </c>
      <c r="C360" s="8" t="s">
        <v>1325</v>
      </c>
      <c r="D360" s="8"/>
      <c r="E360" s="216">
        <v>7.349792</v>
      </c>
      <c r="F360" s="216"/>
      <c r="G360" s="216">
        <v>6.290679159638</v>
      </c>
      <c r="H360" s="216">
        <v>0</v>
      </c>
      <c r="I360" s="216">
        <v>0</v>
      </c>
      <c r="J360" s="216">
        <v>0</v>
      </c>
      <c r="K360" s="216">
        <v>0</v>
      </c>
      <c r="L360" s="216">
        <v>0</v>
      </c>
      <c r="M360" s="216">
        <v>0</v>
      </c>
      <c r="N360" s="216">
        <v>0</v>
      </c>
      <c r="O360" s="216">
        <v>0.008547</v>
      </c>
      <c r="P360" s="216">
        <v>0.007855</v>
      </c>
      <c r="Q360" s="216">
        <v>2.048130250666667</v>
      </c>
      <c r="R360" s="216">
        <v>0.02102283987012761</v>
      </c>
      <c r="S360" s="216">
        <v>0.632645</v>
      </c>
      <c r="T360" s="216">
        <v>0.05396373267408559</v>
      </c>
      <c r="U360" s="216">
        <v>0</v>
      </c>
      <c r="V360" s="216">
        <v>0</v>
      </c>
      <c r="W360" s="216">
        <v>0</v>
      </c>
      <c r="X360" s="216">
        <v>0</v>
      </c>
      <c r="Y360" s="216">
        <v>0</v>
      </c>
      <c r="Z360" s="216"/>
      <c r="AA360" s="216">
        <v>0</v>
      </c>
      <c r="AB360" s="46"/>
      <c r="AC360" s="217">
        <v>16.41263498284888</v>
      </c>
      <c r="AE360" s="216">
        <v>7.41355423767102</v>
      </c>
      <c r="AF360" s="46"/>
      <c r="AG360" s="216">
        <v>5.475829780154</v>
      </c>
      <c r="AH360" s="216">
        <v>0.026842140781000258</v>
      </c>
      <c r="AI360" s="216">
        <v>0</v>
      </c>
      <c r="AJ360" s="216"/>
      <c r="AK360" s="216">
        <v>0</v>
      </c>
      <c r="AL360" s="216">
        <v>0</v>
      </c>
      <c r="AM360" s="216">
        <v>0</v>
      </c>
      <c r="AN360" s="216">
        <v>0</v>
      </c>
      <c r="AO360" s="216">
        <v>0</v>
      </c>
      <c r="AP360" s="216">
        <v>0.008547</v>
      </c>
      <c r="AQ360" s="216">
        <v>0.007855</v>
      </c>
      <c r="AR360" s="216">
        <v>0.08306316984237903</v>
      </c>
      <c r="AS360" s="216">
        <v>2.7314544106666667</v>
      </c>
      <c r="AT360" s="216">
        <v>0.008555217383241644</v>
      </c>
      <c r="AU360" s="216">
        <v>0.61959</v>
      </c>
      <c r="AV360" s="216">
        <v>0.07478067864466147</v>
      </c>
      <c r="AW360" s="216">
        <v>0</v>
      </c>
      <c r="AX360" s="216">
        <v>0</v>
      </c>
      <c r="AY360" s="216">
        <v>0</v>
      </c>
      <c r="AZ360" s="216">
        <v>0</v>
      </c>
      <c r="BA360" s="216">
        <v>0</v>
      </c>
      <c r="BB360" s="46"/>
      <c r="BC360" s="216">
        <v>0</v>
      </c>
      <c r="BD360" s="46"/>
      <c r="BE360" s="216">
        <v>0</v>
      </c>
      <c r="BG360" s="45">
        <v>16.450071635142965</v>
      </c>
      <c r="BI360" s="35">
        <v>0.0022809653863141346</v>
      </c>
      <c r="BN360" s="7"/>
    </row>
    <row r="361" spans="1:66" ht="12.75">
      <c r="A361" s="8" t="s">
        <v>589</v>
      </c>
      <c r="B361" s="8" t="s">
        <v>1326</v>
      </c>
      <c r="C361" s="8" t="s">
        <v>1327</v>
      </c>
      <c r="D361" s="8"/>
      <c r="E361" s="216">
        <v>5.0332</v>
      </c>
      <c r="F361" s="216"/>
      <c r="G361" s="216">
        <v>8.901795330171</v>
      </c>
      <c r="H361" s="216">
        <v>-0.081624</v>
      </c>
      <c r="I361" s="216">
        <v>0</v>
      </c>
      <c r="J361" s="216">
        <v>0</v>
      </c>
      <c r="K361" s="216">
        <v>0</v>
      </c>
      <c r="L361" s="216">
        <v>0</v>
      </c>
      <c r="M361" s="216">
        <v>0</v>
      </c>
      <c r="N361" s="216">
        <v>0</v>
      </c>
      <c r="O361" s="216">
        <v>0.008547</v>
      </c>
      <c r="P361" s="216">
        <v>0.007855</v>
      </c>
      <c r="Q361" s="216">
        <v>0.7692810773333334</v>
      </c>
      <c r="R361" s="216">
        <v>0.02994508837235</v>
      </c>
      <c r="S361" s="216">
        <v>0.919405</v>
      </c>
      <c r="T361" s="216">
        <v>0.08380846308451285</v>
      </c>
      <c r="U361" s="216">
        <v>0</v>
      </c>
      <c r="V361" s="216">
        <v>0</v>
      </c>
      <c r="W361" s="216">
        <v>0</v>
      </c>
      <c r="X361" s="216">
        <v>0</v>
      </c>
      <c r="Y361" s="216">
        <v>0</v>
      </c>
      <c r="Z361" s="216"/>
      <c r="AA361" s="216">
        <v>0</v>
      </c>
      <c r="AB361" s="46"/>
      <c r="AC361" s="217">
        <v>15.672212958961195</v>
      </c>
      <c r="AE361" s="216">
        <v>5.031158611093727</v>
      </c>
      <c r="AF361" s="46"/>
      <c r="AG361" s="216">
        <v>7.682960057836</v>
      </c>
      <c r="AH361" s="216">
        <v>0.038234143567999826</v>
      </c>
      <c r="AI361" s="216">
        <v>-0.081624</v>
      </c>
      <c r="AJ361" s="216"/>
      <c r="AK361" s="216">
        <v>0</v>
      </c>
      <c r="AL361" s="216">
        <v>0</v>
      </c>
      <c r="AM361" s="216">
        <v>0</v>
      </c>
      <c r="AN361" s="216">
        <v>0</v>
      </c>
      <c r="AO361" s="216">
        <v>0</v>
      </c>
      <c r="AP361" s="216">
        <v>0.008547</v>
      </c>
      <c r="AQ361" s="216">
        <v>0.007855</v>
      </c>
      <c r="AR361" s="216">
        <v>0.05857986165048053</v>
      </c>
      <c r="AS361" s="216">
        <v>1.2044669973333333</v>
      </c>
      <c r="AT361" s="216">
        <v>0.012106291263330094</v>
      </c>
      <c r="AU361" s="216">
        <v>0.82355</v>
      </c>
      <c r="AV361" s="216">
        <v>0.09331875692928625</v>
      </c>
      <c r="AW361" s="216">
        <v>0</v>
      </c>
      <c r="AX361" s="216">
        <v>0</v>
      </c>
      <c r="AY361" s="216">
        <v>0</v>
      </c>
      <c r="AZ361" s="216">
        <v>0</v>
      </c>
      <c r="BA361" s="216">
        <v>0</v>
      </c>
      <c r="BB361" s="46"/>
      <c r="BC361" s="216">
        <v>0</v>
      </c>
      <c r="BD361" s="46"/>
      <c r="BE361" s="216">
        <v>0</v>
      </c>
      <c r="BG361" s="45">
        <v>14.879152719674156</v>
      </c>
      <c r="BI361" s="35">
        <v>-0.05060295194837662</v>
      </c>
      <c r="BN361" s="7"/>
    </row>
    <row r="362" spans="1:66" ht="12.75">
      <c r="A362" s="8" t="s">
        <v>589</v>
      </c>
      <c r="B362" s="8" t="s">
        <v>408</v>
      </c>
      <c r="C362" s="8" t="s">
        <v>409</v>
      </c>
      <c r="D362" s="8"/>
      <c r="E362" s="216">
        <v>8.344016</v>
      </c>
      <c r="F362" s="216"/>
      <c r="G362" s="216">
        <v>4.468168902383</v>
      </c>
      <c r="H362" s="216">
        <v>-0.153436</v>
      </c>
      <c r="I362" s="216">
        <v>0</v>
      </c>
      <c r="J362" s="216">
        <v>0</v>
      </c>
      <c r="K362" s="216">
        <v>0</v>
      </c>
      <c r="L362" s="216">
        <v>0</v>
      </c>
      <c r="M362" s="216">
        <v>0</v>
      </c>
      <c r="N362" s="216">
        <v>0</v>
      </c>
      <c r="O362" s="216">
        <v>0.008547</v>
      </c>
      <c r="P362" s="216">
        <v>0.007855</v>
      </c>
      <c r="Q362" s="216">
        <v>1.0049827724444444</v>
      </c>
      <c r="R362" s="216">
        <v>0.01482896202405014</v>
      </c>
      <c r="S362" s="216">
        <v>0.483816</v>
      </c>
      <c r="T362" s="216">
        <v>0.04569067027407321</v>
      </c>
      <c r="U362" s="216">
        <v>0</v>
      </c>
      <c r="V362" s="216">
        <v>0</v>
      </c>
      <c r="W362" s="216">
        <v>0</v>
      </c>
      <c r="X362" s="216">
        <v>0</v>
      </c>
      <c r="Y362" s="216">
        <v>0</v>
      </c>
      <c r="Z362" s="216"/>
      <c r="AA362" s="216">
        <v>0</v>
      </c>
      <c r="AB362" s="46"/>
      <c r="AC362" s="217">
        <v>14.224469307125567</v>
      </c>
      <c r="AE362" s="216">
        <v>8.374294435710055</v>
      </c>
      <c r="AF362" s="46"/>
      <c r="AG362" s="216">
        <v>3.8851804699929997</v>
      </c>
      <c r="AH362" s="216">
        <v>0.01893374485700019</v>
      </c>
      <c r="AI362" s="216">
        <v>-0.153436</v>
      </c>
      <c r="AJ362" s="216"/>
      <c r="AK362" s="216">
        <v>0</v>
      </c>
      <c r="AL362" s="216">
        <v>0</v>
      </c>
      <c r="AM362" s="216">
        <v>0</v>
      </c>
      <c r="AN362" s="216">
        <v>0</v>
      </c>
      <c r="AO362" s="216">
        <v>0</v>
      </c>
      <c r="AP362" s="216">
        <v>0.008547</v>
      </c>
      <c r="AQ362" s="216">
        <v>0.007855</v>
      </c>
      <c r="AR362" s="216">
        <v>0.08928121271578382</v>
      </c>
      <c r="AS362" s="216">
        <v>1.3829039457777779</v>
      </c>
      <c r="AT362" s="216">
        <v>0.006076634222611745</v>
      </c>
      <c r="AU362" s="216">
        <v>0.454557</v>
      </c>
      <c r="AV362" s="216">
        <v>0.06828126846728064</v>
      </c>
      <c r="AW362" s="216">
        <v>0</v>
      </c>
      <c r="AX362" s="216">
        <v>0</v>
      </c>
      <c r="AY362" s="216">
        <v>0</v>
      </c>
      <c r="AZ362" s="216">
        <v>0</v>
      </c>
      <c r="BA362" s="216">
        <v>0</v>
      </c>
      <c r="BB362" s="46"/>
      <c r="BC362" s="216">
        <v>0</v>
      </c>
      <c r="BD362" s="46"/>
      <c r="BE362" s="216">
        <v>0</v>
      </c>
      <c r="BG362" s="45">
        <v>14.14247471174351</v>
      </c>
      <c r="BI362" s="35">
        <v>-0.005764334233614065</v>
      </c>
      <c r="BN362" s="7"/>
    </row>
    <row r="363" spans="1:66" ht="12.75">
      <c r="A363" s="8" t="s">
        <v>589</v>
      </c>
      <c r="B363" s="8" t="s">
        <v>410</v>
      </c>
      <c r="C363" s="8" t="s">
        <v>411</v>
      </c>
      <c r="D363" s="8"/>
      <c r="E363" s="216">
        <v>10.29434</v>
      </c>
      <c r="F363" s="216"/>
      <c r="G363" s="216">
        <v>6.591858751824</v>
      </c>
      <c r="H363" s="216">
        <v>-0.431602</v>
      </c>
      <c r="I363" s="216">
        <v>0</v>
      </c>
      <c r="J363" s="216">
        <v>0</v>
      </c>
      <c r="K363" s="216">
        <v>0</v>
      </c>
      <c r="L363" s="216">
        <v>0</v>
      </c>
      <c r="M363" s="216">
        <v>0</v>
      </c>
      <c r="N363" s="216">
        <v>0</v>
      </c>
      <c r="O363" s="216">
        <v>0.008547</v>
      </c>
      <c r="P363" s="216">
        <v>0.007855</v>
      </c>
      <c r="Q363" s="216">
        <v>2.4900542337777782</v>
      </c>
      <c r="R363" s="216">
        <v>0.021865126194885853</v>
      </c>
      <c r="S363" s="216">
        <v>0.651502</v>
      </c>
      <c r="T363" s="216">
        <v>0.062016370394197703</v>
      </c>
      <c r="U363" s="216">
        <v>0</v>
      </c>
      <c r="V363" s="216">
        <v>0</v>
      </c>
      <c r="W363" s="216">
        <v>0</v>
      </c>
      <c r="X363" s="216">
        <v>0</v>
      </c>
      <c r="Y363" s="216">
        <v>0</v>
      </c>
      <c r="Z363" s="216"/>
      <c r="AA363" s="216">
        <v>0</v>
      </c>
      <c r="AB363" s="46"/>
      <c r="AC363" s="217">
        <v>19.696436482190858</v>
      </c>
      <c r="AE363" s="216">
        <v>10.413222465886944</v>
      </c>
      <c r="AF363" s="46"/>
      <c r="AG363" s="216">
        <v>5.731659340285001</v>
      </c>
      <c r="AH363" s="216">
        <v>0.027917579126000406</v>
      </c>
      <c r="AI363" s="216">
        <v>-0.431602</v>
      </c>
      <c r="AJ363" s="216"/>
      <c r="AK363" s="216">
        <v>0</v>
      </c>
      <c r="AL363" s="216">
        <v>0</v>
      </c>
      <c r="AM363" s="216">
        <v>0</v>
      </c>
      <c r="AN363" s="216">
        <v>0</v>
      </c>
      <c r="AO363" s="216">
        <v>0</v>
      </c>
      <c r="AP363" s="216">
        <v>0.008547</v>
      </c>
      <c r="AQ363" s="216">
        <v>0.007855</v>
      </c>
      <c r="AR363" s="216">
        <v>0.1145015016729792</v>
      </c>
      <c r="AS363" s="216">
        <v>3.2881989804444447</v>
      </c>
      <c r="AT363" s="216">
        <v>0.008964816540528112</v>
      </c>
      <c r="AU363" s="216">
        <v>0.573322</v>
      </c>
      <c r="AV363" s="216">
        <v>0.07854676466920933</v>
      </c>
      <c r="AW363" s="216">
        <v>0</v>
      </c>
      <c r="AX363" s="216">
        <v>0</v>
      </c>
      <c r="AY363" s="216">
        <v>0</v>
      </c>
      <c r="AZ363" s="216">
        <v>0</v>
      </c>
      <c r="BA363" s="216">
        <v>0</v>
      </c>
      <c r="BB363" s="46"/>
      <c r="BC363" s="216">
        <v>0</v>
      </c>
      <c r="BD363" s="46"/>
      <c r="BE363" s="216">
        <v>0</v>
      </c>
      <c r="BG363" s="45">
        <v>19.821133448625105</v>
      </c>
      <c r="BI363" s="35">
        <v>0.006330940449405412</v>
      </c>
      <c r="BN363" s="7"/>
    </row>
    <row r="364" spans="1:66" ht="12.75">
      <c r="A364" s="8" t="s">
        <v>589</v>
      </c>
      <c r="B364" s="8" t="s">
        <v>412</v>
      </c>
      <c r="C364" s="8" t="s">
        <v>413</v>
      </c>
      <c r="D364" s="8"/>
      <c r="E364" s="216">
        <v>2.785261</v>
      </c>
      <c r="F364" s="216"/>
      <c r="G364" s="216">
        <v>5.324745645747</v>
      </c>
      <c r="H364" s="216">
        <v>-0.058674</v>
      </c>
      <c r="I364" s="216">
        <v>0</v>
      </c>
      <c r="J364" s="216">
        <v>0</v>
      </c>
      <c r="K364" s="216">
        <v>0</v>
      </c>
      <c r="L364" s="216">
        <v>0</v>
      </c>
      <c r="M364" s="216">
        <v>0</v>
      </c>
      <c r="N364" s="216">
        <v>0</v>
      </c>
      <c r="O364" s="216">
        <v>0.008547</v>
      </c>
      <c r="P364" s="216">
        <v>0.007855</v>
      </c>
      <c r="Q364" s="216">
        <v>0.6147583946666667</v>
      </c>
      <c r="R364" s="216">
        <v>0.017922767378848705</v>
      </c>
      <c r="S364" s="216">
        <v>0.571149</v>
      </c>
      <c r="T364" s="216">
        <v>0.05302648157671071</v>
      </c>
      <c r="U364" s="216">
        <v>0</v>
      </c>
      <c r="V364" s="216">
        <v>0</v>
      </c>
      <c r="W364" s="216">
        <v>0</v>
      </c>
      <c r="X364" s="216">
        <v>0</v>
      </c>
      <c r="Y364" s="216">
        <v>0</v>
      </c>
      <c r="Z364" s="216"/>
      <c r="AA364" s="216">
        <v>0</v>
      </c>
      <c r="AB364" s="46"/>
      <c r="AC364" s="217">
        <v>9.324591289369225</v>
      </c>
      <c r="AE364" s="216">
        <v>2.7868014775682344</v>
      </c>
      <c r="AF364" s="46"/>
      <c r="AG364" s="216">
        <v>4.593768246654</v>
      </c>
      <c r="AH364" s="216">
        <v>0.02288394185200054</v>
      </c>
      <c r="AI364" s="216">
        <v>-0.058674</v>
      </c>
      <c r="AJ364" s="216"/>
      <c r="AK364" s="216">
        <v>0</v>
      </c>
      <c r="AL364" s="216">
        <v>0</v>
      </c>
      <c r="AM364" s="216">
        <v>0</v>
      </c>
      <c r="AN364" s="216">
        <v>0</v>
      </c>
      <c r="AO364" s="216">
        <v>0</v>
      </c>
      <c r="AP364" s="216">
        <v>0.008547</v>
      </c>
      <c r="AQ364" s="216">
        <v>0.007855</v>
      </c>
      <c r="AR364" s="216">
        <v>0.03160948295843692</v>
      </c>
      <c r="AS364" s="216">
        <v>0.8481839946666667</v>
      </c>
      <c r="AT364" s="216">
        <v>0.007241564122697433</v>
      </c>
      <c r="AU364" s="216">
        <v>0.507784</v>
      </c>
      <c r="AV364" s="216">
        <v>0.0735552489256783</v>
      </c>
      <c r="AW364" s="216">
        <v>0</v>
      </c>
      <c r="AX364" s="216">
        <v>0</v>
      </c>
      <c r="AY364" s="216">
        <v>0</v>
      </c>
      <c r="AZ364" s="216">
        <v>0</v>
      </c>
      <c r="BA364" s="216">
        <v>0</v>
      </c>
      <c r="BB364" s="46"/>
      <c r="BC364" s="216">
        <v>0</v>
      </c>
      <c r="BD364" s="46"/>
      <c r="BE364" s="216">
        <v>0</v>
      </c>
      <c r="BG364" s="45">
        <v>8.829555956747715</v>
      </c>
      <c r="BI364" s="35">
        <v>-0.05308922581796052</v>
      </c>
      <c r="BN364" s="7"/>
    </row>
    <row r="365" spans="1:66" ht="12.75">
      <c r="A365" s="8" t="s">
        <v>589</v>
      </c>
      <c r="B365" s="8" t="s">
        <v>414</v>
      </c>
      <c r="C365" s="8" t="s">
        <v>415</v>
      </c>
      <c r="D365" s="8"/>
      <c r="E365" s="216">
        <v>7.39706</v>
      </c>
      <c r="F365" s="216"/>
      <c r="G365" s="216">
        <v>6.446043812113</v>
      </c>
      <c r="H365" s="216">
        <v>-0.171478</v>
      </c>
      <c r="I365" s="216">
        <v>0</v>
      </c>
      <c r="J365" s="216">
        <v>0</v>
      </c>
      <c r="K365" s="216">
        <v>0</v>
      </c>
      <c r="L365" s="216">
        <v>0</v>
      </c>
      <c r="M365" s="216">
        <v>0</v>
      </c>
      <c r="N365" s="216">
        <v>0</v>
      </c>
      <c r="O365" s="216">
        <v>0.008547</v>
      </c>
      <c r="P365" s="216">
        <v>0.007855</v>
      </c>
      <c r="Q365" s="216">
        <v>1.0670910551111112</v>
      </c>
      <c r="R365" s="216">
        <v>0.02155443632113878</v>
      </c>
      <c r="S365" s="216">
        <v>0.665364</v>
      </c>
      <c r="T365" s="216">
        <v>0.06148855928432432</v>
      </c>
      <c r="U365" s="216">
        <v>0</v>
      </c>
      <c r="V365" s="216">
        <v>0</v>
      </c>
      <c r="W365" s="216">
        <v>0</v>
      </c>
      <c r="X365" s="216">
        <v>0</v>
      </c>
      <c r="Y365" s="216">
        <v>0</v>
      </c>
      <c r="Z365" s="216"/>
      <c r="AA365" s="216">
        <v>0</v>
      </c>
      <c r="AB365" s="46"/>
      <c r="AC365" s="217">
        <v>15.503525862829575</v>
      </c>
      <c r="AE365" s="216">
        <v>7.364752363207079</v>
      </c>
      <c r="AF365" s="46"/>
      <c r="AG365" s="216">
        <v>5.587181874332</v>
      </c>
      <c r="AH365" s="216">
        <v>0.02752088765199948</v>
      </c>
      <c r="AI365" s="216">
        <v>-0.171478</v>
      </c>
      <c r="AJ365" s="216"/>
      <c r="AK365" s="216">
        <v>0</v>
      </c>
      <c r="AL365" s="216">
        <v>0</v>
      </c>
      <c r="AM365" s="216">
        <v>0</v>
      </c>
      <c r="AN365" s="216">
        <v>0</v>
      </c>
      <c r="AO365" s="216">
        <v>0</v>
      </c>
      <c r="AP365" s="216">
        <v>0.008547</v>
      </c>
      <c r="AQ365" s="216">
        <v>0.007855</v>
      </c>
      <c r="AR365" s="216">
        <v>0.0803734720705224</v>
      </c>
      <c r="AS365" s="216">
        <v>1.3607674284444444</v>
      </c>
      <c r="AT365" s="216">
        <v>0.008766510685898635</v>
      </c>
      <c r="AU365" s="216">
        <v>0.653457</v>
      </c>
      <c r="AV365" s="216">
        <v>0.07941282536127471</v>
      </c>
      <c r="AW365" s="216">
        <v>0</v>
      </c>
      <c r="AX365" s="216">
        <v>0</v>
      </c>
      <c r="AY365" s="216">
        <v>0</v>
      </c>
      <c r="AZ365" s="216">
        <v>0</v>
      </c>
      <c r="BA365" s="216">
        <v>0</v>
      </c>
      <c r="BB365" s="46"/>
      <c r="BC365" s="216">
        <v>0</v>
      </c>
      <c r="BD365" s="46"/>
      <c r="BE365" s="216">
        <v>0</v>
      </c>
      <c r="BG365" s="45">
        <v>15.007156361753214</v>
      </c>
      <c r="BI365" s="35">
        <v>-0.03201655581240584</v>
      </c>
      <c r="BN365" s="7"/>
    </row>
    <row r="366" spans="1:66" ht="12.75">
      <c r="A366" s="8" t="s">
        <v>622</v>
      </c>
      <c r="B366" s="8" t="s">
        <v>416</v>
      </c>
      <c r="C366" s="8" t="s">
        <v>417</v>
      </c>
      <c r="D366" s="8"/>
      <c r="E366" s="216">
        <v>75.660209</v>
      </c>
      <c r="F366" s="216"/>
      <c r="G366" s="216">
        <v>39.601737549081</v>
      </c>
      <c r="H366" s="216">
        <v>-0.262013</v>
      </c>
      <c r="I366" s="216">
        <v>0</v>
      </c>
      <c r="J366" s="216">
        <v>0</v>
      </c>
      <c r="K366" s="216">
        <v>0</v>
      </c>
      <c r="L366" s="216">
        <v>0.05965200000000001</v>
      </c>
      <c r="M366" s="216">
        <v>0.201346</v>
      </c>
      <c r="N366" s="216">
        <v>0</v>
      </c>
      <c r="O366" s="216">
        <v>0.008547</v>
      </c>
      <c r="P366" s="216">
        <v>0.007855</v>
      </c>
      <c r="Q366" s="216">
        <v>1.4977471933333333</v>
      </c>
      <c r="R366" s="216">
        <v>0.13403115492750364</v>
      </c>
      <c r="S366" s="216">
        <v>0.758655</v>
      </c>
      <c r="T366" s="216">
        <v>0.06142374858042615</v>
      </c>
      <c r="U366" s="216">
        <v>0</v>
      </c>
      <c r="V366" s="216">
        <v>0</v>
      </c>
      <c r="W366" s="216">
        <v>0</v>
      </c>
      <c r="X366" s="216">
        <v>0.087728</v>
      </c>
      <c r="Y366" s="216">
        <v>4.381012339105206</v>
      </c>
      <c r="Z366" s="216"/>
      <c r="AA366" s="216">
        <v>1.792796</v>
      </c>
      <c r="AB366" s="46"/>
      <c r="AC366" s="217">
        <v>123.99072698502746</v>
      </c>
      <c r="AE366" s="216">
        <v>76.23379259745523</v>
      </c>
      <c r="AF366" s="46"/>
      <c r="AG366" s="216">
        <v>35.816395673954005</v>
      </c>
      <c r="AH366" s="216">
        <v>0.17113211877099424</v>
      </c>
      <c r="AI366" s="216">
        <v>-0.262013</v>
      </c>
      <c r="AJ366" s="216"/>
      <c r="AK366" s="216">
        <v>0</v>
      </c>
      <c r="AL366" s="216">
        <v>0</v>
      </c>
      <c r="AM366" s="216">
        <v>0.05965200000000001</v>
      </c>
      <c r="AN366" s="216">
        <v>0.198417</v>
      </c>
      <c r="AO366" s="216">
        <v>0</v>
      </c>
      <c r="AP366" s="216">
        <v>0.008547</v>
      </c>
      <c r="AQ366" s="216">
        <v>0.007855</v>
      </c>
      <c r="AR366" s="216">
        <v>0.8228955124053666</v>
      </c>
      <c r="AS366" s="216">
        <v>2.2616022599999996</v>
      </c>
      <c r="AT366" s="216">
        <v>0.05385769404045834</v>
      </c>
      <c r="AU366" s="216">
        <v>0.702435</v>
      </c>
      <c r="AV366" s="216">
        <v>0.07902884984650559</v>
      </c>
      <c r="AW366" s="216">
        <v>0</v>
      </c>
      <c r="AX366" s="216">
        <v>0</v>
      </c>
      <c r="AY366" s="216">
        <v>0</v>
      </c>
      <c r="AZ366" s="216">
        <v>0.090466</v>
      </c>
      <c r="BA366" s="216">
        <v>4.819113573015728</v>
      </c>
      <c r="BB366" s="46"/>
      <c r="BC366" s="216">
        <v>2.295781</v>
      </c>
      <c r="BD366" s="46"/>
      <c r="BE366" s="216">
        <v>0</v>
      </c>
      <c r="BG366" s="45">
        <v>123.35895827948832</v>
      </c>
      <c r="BI366" s="35">
        <v>-0.005095289953541719</v>
      </c>
      <c r="BN366" s="7"/>
    </row>
    <row r="367" spans="1:66" ht="12.75">
      <c r="A367" s="8" t="s">
        <v>589</v>
      </c>
      <c r="B367" s="8" t="s">
        <v>418</v>
      </c>
      <c r="C367" s="8" t="s">
        <v>419</v>
      </c>
      <c r="D367" s="8"/>
      <c r="E367" s="216">
        <v>3.797213</v>
      </c>
      <c r="F367" s="216"/>
      <c r="G367" s="216">
        <v>3.649153991601</v>
      </c>
      <c r="H367" s="216">
        <v>-0.119443</v>
      </c>
      <c r="I367" s="216">
        <v>0</v>
      </c>
      <c r="J367" s="216">
        <v>0</v>
      </c>
      <c r="K367" s="216">
        <v>0</v>
      </c>
      <c r="L367" s="216">
        <v>0</v>
      </c>
      <c r="M367" s="216">
        <v>0</v>
      </c>
      <c r="N367" s="216">
        <v>0</v>
      </c>
      <c r="O367" s="216">
        <v>0.008547</v>
      </c>
      <c r="P367" s="216">
        <v>0.007855</v>
      </c>
      <c r="Q367" s="216">
        <v>1.0257968435555556</v>
      </c>
      <c r="R367" s="216">
        <v>0.012202604970615642</v>
      </c>
      <c r="S367" s="216">
        <v>0.318291</v>
      </c>
      <c r="T367" s="216">
        <v>0.03695335743637179</v>
      </c>
      <c r="U367" s="216">
        <v>0</v>
      </c>
      <c r="V367" s="216">
        <v>0</v>
      </c>
      <c r="W367" s="216">
        <v>0</v>
      </c>
      <c r="X367" s="216">
        <v>0</v>
      </c>
      <c r="Y367" s="216">
        <v>0</v>
      </c>
      <c r="Z367" s="216"/>
      <c r="AA367" s="216">
        <v>0</v>
      </c>
      <c r="AB367" s="46"/>
      <c r="AC367" s="217">
        <v>8.736569797563543</v>
      </c>
      <c r="AE367" s="216">
        <v>3.838669841376968</v>
      </c>
      <c r="AF367" s="46"/>
      <c r="AG367" s="216">
        <v>3.168131193172</v>
      </c>
      <c r="AH367" s="216">
        <v>0.015580389830000234</v>
      </c>
      <c r="AI367" s="216">
        <v>-0.119443</v>
      </c>
      <c r="AJ367" s="216"/>
      <c r="AK367" s="216">
        <v>0</v>
      </c>
      <c r="AL367" s="216">
        <v>0</v>
      </c>
      <c r="AM367" s="216">
        <v>0</v>
      </c>
      <c r="AN367" s="216">
        <v>0</v>
      </c>
      <c r="AO367" s="216">
        <v>0</v>
      </c>
      <c r="AP367" s="216">
        <v>0.008547</v>
      </c>
      <c r="AQ367" s="216">
        <v>0.007855</v>
      </c>
      <c r="AR367" s="216">
        <v>0.042813293852416126</v>
      </c>
      <c r="AS367" s="216">
        <v>1.2487937502222222</v>
      </c>
      <c r="AT367" s="216">
        <v>0.00496278778027316</v>
      </c>
      <c r="AU367" s="216">
        <v>0.280096</v>
      </c>
      <c r="AV367" s="216">
        <v>0.0626179498153285</v>
      </c>
      <c r="AW367" s="216">
        <v>0</v>
      </c>
      <c r="AX367" s="216">
        <v>0</v>
      </c>
      <c r="AY367" s="216">
        <v>0</v>
      </c>
      <c r="AZ367" s="216">
        <v>0</v>
      </c>
      <c r="BA367" s="216">
        <v>0</v>
      </c>
      <c r="BB367" s="46"/>
      <c r="BC367" s="216">
        <v>0</v>
      </c>
      <c r="BD367" s="46"/>
      <c r="BE367" s="216">
        <v>0</v>
      </c>
      <c r="BG367" s="45">
        <v>8.558624206049208</v>
      </c>
      <c r="BI367" s="35">
        <v>-0.0203679013202597</v>
      </c>
      <c r="BN367" s="7"/>
    </row>
    <row r="368" spans="1:66" ht="12.75">
      <c r="A368" s="8" t="s">
        <v>589</v>
      </c>
      <c r="B368" s="8" t="s">
        <v>420</v>
      </c>
      <c r="C368" s="8" t="s">
        <v>421</v>
      </c>
      <c r="D368" s="8"/>
      <c r="E368" s="216">
        <v>4.987682</v>
      </c>
      <c r="F368" s="216"/>
      <c r="G368" s="216">
        <v>6.498104303064</v>
      </c>
      <c r="H368" s="216">
        <v>-0.282804</v>
      </c>
      <c r="I368" s="216">
        <v>0</v>
      </c>
      <c r="J368" s="216">
        <v>0</v>
      </c>
      <c r="K368" s="216">
        <v>0</v>
      </c>
      <c r="L368" s="216">
        <v>0</v>
      </c>
      <c r="M368" s="216">
        <v>0</v>
      </c>
      <c r="N368" s="216">
        <v>0</v>
      </c>
      <c r="O368" s="216">
        <v>0.008547</v>
      </c>
      <c r="P368" s="216">
        <v>0.007855</v>
      </c>
      <c r="Q368" s="216">
        <v>0.9568146862222223</v>
      </c>
      <c r="R368" s="216">
        <v>0.021648666632866336</v>
      </c>
      <c r="S368" s="216">
        <v>0.555235</v>
      </c>
      <c r="T368" s="216">
        <v>0.052258753383643254</v>
      </c>
      <c r="U368" s="216">
        <v>0</v>
      </c>
      <c r="V368" s="216">
        <v>0</v>
      </c>
      <c r="W368" s="216">
        <v>0</v>
      </c>
      <c r="X368" s="216">
        <v>0</v>
      </c>
      <c r="Y368" s="216">
        <v>0</v>
      </c>
      <c r="Z368" s="216"/>
      <c r="AA368" s="216">
        <v>0</v>
      </c>
      <c r="AB368" s="46"/>
      <c r="AC368" s="217">
        <v>12.80534140930273</v>
      </c>
      <c r="AE368" s="216">
        <v>5.003276871110803</v>
      </c>
      <c r="AF368" s="46"/>
      <c r="AG368" s="216">
        <v>5.629683757223</v>
      </c>
      <c r="AH368" s="216">
        <v>0.027641201714999973</v>
      </c>
      <c r="AI368" s="216">
        <v>-0.282804</v>
      </c>
      <c r="AJ368" s="216"/>
      <c r="AK368" s="216">
        <v>0</v>
      </c>
      <c r="AL368" s="216">
        <v>0</v>
      </c>
      <c r="AM368" s="216">
        <v>0</v>
      </c>
      <c r="AN368" s="216">
        <v>0</v>
      </c>
      <c r="AO368" s="216">
        <v>0</v>
      </c>
      <c r="AP368" s="216">
        <v>0.008547</v>
      </c>
      <c r="AQ368" s="216">
        <v>0.007855</v>
      </c>
      <c r="AR368" s="216">
        <v>0.05414604997490612</v>
      </c>
      <c r="AS368" s="216">
        <v>1.4849659395555557</v>
      </c>
      <c r="AT368" s="216">
        <v>0.008837312074089242</v>
      </c>
      <c r="AU368" s="216">
        <v>0.503565</v>
      </c>
      <c r="AV368" s="216">
        <v>0.07225910019969523</v>
      </c>
      <c r="AW368" s="216">
        <v>0</v>
      </c>
      <c r="AX368" s="216">
        <v>0</v>
      </c>
      <c r="AY368" s="216">
        <v>0</v>
      </c>
      <c r="AZ368" s="216">
        <v>0</v>
      </c>
      <c r="BA368" s="216">
        <v>0</v>
      </c>
      <c r="BB368" s="46"/>
      <c r="BC368" s="216">
        <v>0</v>
      </c>
      <c r="BD368" s="46"/>
      <c r="BE368" s="216">
        <v>0</v>
      </c>
      <c r="BG368" s="45">
        <v>12.517973231853045</v>
      </c>
      <c r="BI368" s="35">
        <v>-0.022441274173363373</v>
      </c>
      <c r="BN368" s="7"/>
    </row>
    <row r="369" spans="1:66" ht="12.75">
      <c r="A369" s="8" t="s">
        <v>589</v>
      </c>
      <c r="B369" s="8" t="s">
        <v>422</v>
      </c>
      <c r="C369" s="8" t="s">
        <v>423</v>
      </c>
      <c r="D369" s="8"/>
      <c r="E369" s="216">
        <v>6.042221</v>
      </c>
      <c r="F369" s="216"/>
      <c r="G369" s="216">
        <v>7.318420988680001</v>
      </c>
      <c r="H369" s="216">
        <v>-0.070485</v>
      </c>
      <c r="I369" s="216">
        <v>0</v>
      </c>
      <c r="J369" s="216">
        <v>0</v>
      </c>
      <c r="K369" s="216">
        <v>0</v>
      </c>
      <c r="L369" s="216">
        <v>0</v>
      </c>
      <c r="M369" s="216">
        <v>0</v>
      </c>
      <c r="N369" s="216">
        <v>0</v>
      </c>
      <c r="O369" s="216">
        <v>0.008547</v>
      </c>
      <c r="P369" s="216">
        <v>0.007855</v>
      </c>
      <c r="Q369" s="216">
        <v>0.6121287937777778</v>
      </c>
      <c r="R369" s="216">
        <v>0.024544583840352036</v>
      </c>
      <c r="S369" s="216">
        <v>0.700934</v>
      </c>
      <c r="T369" s="216">
        <v>0.06879887803144162</v>
      </c>
      <c r="U369" s="216">
        <v>0</v>
      </c>
      <c r="V369" s="216">
        <v>0</v>
      </c>
      <c r="W369" s="216">
        <v>0</v>
      </c>
      <c r="X369" s="216">
        <v>0</v>
      </c>
      <c r="Y369" s="216">
        <v>0</v>
      </c>
      <c r="Z369" s="216"/>
      <c r="AA369" s="216">
        <v>0</v>
      </c>
      <c r="AB369" s="46"/>
      <c r="AC369" s="217">
        <v>14.712965244329574</v>
      </c>
      <c r="AE369" s="216">
        <v>6.060244090836228</v>
      </c>
      <c r="AF369" s="46"/>
      <c r="AG369" s="216">
        <v>6.322584388894</v>
      </c>
      <c r="AH369" s="216">
        <v>0.031338733440000564</v>
      </c>
      <c r="AI369" s="216">
        <v>-0.070485</v>
      </c>
      <c r="AJ369" s="216"/>
      <c r="AK369" s="216">
        <v>0</v>
      </c>
      <c r="AL369" s="216">
        <v>0</v>
      </c>
      <c r="AM369" s="216">
        <v>0</v>
      </c>
      <c r="AN369" s="216">
        <v>0</v>
      </c>
      <c r="AO369" s="216">
        <v>0</v>
      </c>
      <c r="AP369" s="216">
        <v>0.008547</v>
      </c>
      <c r="AQ369" s="216">
        <v>0.007855</v>
      </c>
      <c r="AR369" s="216">
        <v>0.07028146898238569</v>
      </c>
      <c r="AS369" s="216">
        <v>1.0494930604444443</v>
      </c>
      <c r="AT369" s="216">
        <v>0.00995292890821006</v>
      </c>
      <c r="AU369" s="216">
        <v>0.616822</v>
      </c>
      <c r="AV369" s="216">
        <v>0.08327098608370907</v>
      </c>
      <c r="AW369" s="216">
        <v>0</v>
      </c>
      <c r="AX369" s="216">
        <v>0</v>
      </c>
      <c r="AY369" s="216">
        <v>0</v>
      </c>
      <c r="AZ369" s="216">
        <v>0</v>
      </c>
      <c r="BA369" s="216">
        <v>0</v>
      </c>
      <c r="BB369" s="46"/>
      <c r="BC369" s="216">
        <v>0</v>
      </c>
      <c r="BD369" s="46"/>
      <c r="BE369" s="216">
        <v>0</v>
      </c>
      <c r="BG369" s="45">
        <v>14.189904657588977</v>
      </c>
      <c r="BI369" s="35">
        <v>-0.03555099723641269</v>
      </c>
      <c r="BN369" s="7"/>
    </row>
    <row r="370" spans="1:66" ht="12.75">
      <c r="A370" s="8" t="s">
        <v>589</v>
      </c>
      <c r="B370" s="8" t="s">
        <v>424</v>
      </c>
      <c r="C370" s="8" t="s">
        <v>425</v>
      </c>
      <c r="D370" s="8"/>
      <c r="E370" s="216">
        <v>5.291768</v>
      </c>
      <c r="F370" s="216"/>
      <c r="G370" s="216">
        <v>6.65774824848</v>
      </c>
      <c r="H370" s="216">
        <v>-0.187622</v>
      </c>
      <c r="I370" s="216">
        <v>0</v>
      </c>
      <c r="J370" s="216">
        <v>0</v>
      </c>
      <c r="K370" s="216">
        <v>0</v>
      </c>
      <c r="L370" s="216">
        <v>0</v>
      </c>
      <c r="M370" s="216">
        <v>0</v>
      </c>
      <c r="N370" s="216">
        <v>0</v>
      </c>
      <c r="O370" s="216">
        <v>0.008547</v>
      </c>
      <c r="P370" s="216">
        <v>0.007855</v>
      </c>
      <c r="Q370" s="216">
        <v>1.0828529502222222</v>
      </c>
      <c r="R370" s="216">
        <v>0.022382117304076243</v>
      </c>
      <c r="S370" s="216">
        <v>0.584283</v>
      </c>
      <c r="T370" s="216">
        <v>0.05776646415295399</v>
      </c>
      <c r="U370" s="216">
        <v>0</v>
      </c>
      <c r="V370" s="216">
        <v>0</v>
      </c>
      <c r="W370" s="216">
        <v>0</v>
      </c>
      <c r="X370" s="216">
        <v>0</v>
      </c>
      <c r="Y370" s="216">
        <v>0</v>
      </c>
      <c r="Z370" s="216"/>
      <c r="AA370" s="216">
        <v>0</v>
      </c>
      <c r="AB370" s="46"/>
      <c r="AC370" s="217">
        <v>13.52558078015925</v>
      </c>
      <c r="AE370" s="216">
        <v>5.323942865545912</v>
      </c>
      <c r="AF370" s="46"/>
      <c r="AG370" s="216">
        <v>5.757722622902</v>
      </c>
      <c r="AH370" s="216">
        <v>0.028577677771999502</v>
      </c>
      <c r="AI370" s="216">
        <v>-0.187622</v>
      </c>
      <c r="AJ370" s="216"/>
      <c r="AK370" s="216">
        <v>0</v>
      </c>
      <c r="AL370" s="216">
        <v>0</v>
      </c>
      <c r="AM370" s="216">
        <v>0</v>
      </c>
      <c r="AN370" s="216">
        <v>0</v>
      </c>
      <c r="AO370" s="216">
        <v>0</v>
      </c>
      <c r="AP370" s="216">
        <v>0.008547</v>
      </c>
      <c r="AQ370" s="216">
        <v>0.007855</v>
      </c>
      <c r="AR370" s="216">
        <v>0.05956287670336061</v>
      </c>
      <c r="AS370" s="216">
        <v>1.5487965235555554</v>
      </c>
      <c r="AT370" s="216">
        <v>0.009054425142852205</v>
      </c>
      <c r="AU370" s="216">
        <v>0.522596</v>
      </c>
      <c r="AV370" s="216">
        <v>0.07639606352689855</v>
      </c>
      <c r="AW370" s="216">
        <v>0</v>
      </c>
      <c r="AX370" s="216">
        <v>0</v>
      </c>
      <c r="AY370" s="216">
        <v>0</v>
      </c>
      <c r="AZ370" s="216">
        <v>0</v>
      </c>
      <c r="BA370" s="216">
        <v>0</v>
      </c>
      <c r="BB370" s="46"/>
      <c r="BC370" s="216">
        <v>0</v>
      </c>
      <c r="BD370" s="46"/>
      <c r="BE370" s="216">
        <v>0</v>
      </c>
      <c r="BG370" s="45">
        <v>13.155429055148577</v>
      </c>
      <c r="BI370" s="35">
        <v>-0.027366789716982153</v>
      </c>
      <c r="BN370" s="7"/>
    </row>
    <row r="371" spans="1:66" ht="12.75">
      <c r="A371" s="8" t="s">
        <v>1079</v>
      </c>
      <c r="B371" s="8" t="s">
        <v>426</v>
      </c>
      <c r="C371" s="8" t="s">
        <v>427</v>
      </c>
      <c r="D371" s="8"/>
      <c r="E371" s="216">
        <v>33.520292</v>
      </c>
      <c r="F371" s="216"/>
      <c r="G371" s="216">
        <v>73.761911760953</v>
      </c>
      <c r="H371" s="216">
        <v>0</v>
      </c>
      <c r="I371" s="216">
        <v>0</v>
      </c>
      <c r="J371" s="216">
        <v>0</v>
      </c>
      <c r="K371" s="216">
        <v>0</v>
      </c>
      <c r="L371" s="216">
        <v>0</v>
      </c>
      <c r="M371" s="216">
        <v>0</v>
      </c>
      <c r="N371" s="216">
        <v>1.2077003964019652</v>
      </c>
      <c r="O371" s="216">
        <v>0</v>
      </c>
      <c r="P371" s="216">
        <v>0</v>
      </c>
      <c r="Q371" s="216">
        <v>0</v>
      </c>
      <c r="R371" s="216">
        <v>0</v>
      </c>
      <c r="S371" s="216">
        <v>0</v>
      </c>
      <c r="T371" s="216">
        <v>0</v>
      </c>
      <c r="U371" s="216">
        <v>0</v>
      </c>
      <c r="V371" s="216">
        <v>0</v>
      </c>
      <c r="W371" s="216">
        <v>0</v>
      </c>
      <c r="X371" s="216">
        <v>0</v>
      </c>
      <c r="Y371" s="216">
        <v>0</v>
      </c>
      <c r="Z371" s="216"/>
      <c r="AA371" s="216">
        <v>0</v>
      </c>
      <c r="AB371" s="46"/>
      <c r="AC371" s="217">
        <v>108.48990415735496</v>
      </c>
      <c r="AE371" s="216">
        <v>33.709476293937264</v>
      </c>
      <c r="AF371" s="46"/>
      <c r="AG371" s="216">
        <v>68.15501725585</v>
      </c>
      <c r="AH371" s="216">
        <v>0.3189146789610088</v>
      </c>
      <c r="AI371" s="216">
        <v>0</v>
      </c>
      <c r="AJ371" s="216"/>
      <c r="AK371" s="216">
        <v>0</v>
      </c>
      <c r="AL371" s="216">
        <v>0</v>
      </c>
      <c r="AM371" s="216">
        <v>0</v>
      </c>
      <c r="AN371" s="216">
        <v>0</v>
      </c>
      <c r="AO371" s="216">
        <v>1.2404730174379373</v>
      </c>
      <c r="AP371" s="216">
        <v>0</v>
      </c>
      <c r="AQ371" s="216">
        <v>0</v>
      </c>
      <c r="AR371" s="216">
        <v>0.4319553011766988</v>
      </c>
      <c r="AS371" s="216">
        <v>0</v>
      </c>
      <c r="AT371" s="216">
        <v>0</v>
      </c>
      <c r="AU371" s="216">
        <v>0</v>
      </c>
      <c r="AV371" s="216">
        <v>0</v>
      </c>
      <c r="AW371" s="216">
        <v>0</v>
      </c>
      <c r="AX371" s="216">
        <v>0</v>
      </c>
      <c r="AY371" s="216">
        <v>0</v>
      </c>
      <c r="AZ371" s="216">
        <v>0</v>
      </c>
      <c r="BA371" s="216">
        <v>0</v>
      </c>
      <c r="BB371" s="46"/>
      <c r="BC371" s="216">
        <v>0</v>
      </c>
      <c r="BD371" s="46"/>
      <c r="BE371" s="216">
        <v>0</v>
      </c>
      <c r="BG371" s="45">
        <v>103.8558365473629</v>
      </c>
      <c r="BI371" s="35">
        <v>-0.04271427508379725</v>
      </c>
      <c r="BN371" s="7"/>
    </row>
    <row r="372" spans="1:66" ht="12.75">
      <c r="A372" s="8" t="s">
        <v>589</v>
      </c>
      <c r="B372" s="8" t="s">
        <v>428</v>
      </c>
      <c r="C372" s="8" t="s">
        <v>429</v>
      </c>
      <c r="D372" s="8"/>
      <c r="E372" s="216">
        <v>3.268222</v>
      </c>
      <c r="F372" s="216"/>
      <c r="G372" s="216">
        <v>4.745123099076</v>
      </c>
      <c r="H372" s="216">
        <v>-0.174266</v>
      </c>
      <c r="I372" s="216">
        <v>0</v>
      </c>
      <c r="J372" s="216">
        <v>0</v>
      </c>
      <c r="K372" s="216">
        <v>0</v>
      </c>
      <c r="L372" s="216">
        <v>0</v>
      </c>
      <c r="M372" s="216">
        <v>0</v>
      </c>
      <c r="N372" s="216">
        <v>0</v>
      </c>
      <c r="O372" s="216">
        <v>0.008547</v>
      </c>
      <c r="P372" s="216">
        <v>0.007855</v>
      </c>
      <c r="Q372" s="216">
        <v>1.1072168515555556</v>
      </c>
      <c r="R372" s="216">
        <v>0.015890979537342035</v>
      </c>
      <c r="S372" s="216">
        <v>0.492039</v>
      </c>
      <c r="T372" s="216">
        <v>0.04237451504140566</v>
      </c>
      <c r="U372" s="216">
        <v>0</v>
      </c>
      <c r="V372" s="216">
        <v>0</v>
      </c>
      <c r="W372" s="216">
        <v>0</v>
      </c>
      <c r="X372" s="216">
        <v>0</v>
      </c>
      <c r="Y372" s="216">
        <v>0</v>
      </c>
      <c r="Z372" s="216"/>
      <c r="AA372" s="216">
        <v>0</v>
      </c>
      <c r="AB372" s="46"/>
      <c r="AC372" s="217">
        <v>9.513002445210304</v>
      </c>
      <c r="AE372" s="216">
        <v>3.293261817006633</v>
      </c>
      <c r="AF372" s="46"/>
      <c r="AG372" s="216">
        <v>4.107660490649</v>
      </c>
      <c r="AH372" s="216">
        <v>0.02028973785299994</v>
      </c>
      <c r="AI372" s="216">
        <v>-0.174266</v>
      </c>
      <c r="AJ372" s="216"/>
      <c r="AK372" s="216">
        <v>0</v>
      </c>
      <c r="AL372" s="216">
        <v>0</v>
      </c>
      <c r="AM372" s="216">
        <v>0</v>
      </c>
      <c r="AN372" s="216">
        <v>0</v>
      </c>
      <c r="AO372" s="216">
        <v>0</v>
      </c>
      <c r="AP372" s="216">
        <v>0.008547</v>
      </c>
      <c r="AQ372" s="216">
        <v>0.007855</v>
      </c>
      <c r="AR372" s="216">
        <v>0.035587470386046795</v>
      </c>
      <c r="AS372" s="216">
        <v>1.5097963715555556</v>
      </c>
      <c r="AT372" s="216">
        <v>0.0064532872512882275</v>
      </c>
      <c r="AU372" s="216">
        <v>0.438324</v>
      </c>
      <c r="AV372" s="216">
        <v>0.0661969519360168</v>
      </c>
      <c r="AW372" s="216">
        <v>0</v>
      </c>
      <c r="AX372" s="216">
        <v>0</v>
      </c>
      <c r="AY372" s="216">
        <v>0</v>
      </c>
      <c r="AZ372" s="216">
        <v>0</v>
      </c>
      <c r="BA372" s="216">
        <v>0</v>
      </c>
      <c r="BB372" s="46"/>
      <c r="BC372" s="216">
        <v>0</v>
      </c>
      <c r="BD372" s="46"/>
      <c r="BE372" s="216">
        <v>0</v>
      </c>
      <c r="BG372" s="45">
        <v>9.319706126637538</v>
      </c>
      <c r="BI372" s="35">
        <v>-0.0203191704917609</v>
      </c>
      <c r="BN372" s="7"/>
    </row>
    <row r="373" spans="1:66" ht="12.75">
      <c r="A373" s="8" t="s">
        <v>589</v>
      </c>
      <c r="B373" s="8" t="s">
        <v>430</v>
      </c>
      <c r="C373" s="8" t="s">
        <v>318</v>
      </c>
      <c r="D373" s="8"/>
      <c r="E373" s="216">
        <v>1.772613</v>
      </c>
      <c r="F373" s="216"/>
      <c r="G373" s="216">
        <v>2.653115374901</v>
      </c>
      <c r="H373" s="216">
        <v>-0.110253</v>
      </c>
      <c r="I373" s="216">
        <v>0</v>
      </c>
      <c r="J373" s="216">
        <v>0</v>
      </c>
      <c r="K373" s="216">
        <v>0</v>
      </c>
      <c r="L373" s="216">
        <v>0</v>
      </c>
      <c r="M373" s="216">
        <v>0</v>
      </c>
      <c r="N373" s="216">
        <v>0</v>
      </c>
      <c r="O373" s="216">
        <v>0.008547</v>
      </c>
      <c r="P373" s="216">
        <v>0.007855</v>
      </c>
      <c r="Q373" s="216">
        <v>0.38395637333333343</v>
      </c>
      <c r="R373" s="216">
        <v>0.008905649890035562</v>
      </c>
      <c r="S373" s="216">
        <v>0.27285</v>
      </c>
      <c r="T373" s="216">
        <v>0.03267979201945483</v>
      </c>
      <c r="U373" s="216">
        <v>0</v>
      </c>
      <c r="V373" s="216">
        <v>0</v>
      </c>
      <c r="W373" s="216">
        <v>0</v>
      </c>
      <c r="X373" s="216">
        <v>0</v>
      </c>
      <c r="Y373" s="216">
        <v>0</v>
      </c>
      <c r="Z373" s="216"/>
      <c r="AA373" s="216">
        <v>0</v>
      </c>
      <c r="AB373" s="46"/>
      <c r="AC373" s="217">
        <v>5.030269190143825</v>
      </c>
      <c r="AE373" s="216">
        <v>1.7791467292784255</v>
      </c>
      <c r="AF373" s="46"/>
      <c r="AG373" s="216">
        <v>2.295868671954</v>
      </c>
      <c r="AH373" s="216">
        <v>0.011370809537000023</v>
      </c>
      <c r="AI373" s="216">
        <v>-0.110253</v>
      </c>
      <c r="AJ373" s="216"/>
      <c r="AK373" s="216">
        <v>0</v>
      </c>
      <c r="AL373" s="216">
        <v>0</v>
      </c>
      <c r="AM373" s="216">
        <v>0</v>
      </c>
      <c r="AN373" s="216">
        <v>0</v>
      </c>
      <c r="AO373" s="216">
        <v>0</v>
      </c>
      <c r="AP373" s="216">
        <v>0.008547</v>
      </c>
      <c r="AQ373" s="216">
        <v>0.007855</v>
      </c>
      <c r="AR373" s="216">
        <v>0.020547099976749614</v>
      </c>
      <c r="AS373" s="216">
        <v>0.4436440533333334</v>
      </c>
      <c r="AT373" s="216">
        <v>0.0036081920885001656</v>
      </c>
      <c r="AU373" s="216">
        <v>0.248318</v>
      </c>
      <c r="AV373" s="216">
        <v>0.05965854780311627</v>
      </c>
      <c r="AW373" s="216">
        <v>0</v>
      </c>
      <c r="AX373" s="216">
        <v>0</v>
      </c>
      <c r="AY373" s="216">
        <v>0</v>
      </c>
      <c r="AZ373" s="216">
        <v>0</v>
      </c>
      <c r="BA373" s="216">
        <v>0</v>
      </c>
      <c r="BB373" s="46"/>
      <c r="BC373" s="216">
        <v>0</v>
      </c>
      <c r="BD373" s="46"/>
      <c r="BE373" s="216">
        <v>0</v>
      </c>
      <c r="BG373" s="45">
        <v>4.768311103971126</v>
      </c>
      <c r="BI373" s="35">
        <v>-0.05207635541373666</v>
      </c>
      <c r="BN373" s="7"/>
    </row>
    <row r="374" spans="1:66" ht="12.75">
      <c r="A374" s="8" t="s">
        <v>671</v>
      </c>
      <c r="B374" s="8" t="s">
        <v>319</v>
      </c>
      <c r="C374" s="8" t="s">
        <v>320</v>
      </c>
      <c r="D374" s="8"/>
      <c r="E374" s="216">
        <v>349.3412546</v>
      </c>
      <c r="F374" s="216"/>
      <c r="G374" s="216">
        <v>177.20531963455701</v>
      </c>
      <c r="H374" s="216">
        <v>0</v>
      </c>
      <c r="I374" s="216">
        <v>0</v>
      </c>
      <c r="J374" s="216">
        <v>0</v>
      </c>
      <c r="K374" s="216">
        <v>0.148127</v>
      </c>
      <c r="L374" s="216">
        <v>0.23394800000000002</v>
      </c>
      <c r="M374" s="216">
        <v>1.248571</v>
      </c>
      <c r="N374" s="216">
        <v>0.7895371984535403</v>
      </c>
      <c r="O374" s="216">
        <v>0.008547</v>
      </c>
      <c r="P374" s="216">
        <v>0</v>
      </c>
      <c r="Q374" s="216">
        <v>2.115044364222222</v>
      </c>
      <c r="R374" s="216">
        <v>0.5868724359922108</v>
      </c>
      <c r="S374" s="216">
        <v>0</v>
      </c>
      <c r="T374" s="216">
        <v>0</v>
      </c>
      <c r="U374" s="216">
        <v>0</v>
      </c>
      <c r="V374" s="216">
        <v>0</v>
      </c>
      <c r="W374" s="216">
        <v>0</v>
      </c>
      <c r="X374" s="216">
        <v>0.578571</v>
      </c>
      <c r="Y374" s="216">
        <v>26.697790288679258</v>
      </c>
      <c r="Z374" s="216"/>
      <c r="AA374" s="216">
        <v>11.823605</v>
      </c>
      <c r="AB374" s="46"/>
      <c r="AC374" s="217">
        <v>570.7771875219044</v>
      </c>
      <c r="AE374" s="216">
        <v>352.35807015355226</v>
      </c>
      <c r="AF374" s="46"/>
      <c r="AG374" s="216">
        <v>163.203604125607</v>
      </c>
      <c r="AH374" s="216">
        <v>0.749323718611002</v>
      </c>
      <c r="AI374" s="216">
        <v>0</v>
      </c>
      <c r="AJ374" s="216"/>
      <c r="AK374" s="216">
        <v>0</v>
      </c>
      <c r="AL374" s="216">
        <v>0.148127</v>
      </c>
      <c r="AM374" s="216">
        <v>0.23394800000000002</v>
      </c>
      <c r="AN374" s="216">
        <v>1.230408</v>
      </c>
      <c r="AO374" s="216">
        <v>0.827751472032036</v>
      </c>
      <c r="AP374" s="216">
        <v>0.008547</v>
      </c>
      <c r="AQ374" s="216">
        <v>0</v>
      </c>
      <c r="AR374" s="216">
        <v>3.9275452188209607</v>
      </c>
      <c r="AS374" s="216">
        <v>2.954116017555555</v>
      </c>
      <c r="AT374" s="216">
        <v>0.24099624102076989</v>
      </c>
      <c r="AU374" s="216">
        <v>0</v>
      </c>
      <c r="AV374" s="216">
        <v>0</v>
      </c>
      <c r="AW374" s="216">
        <v>0</v>
      </c>
      <c r="AX374" s="216">
        <v>0</v>
      </c>
      <c r="AY374" s="216">
        <v>0</v>
      </c>
      <c r="AZ374" s="216">
        <v>0.59663</v>
      </c>
      <c r="BA374" s="216">
        <v>27.445328416762276</v>
      </c>
      <c r="BB374" s="46"/>
      <c r="BC374" s="216">
        <v>15.140821</v>
      </c>
      <c r="BD374" s="46"/>
      <c r="BE374" s="216">
        <v>0</v>
      </c>
      <c r="BG374" s="45">
        <v>569.0652163639618</v>
      </c>
      <c r="BI374" s="35">
        <v>-0.0029993685721310856</v>
      </c>
      <c r="BN374" s="7"/>
    </row>
    <row r="375" spans="1:66" ht="12.75">
      <c r="A375" s="8" t="s">
        <v>1079</v>
      </c>
      <c r="B375" s="8" t="s">
        <v>321</v>
      </c>
      <c r="C375" s="8" t="s">
        <v>322</v>
      </c>
      <c r="D375" s="8"/>
      <c r="E375" s="216">
        <v>33.709912</v>
      </c>
      <c r="F375" s="216"/>
      <c r="G375" s="216">
        <v>54.090098227934</v>
      </c>
      <c r="H375" s="216">
        <v>0</v>
      </c>
      <c r="I375" s="216">
        <v>0</v>
      </c>
      <c r="J375" s="216">
        <v>0</v>
      </c>
      <c r="K375" s="216">
        <v>0</v>
      </c>
      <c r="L375" s="216">
        <v>0</v>
      </c>
      <c r="M375" s="216">
        <v>0</v>
      </c>
      <c r="N375" s="216">
        <v>1.450829374861291</v>
      </c>
      <c r="O375" s="216">
        <v>0</v>
      </c>
      <c r="P375" s="216">
        <v>0</v>
      </c>
      <c r="Q375" s="216">
        <v>0</v>
      </c>
      <c r="R375" s="216">
        <v>0</v>
      </c>
      <c r="S375" s="216">
        <v>0</v>
      </c>
      <c r="T375" s="216">
        <v>0</v>
      </c>
      <c r="U375" s="216">
        <v>0</v>
      </c>
      <c r="V375" s="216">
        <v>0</v>
      </c>
      <c r="W375" s="216">
        <v>0</v>
      </c>
      <c r="X375" s="216">
        <v>0</v>
      </c>
      <c r="Y375" s="216">
        <v>0</v>
      </c>
      <c r="Z375" s="216"/>
      <c r="AA375" s="216">
        <v>0</v>
      </c>
      <c r="AB375" s="46"/>
      <c r="AC375" s="217">
        <v>89.25083960279528</v>
      </c>
      <c r="AE375" s="216">
        <v>34.014662276256445</v>
      </c>
      <c r="AF375" s="46"/>
      <c r="AG375" s="216">
        <v>49.992645312156</v>
      </c>
      <c r="AH375" s="216">
        <v>0.23386224542599918</v>
      </c>
      <c r="AI375" s="216">
        <v>0</v>
      </c>
      <c r="AJ375" s="216"/>
      <c r="AK375" s="216">
        <v>0</v>
      </c>
      <c r="AL375" s="216">
        <v>0</v>
      </c>
      <c r="AM375" s="216">
        <v>0</v>
      </c>
      <c r="AN375" s="216">
        <v>0</v>
      </c>
      <c r="AO375" s="216">
        <v>1.5046452997947146</v>
      </c>
      <c r="AP375" s="216">
        <v>0</v>
      </c>
      <c r="AQ375" s="216">
        <v>0</v>
      </c>
      <c r="AR375" s="216">
        <v>0.40335217229940373</v>
      </c>
      <c r="AS375" s="216">
        <v>0</v>
      </c>
      <c r="AT375" s="216">
        <v>0</v>
      </c>
      <c r="AU375" s="216">
        <v>0</v>
      </c>
      <c r="AV375" s="216">
        <v>0</v>
      </c>
      <c r="AW375" s="216">
        <v>0</v>
      </c>
      <c r="AX375" s="216">
        <v>0</v>
      </c>
      <c r="AY375" s="216">
        <v>0</v>
      </c>
      <c r="AZ375" s="216">
        <v>0</v>
      </c>
      <c r="BA375" s="216">
        <v>0</v>
      </c>
      <c r="BB375" s="46"/>
      <c r="BC375" s="216">
        <v>0</v>
      </c>
      <c r="BD375" s="46"/>
      <c r="BE375" s="216">
        <v>0</v>
      </c>
      <c r="BG375" s="45">
        <v>86.14916730593256</v>
      </c>
      <c r="BI375" s="35">
        <v>-0.03475230385133065</v>
      </c>
      <c r="BN375" s="7"/>
    </row>
    <row r="376" spans="1:66" ht="12.75">
      <c r="A376" s="8" t="s">
        <v>684</v>
      </c>
      <c r="B376" s="8" t="s">
        <v>323</v>
      </c>
      <c r="C376" s="8" t="s">
        <v>324</v>
      </c>
      <c r="D376" s="8"/>
      <c r="E376" s="216">
        <v>44.68016</v>
      </c>
      <c r="F376" s="216"/>
      <c r="G376" s="216">
        <v>198.132409277602</v>
      </c>
      <c r="H376" s="216">
        <v>0</v>
      </c>
      <c r="I376" s="216">
        <v>0</v>
      </c>
      <c r="J376" s="216">
        <v>0</v>
      </c>
      <c r="K376" s="216">
        <v>0</v>
      </c>
      <c r="L376" s="216">
        <v>0.16989399999999996</v>
      </c>
      <c r="M376" s="216">
        <v>1.07236</v>
      </c>
      <c r="N376" s="216">
        <v>0</v>
      </c>
      <c r="O376" s="216">
        <v>0.008547</v>
      </c>
      <c r="P376" s="216">
        <v>0.007855</v>
      </c>
      <c r="Q376" s="216">
        <v>6.3504021477777775</v>
      </c>
      <c r="R376" s="216">
        <v>0.669253623556598</v>
      </c>
      <c r="S376" s="216">
        <v>2.542967</v>
      </c>
      <c r="T376" s="216">
        <v>0.16124620942879572</v>
      </c>
      <c r="U376" s="216">
        <v>0.1</v>
      </c>
      <c r="V376" s="216">
        <v>0</v>
      </c>
      <c r="W376" s="216">
        <v>0</v>
      </c>
      <c r="X376" s="216">
        <v>0.23174</v>
      </c>
      <c r="Y376" s="216">
        <v>30.384168630132837</v>
      </c>
      <c r="Z376" s="216"/>
      <c r="AA376" s="216">
        <v>4.735807</v>
      </c>
      <c r="AB376" s="46"/>
      <c r="AC376" s="217">
        <v>289.246809888498</v>
      </c>
      <c r="AE376" s="216">
        <v>44.79595475379554</v>
      </c>
      <c r="AF376" s="46"/>
      <c r="AG376" s="216">
        <v>176.77743163825602</v>
      </c>
      <c r="AH376" s="216">
        <v>0.854508719683975</v>
      </c>
      <c r="AI376" s="216">
        <v>0</v>
      </c>
      <c r="AJ376" s="216"/>
      <c r="AK376" s="216">
        <v>0</v>
      </c>
      <c r="AL376" s="216">
        <v>0</v>
      </c>
      <c r="AM376" s="216">
        <v>0.16989399999999996</v>
      </c>
      <c r="AN376" s="216">
        <v>1.05676</v>
      </c>
      <c r="AO376" s="216">
        <v>0</v>
      </c>
      <c r="AP376" s="216">
        <v>0.008547</v>
      </c>
      <c r="AQ376" s="216">
        <v>0.007855</v>
      </c>
      <c r="AR376" s="216">
        <v>0.49400065769453694</v>
      </c>
      <c r="AS376" s="216">
        <v>8.249871614444444</v>
      </c>
      <c r="AT376" s="216">
        <v>0.26945672939594517</v>
      </c>
      <c r="AU376" s="216">
        <v>2.542967</v>
      </c>
      <c r="AV376" s="216">
        <v>0.14803161485373006</v>
      </c>
      <c r="AW376" s="216">
        <v>0.1</v>
      </c>
      <c r="AX376" s="216">
        <v>0</v>
      </c>
      <c r="AY376" s="216">
        <v>0</v>
      </c>
      <c r="AZ376" s="216">
        <v>0.238973</v>
      </c>
      <c r="BA376" s="216">
        <v>31.234925351776557</v>
      </c>
      <c r="BB376" s="46"/>
      <c r="BC376" s="216">
        <v>6.064479</v>
      </c>
      <c r="BD376" s="46"/>
      <c r="BE376" s="216">
        <v>0</v>
      </c>
      <c r="BG376" s="45">
        <v>273.0136560799007</v>
      </c>
      <c r="BI376" s="35">
        <v>-0.05612215330863972</v>
      </c>
      <c r="BN376" s="7"/>
    </row>
    <row r="377" spans="1:66" ht="12.75">
      <c r="A377" s="8" t="s">
        <v>589</v>
      </c>
      <c r="B377" s="8" t="s">
        <v>325</v>
      </c>
      <c r="C377" s="8" t="s">
        <v>326</v>
      </c>
      <c r="D377" s="8"/>
      <c r="E377" s="216">
        <v>5.465032</v>
      </c>
      <c r="F377" s="216"/>
      <c r="G377" s="216">
        <v>4.459165553779</v>
      </c>
      <c r="H377" s="216">
        <v>-0.004726</v>
      </c>
      <c r="I377" s="216">
        <v>0</v>
      </c>
      <c r="J377" s="216">
        <v>0</v>
      </c>
      <c r="K377" s="216">
        <v>0</v>
      </c>
      <c r="L377" s="216">
        <v>0</v>
      </c>
      <c r="M377" s="216">
        <v>0</v>
      </c>
      <c r="N377" s="216">
        <v>0</v>
      </c>
      <c r="O377" s="216">
        <v>0.008547</v>
      </c>
      <c r="P377" s="216">
        <v>0.007855</v>
      </c>
      <c r="Q377" s="216">
        <v>0.4890698933333334</v>
      </c>
      <c r="R377" s="216">
        <v>0.01509976450687844</v>
      </c>
      <c r="S377" s="216">
        <v>0.552377</v>
      </c>
      <c r="T377" s="216">
        <v>0.0537710506067904</v>
      </c>
      <c r="U377" s="216">
        <v>0</v>
      </c>
      <c r="V377" s="216">
        <v>0</v>
      </c>
      <c r="W377" s="216">
        <v>0</v>
      </c>
      <c r="X377" s="216">
        <v>0</v>
      </c>
      <c r="Y377" s="216">
        <v>0</v>
      </c>
      <c r="Z377" s="216"/>
      <c r="AA377" s="216">
        <v>0</v>
      </c>
      <c r="AB377" s="46"/>
      <c r="AC377" s="217">
        <v>11.046191262226001</v>
      </c>
      <c r="AE377" s="216">
        <v>5.451981909964158</v>
      </c>
      <c r="AF377" s="46"/>
      <c r="AG377" s="216">
        <v>3.867444212002</v>
      </c>
      <c r="AH377" s="216">
        <v>0.01927950777200004</v>
      </c>
      <c r="AI377" s="216">
        <v>-0.004726</v>
      </c>
      <c r="AJ377" s="216"/>
      <c r="AK377" s="216">
        <v>0</v>
      </c>
      <c r="AL377" s="216">
        <v>0</v>
      </c>
      <c r="AM377" s="216">
        <v>0</v>
      </c>
      <c r="AN377" s="216">
        <v>0</v>
      </c>
      <c r="AO377" s="216">
        <v>0</v>
      </c>
      <c r="AP377" s="216">
        <v>0.008547</v>
      </c>
      <c r="AQ377" s="216">
        <v>0.007855</v>
      </c>
      <c r="AR377" s="216">
        <v>0.06147958860667369</v>
      </c>
      <c r="AS377" s="216">
        <v>0.8181244</v>
      </c>
      <c r="AT377" s="216">
        <v>0.006064389820611636</v>
      </c>
      <c r="AU377" s="216">
        <v>0.509748</v>
      </c>
      <c r="AV377" s="216">
        <v>0.07420827465432223</v>
      </c>
      <c r="AW377" s="216">
        <v>0</v>
      </c>
      <c r="AX377" s="216">
        <v>0</v>
      </c>
      <c r="AY377" s="216">
        <v>0</v>
      </c>
      <c r="AZ377" s="216">
        <v>0</v>
      </c>
      <c r="BA377" s="216">
        <v>0</v>
      </c>
      <c r="BB377" s="46"/>
      <c r="BC377" s="216">
        <v>0</v>
      </c>
      <c r="BD377" s="46"/>
      <c r="BE377" s="216">
        <v>0</v>
      </c>
      <c r="BG377" s="45">
        <v>10.820006282819765</v>
      </c>
      <c r="BI377" s="35">
        <v>-0.02047628671610162</v>
      </c>
      <c r="BN377" s="7"/>
    </row>
    <row r="378" spans="1:66" ht="12.75">
      <c r="A378" s="8" t="s">
        <v>611</v>
      </c>
      <c r="B378" s="8" t="s">
        <v>327</v>
      </c>
      <c r="C378" s="8" t="s">
        <v>328</v>
      </c>
      <c r="D378" s="8"/>
      <c r="E378" s="216">
        <v>98.315724</v>
      </c>
      <c r="F378" s="216"/>
      <c r="G378" s="216">
        <v>154.36688464379998</v>
      </c>
      <c r="H378" s="216">
        <v>-0.012186</v>
      </c>
      <c r="I378" s="216">
        <v>0</v>
      </c>
      <c r="J378" s="216">
        <v>0</v>
      </c>
      <c r="K378" s="216">
        <v>0</v>
      </c>
      <c r="L378" s="216">
        <v>0.06444899999999998</v>
      </c>
      <c r="M378" s="216">
        <v>1.200742</v>
      </c>
      <c r="N378" s="216">
        <v>0</v>
      </c>
      <c r="O378" s="216">
        <v>0.008547</v>
      </c>
      <c r="P378" s="216">
        <v>0.007855</v>
      </c>
      <c r="Q378" s="216">
        <v>2.0374308733333333</v>
      </c>
      <c r="R378" s="216">
        <v>0.5227219258110933</v>
      </c>
      <c r="S378" s="216">
        <v>2.373043</v>
      </c>
      <c r="T378" s="216">
        <v>0.20496709163882548</v>
      </c>
      <c r="U378" s="216">
        <v>0</v>
      </c>
      <c r="V378" s="216">
        <v>0</v>
      </c>
      <c r="W378" s="216">
        <v>0</v>
      </c>
      <c r="X378" s="216">
        <v>0.278864</v>
      </c>
      <c r="Y378" s="216">
        <v>23.020453195117437</v>
      </c>
      <c r="Z378" s="216"/>
      <c r="AA378" s="216">
        <v>5.698831</v>
      </c>
      <c r="AB378" s="46"/>
      <c r="AC378" s="217">
        <v>288.08832672970067</v>
      </c>
      <c r="AE378" s="216">
        <v>99.08499751075621</v>
      </c>
      <c r="AF378" s="46"/>
      <c r="AG378" s="216">
        <v>138.756922853681</v>
      </c>
      <c r="AH378" s="216">
        <v>0.6674158015049994</v>
      </c>
      <c r="AI378" s="216">
        <v>-0.012186</v>
      </c>
      <c r="AJ378" s="216"/>
      <c r="AK378" s="216">
        <v>0</v>
      </c>
      <c r="AL378" s="216">
        <v>0</v>
      </c>
      <c r="AM378" s="216">
        <v>0.06444899999999998</v>
      </c>
      <c r="AN378" s="216">
        <v>1.183275</v>
      </c>
      <c r="AO378" s="216">
        <v>0</v>
      </c>
      <c r="AP378" s="216">
        <v>0.008547</v>
      </c>
      <c r="AQ378" s="216">
        <v>0.007855</v>
      </c>
      <c r="AR378" s="216">
        <v>1.1901032643141198</v>
      </c>
      <c r="AS378" s="216">
        <v>2.9729456733333333</v>
      </c>
      <c r="AT378" s="216">
        <v>0.20993635526271093</v>
      </c>
      <c r="AU378" s="216">
        <v>2.222249</v>
      </c>
      <c r="AV378" s="216">
        <v>0.17366058516667335</v>
      </c>
      <c r="AW378" s="216">
        <v>0</v>
      </c>
      <c r="AX378" s="216">
        <v>0</v>
      </c>
      <c r="AY378" s="216">
        <v>0</v>
      </c>
      <c r="AZ378" s="216">
        <v>0.287568</v>
      </c>
      <c r="BA378" s="216">
        <v>23.665025884580725</v>
      </c>
      <c r="BB378" s="46"/>
      <c r="BC378" s="216">
        <v>7.297688</v>
      </c>
      <c r="BD378" s="46"/>
      <c r="BE378" s="216">
        <v>0</v>
      </c>
      <c r="BG378" s="45">
        <v>277.78045292859974</v>
      </c>
      <c r="BI378" s="35">
        <v>-0.03578025502842503</v>
      </c>
      <c r="BN378" s="7"/>
    </row>
    <row r="379" spans="1:66" ht="12.75">
      <c r="A379" s="8" t="s">
        <v>622</v>
      </c>
      <c r="B379" s="8" t="s">
        <v>329</v>
      </c>
      <c r="C379" s="8" t="s">
        <v>330</v>
      </c>
      <c r="D379" s="8"/>
      <c r="E379" s="216">
        <v>201.18213848</v>
      </c>
      <c r="F379" s="216"/>
      <c r="G379" s="216">
        <v>129.168218408939</v>
      </c>
      <c r="H379" s="216">
        <v>-1.149224</v>
      </c>
      <c r="I379" s="216">
        <v>0</v>
      </c>
      <c r="J379" s="216">
        <v>0</v>
      </c>
      <c r="K379" s="216">
        <v>0</v>
      </c>
      <c r="L379" s="216">
        <v>0.150807</v>
      </c>
      <c r="M379" s="216">
        <v>0.749868</v>
      </c>
      <c r="N379" s="216">
        <v>0</v>
      </c>
      <c r="O379" s="216">
        <v>0.008547</v>
      </c>
      <c r="P379" s="216">
        <v>0.007855</v>
      </c>
      <c r="Q379" s="216">
        <v>7.592853646666667</v>
      </c>
      <c r="R379" s="216">
        <v>0.4286550901949436</v>
      </c>
      <c r="S379" s="216">
        <v>2.392817</v>
      </c>
      <c r="T379" s="216">
        <v>0.17720078768442565</v>
      </c>
      <c r="U379" s="216">
        <v>0</v>
      </c>
      <c r="V379" s="216">
        <v>0</v>
      </c>
      <c r="W379" s="216">
        <v>0</v>
      </c>
      <c r="X379" s="216">
        <v>0.319293</v>
      </c>
      <c r="Y379" s="216">
        <v>13.260506260904037</v>
      </c>
      <c r="Z379" s="216"/>
      <c r="AA379" s="216">
        <v>6.525049</v>
      </c>
      <c r="AB379" s="46"/>
      <c r="AC379" s="217">
        <v>360.81458467438904</v>
      </c>
      <c r="AE379" s="216">
        <v>202.4013426705139</v>
      </c>
      <c r="AF379" s="46"/>
      <c r="AG379" s="216">
        <v>117.028204854257</v>
      </c>
      <c r="AH379" s="216">
        <v>0.5473104655929952</v>
      </c>
      <c r="AI379" s="216">
        <v>-1.149224</v>
      </c>
      <c r="AJ379" s="216"/>
      <c r="AK379" s="216">
        <v>0</v>
      </c>
      <c r="AL379" s="216">
        <v>0</v>
      </c>
      <c r="AM379" s="216">
        <v>0.150807</v>
      </c>
      <c r="AN379" s="216">
        <v>0.73896</v>
      </c>
      <c r="AO379" s="216">
        <v>0</v>
      </c>
      <c r="AP379" s="216">
        <v>0.008547</v>
      </c>
      <c r="AQ379" s="216">
        <v>0.007855</v>
      </c>
      <c r="AR379" s="216">
        <v>2.2311426430632935</v>
      </c>
      <c r="AS379" s="216">
        <v>10.898980446666666</v>
      </c>
      <c r="AT379" s="216">
        <v>0.17566659488609165</v>
      </c>
      <c r="AU379" s="216">
        <v>2.247506</v>
      </c>
      <c r="AV379" s="216">
        <v>0.15484262067829135</v>
      </c>
      <c r="AW379" s="216">
        <v>0</v>
      </c>
      <c r="AX379" s="216">
        <v>0</v>
      </c>
      <c r="AY379" s="216">
        <v>0</v>
      </c>
      <c r="AZ379" s="216">
        <v>0.32926</v>
      </c>
      <c r="BA379" s="216">
        <v>14.586556886994444</v>
      </c>
      <c r="BB379" s="46"/>
      <c r="BC379" s="216">
        <v>8.355709</v>
      </c>
      <c r="BD379" s="46"/>
      <c r="BE379" s="216">
        <v>0</v>
      </c>
      <c r="BG379" s="45">
        <v>358.7134671826526</v>
      </c>
      <c r="BI379" s="35">
        <v>-0.005823260979410101</v>
      </c>
      <c r="BN379" s="7"/>
    </row>
    <row r="380" spans="1:66" ht="12.75">
      <c r="A380" s="8" t="s">
        <v>1544</v>
      </c>
      <c r="B380" s="8" t="s">
        <v>487</v>
      </c>
      <c r="C380" s="8" t="s">
        <v>488</v>
      </c>
      <c r="D380" s="8"/>
      <c r="E380" s="216">
        <v>14.3472</v>
      </c>
      <c r="F380" s="216"/>
      <c r="G380" s="216">
        <v>10.515873404483</v>
      </c>
      <c r="H380" s="216">
        <v>0</v>
      </c>
      <c r="I380" s="216">
        <v>0</v>
      </c>
      <c r="J380" s="216">
        <v>0</v>
      </c>
      <c r="K380" s="216">
        <v>0</v>
      </c>
      <c r="L380" s="216">
        <v>0</v>
      </c>
      <c r="M380" s="216">
        <v>0</v>
      </c>
      <c r="N380" s="216">
        <v>0.2502828513602189</v>
      </c>
      <c r="O380" s="216">
        <v>0</v>
      </c>
      <c r="P380" s="216">
        <v>0</v>
      </c>
      <c r="Q380" s="216">
        <v>0</v>
      </c>
      <c r="R380" s="216">
        <v>0</v>
      </c>
      <c r="S380" s="216">
        <v>0</v>
      </c>
      <c r="T380" s="216">
        <v>0</v>
      </c>
      <c r="U380" s="216">
        <v>0</v>
      </c>
      <c r="V380" s="216">
        <v>0</v>
      </c>
      <c r="W380" s="216">
        <v>0</v>
      </c>
      <c r="X380" s="216">
        <v>0</v>
      </c>
      <c r="Y380" s="216">
        <v>0</v>
      </c>
      <c r="Z380" s="216"/>
      <c r="AA380" s="216">
        <v>0</v>
      </c>
      <c r="AB380" s="46"/>
      <c r="AC380" s="217">
        <v>25.113356255843218</v>
      </c>
      <c r="AE380" s="216">
        <v>14.459628577319341</v>
      </c>
      <c r="AF380" s="46"/>
      <c r="AG380" s="216">
        <v>9.744664878931001</v>
      </c>
      <c r="AH380" s="216">
        <v>0.04473781129099987</v>
      </c>
      <c r="AI380" s="216">
        <v>0</v>
      </c>
      <c r="AJ380" s="216"/>
      <c r="AK380" s="216">
        <v>0</v>
      </c>
      <c r="AL380" s="216">
        <v>0</v>
      </c>
      <c r="AM380" s="216">
        <v>0</v>
      </c>
      <c r="AN380" s="216">
        <v>0</v>
      </c>
      <c r="AO380" s="216">
        <v>0.28084501166568493</v>
      </c>
      <c r="AP380" s="216">
        <v>0</v>
      </c>
      <c r="AQ380" s="216">
        <v>0</v>
      </c>
      <c r="AR380" s="216">
        <v>0.1603032044123264</v>
      </c>
      <c r="AS380" s="216">
        <v>0</v>
      </c>
      <c r="AT380" s="216">
        <v>0</v>
      </c>
      <c r="AU380" s="216">
        <v>0</v>
      </c>
      <c r="AV380" s="216">
        <v>0</v>
      </c>
      <c r="AW380" s="216">
        <v>0</v>
      </c>
      <c r="AX380" s="216">
        <v>0</v>
      </c>
      <c r="AY380" s="216">
        <v>0</v>
      </c>
      <c r="AZ380" s="216">
        <v>0</v>
      </c>
      <c r="BA380" s="216">
        <v>0</v>
      </c>
      <c r="BB380" s="46"/>
      <c r="BC380" s="216">
        <v>0</v>
      </c>
      <c r="BD380" s="46"/>
      <c r="BE380" s="216">
        <v>0</v>
      </c>
      <c r="BG380" s="45">
        <v>24.690179483619353</v>
      </c>
      <c r="BI380" s="35">
        <v>-0.016850665753821853</v>
      </c>
      <c r="BN380" s="7"/>
    </row>
    <row r="381" spans="1:66" ht="12.75">
      <c r="A381" s="8" t="s">
        <v>589</v>
      </c>
      <c r="B381" s="8" t="s">
        <v>331</v>
      </c>
      <c r="C381" s="8" t="s">
        <v>332</v>
      </c>
      <c r="D381" s="8"/>
      <c r="E381" s="216">
        <v>6.524147</v>
      </c>
      <c r="F381" s="216"/>
      <c r="G381" s="216">
        <v>4.95564849578</v>
      </c>
      <c r="H381" s="216">
        <v>-0.154789</v>
      </c>
      <c r="I381" s="216">
        <v>0</v>
      </c>
      <c r="J381" s="216">
        <v>0</v>
      </c>
      <c r="K381" s="216">
        <v>0</v>
      </c>
      <c r="L381" s="216">
        <v>0</v>
      </c>
      <c r="M381" s="216">
        <v>0</v>
      </c>
      <c r="N381" s="216">
        <v>0</v>
      </c>
      <c r="O381" s="216">
        <v>0.008547</v>
      </c>
      <c r="P381" s="216">
        <v>0.007855</v>
      </c>
      <c r="Q381" s="216">
        <v>1.5985676968888891</v>
      </c>
      <c r="R381" s="216">
        <v>0.016512787701574973</v>
      </c>
      <c r="S381" s="216">
        <v>0.48951</v>
      </c>
      <c r="T381" s="216">
        <v>0.04560545047695775</v>
      </c>
      <c r="U381" s="216">
        <v>0</v>
      </c>
      <c r="V381" s="216">
        <v>0</v>
      </c>
      <c r="W381" s="216">
        <v>0</v>
      </c>
      <c r="X381" s="216">
        <v>0</v>
      </c>
      <c r="Y381" s="216">
        <v>0</v>
      </c>
      <c r="Z381" s="216"/>
      <c r="AA381" s="216">
        <v>0</v>
      </c>
      <c r="AB381" s="46"/>
      <c r="AC381" s="217">
        <v>13.49160443084742</v>
      </c>
      <c r="AE381" s="216">
        <v>6.5869277962679345</v>
      </c>
      <c r="AF381" s="46"/>
      <c r="AG381" s="216">
        <v>4.31565907104</v>
      </c>
      <c r="AH381" s="216">
        <v>0.02108366780699976</v>
      </c>
      <c r="AI381" s="216">
        <v>-0.154789</v>
      </c>
      <c r="AJ381" s="216"/>
      <c r="AK381" s="216">
        <v>0</v>
      </c>
      <c r="AL381" s="216">
        <v>0</v>
      </c>
      <c r="AM381" s="216">
        <v>0</v>
      </c>
      <c r="AN381" s="216">
        <v>0</v>
      </c>
      <c r="AO381" s="216">
        <v>0</v>
      </c>
      <c r="AP381" s="216">
        <v>0.008547</v>
      </c>
      <c r="AQ381" s="216">
        <v>0.007855</v>
      </c>
      <c r="AR381" s="216">
        <v>0.07129187021591685</v>
      </c>
      <c r="AS381" s="216">
        <v>2.0978930302222225</v>
      </c>
      <c r="AT381" s="216">
        <v>0.006739598234218654</v>
      </c>
      <c r="AU381" s="216">
        <v>0.449108</v>
      </c>
      <c r="AV381" s="216">
        <v>0.06816484825426514</v>
      </c>
      <c r="AW381" s="216">
        <v>0</v>
      </c>
      <c r="AX381" s="216">
        <v>0</v>
      </c>
      <c r="AY381" s="216">
        <v>0</v>
      </c>
      <c r="AZ381" s="216">
        <v>0</v>
      </c>
      <c r="BA381" s="216">
        <v>0</v>
      </c>
      <c r="BB381" s="46"/>
      <c r="BC381" s="216">
        <v>0</v>
      </c>
      <c r="BD381" s="46"/>
      <c r="BE381" s="216">
        <v>0</v>
      </c>
      <c r="BG381" s="45">
        <v>13.47848088204156</v>
      </c>
      <c r="BI381" s="35">
        <v>-0.0009727196548881559</v>
      </c>
      <c r="BN381" s="7"/>
    </row>
    <row r="382" spans="1:66" ht="12.75">
      <c r="A382" s="8" t="s">
        <v>622</v>
      </c>
      <c r="B382" s="8" t="s">
        <v>333</v>
      </c>
      <c r="C382" s="8" t="s">
        <v>334</v>
      </c>
      <c r="D382" s="8"/>
      <c r="E382" s="216">
        <v>58.482109</v>
      </c>
      <c r="F382" s="216"/>
      <c r="G382" s="216">
        <v>28.465713130513002</v>
      </c>
      <c r="H382" s="216">
        <v>-0.074665</v>
      </c>
      <c r="I382" s="216">
        <v>0</v>
      </c>
      <c r="J382" s="216">
        <v>0</v>
      </c>
      <c r="K382" s="216">
        <v>0</v>
      </c>
      <c r="L382" s="216">
        <v>0.07055</v>
      </c>
      <c r="M382" s="216">
        <v>0.122489</v>
      </c>
      <c r="N382" s="216">
        <v>0</v>
      </c>
      <c r="O382" s="216">
        <v>0.008547</v>
      </c>
      <c r="P382" s="216">
        <v>0.007855</v>
      </c>
      <c r="Q382" s="216">
        <v>1.4937939488888887</v>
      </c>
      <c r="R382" s="216">
        <v>0.09424426360703607</v>
      </c>
      <c r="S382" s="216">
        <v>0.633683</v>
      </c>
      <c r="T382" s="216">
        <v>0.05028303907728294</v>
      </c>
      <c r="U382" s="216">
        <v>0</v>
      </c>
      <c r="V382" s="216">
        <v>0</v>
      </c>
      <c r="W382" s="216">
        <v>0</v>
      </c>
      <c r="X382" s="216">
        <v>0.083447</v>
      </c>
      <c r="Y382" s="216">
        <v>3.1915597387764114</v>
      </c>
      <c r="Z382" s="216"/>
      <c r="AA382" s="216">
        <v>1.705319</v>
      </c>
      <c r="AB382" s="46"/>
      <c r="AC382" s="217">
        <v>94.33492812086264</v>
      </c>
      <c r="AE382" s="216">
        <v>58.54285945340931</v>
      </c>
      <c r="AF382" s="46"/>
      <c r="AG382" s="216">
        <v>25.975189668567</v>
      </c>
      <c r="AH382" s="216">
        <v>0.12033187748000025</v>
      </c>
      <c r="AI382" s="216">
        <v>-0.074665</v>
      </c>
      <c r="AJ382" s="216"/>
      <c r="AK382" s="216">
        <v>0</v>
      </c>
      <c r="AL382" s="216">
        <v>0</v>
      </c>
      <c r="AM382" s="216">
        <v>0.07055</v>
      </c>
      <c r="AN382" s="216">
        <v>0.120707</v>
      </c>
      <c r="AO382" s="216">
        <v>0</v>
      </c>
      <c r="AP382" s="216">
        <v>0.008547</v>
      </c>
      <c r="AQ382" s="216">
        <v>0.007855</v>
      </c>
      <c r="AR382" s="216">
        <v>0.6157186946728543</v>
      </c>
      <c r="AS382" s="216">
        <v>2.151965148888889</v>
      </c>
      <c r="AT382" s="216">
        <v>0.03871288896166638</v>
      </c>
      <c r="AU382" s="216">
        <v>0.588129</v>
      </c>
      <c r="AV382" s="216">
        <v>0.07142198039143413</v>
      </c>
      <c r="AW382" s="216">
        <v>0</v>
      </c>
      <c r="AX382" s="216">
        <v>0</v>
      </c>
      <c r="AY382" s="216">
        <v>0</v>
      </c>
      <c r="AZ382" s="216">
        <v>0.086051</v>
      </c>
      <c r="BA382" s="216">
        <v>3.510715712654053</v>
      </c>
      <c r="BB382" s="46"/>
      <c r="BC382" s="216">
        <v>2.183762</v>
      </c>
      <c r="BD382" s="46"/>
      <c r="BE382" s="216">
        <v>0</v>
      </c>
      <c r="BG382" s="45">
        <v>94.01785142502519</v>
      </c>
      <c r="BI382" s="35">
        <v>-0.0033611802346551426</v>
      </c>
      <c r="BN382" s="7"/>
    </row>
    <row r="383" spans="1:66" ht="12.75">
      <c r="A383" s="8" t="s">
        <v>611</v>
      </c>
      <c r="B383" s="8" t="s">
        <v>335</v>
      </c>
      <c r="C383" s="8" t="s">
        <v>336</v>
      </c>
      <c r="D383" s="8"/>
      <c r="E383" s="216">
        <v>111.3578</v>
      </c>
      <c r="F383" s="216"/>
      <c r="G383" s="216">
        <v>178.12936364563097</v>
      </c>
      <c r="H383" s="216">
        <v>0</v>
      </c>
      <c r="I383" s="216">
        <v>0</v>
      </c>
      <c r="J383" s="216">
        <v>0</v>
      </c>
      <c r="K383" s="216">
        <v>0.017259</v>
      </c>
      <c r="L383" s="216">
        <v>0.045093999999999995</v>
      </c>
      <c r="M383" s="216">
        <v>1.630329</v>
      </c>
      <c r="N383" s="216">
        <v>0</v>
      </c>
      <c r="O383" s="216">
        <v>0.008547</v>
      </c>
      <c r="P383" s="216">
        <v>0.007855</v>
      </c>
      <c r="Q383" s="216">
        <v>1.5162834944444445</v>
      </c>
      <c r="R383" s="216">
        <v>0.6031871681753769</v>
      </c>
      <c r="S383" s="216">
        <v>2.824188</v>
      </c>
      <c r="T383" s="216">
        <v>0.2406228439030467</v>
      </c>
      <c r="U383" s="216">
        <v>0</v>
      </c>
      <c r="V383" s="216">
        <v>0</v>
      </c>
      <c r="W383" s="216">
        <v>0</v>
      </c>
      <c r="X383" s="216">
        <v>0.315318</v>
      </c>
      <c r="Y383" s="216">
        <v>25.719947218044023</v>
      </c>
      <c r="Z383" s="216"/>
      <c r="AA383" s="216">
        <v>6.443824</v>
      </c>
      <c r="AB383" s="46"/>
      <c r="AC383" s="217">
        <v>328.85961837019795</v>
      </c>
      <c r="AE383" s="216">
        <v>111.37216114803752</v>
      </c>
      <c r="AF383" s="46"/>
      <c r="AG383" s="216">
        <v>160.041065765809</v>
      </c>
      <c r="AH383" s="216">
        <v>0.7701545074470043</v>
      </c>
      <c r="AI383" s="216">
        <v>0</v>
      </c>
      <c r="AJ383" s="216"/>
      <c r="AK383" s="216">
        <v>0</v>
      </c>
      <c r="AL383" s="216">
        <v>0.017259</v>
      </c>
      <c r="AM383" s="216">
        <v>0.045093999999999995</v>
      </c>
      <c r="AN383" s="216">
        <v>1.606612</v>
      </c>
      <c r="AO383" s="216">
        <v>0</v>
      </c>
      <c r="AP383" s="216">
        <v>0.008547</v>
      </c>
      <c r="AQ383" s="216">
        <v>0.007855</v>
      </c>
      <c r="AR383" s="216">
        <v>1.3337704372931494</v>
      </c>
      <c r="AS383" s="216">
        <v>1.7682094944444446</v>
      </c>
      <c r="AT383" s="216">
        <v>0.2422529252651584</v>
      </c>
      <c r="AU383" s="216">
        <v>2.606445</v>
      </c>
      <c r="AV383" s="216">
        <v>0.1984126744057258</v>
      </c>
      <c r="AW383" s="216">
        <v>0</v>
      </c>
      <c r="AX383" s="216">
        <v>0</v>
      </c>
      <c r="AY383" s="216">
        <v>0</v>
      </c>
      <c r="AZ383" s="216">
        <v>0.32516</v>
      </c>
      <c r="BA383" s="216">
        <v>26.440105740149257</v>
      </c>
      <c r="BB383" s="46"/>
      <c r="BC383" s="216">
        <v>8.251695</v>
      </c>
      <c r="BD383" s="46"/>
      <c r="BE383" s="216">
        <v>0</v>
      </c>
      <c r="BG383" s="45">
        <v>315.03479969285127</v>
      </c>
      <c r="BI383" s="35">
        <v>-0.04203866301938007</v>
      </c>
      <c r="BN383" s="7"/>
    </row>
    <row r="384" spans="1:66" ht="12.75">
      <c r="A384" s="8" t="s">
        <v>589</v>
      </c>
      <c r="B384" s="8" t="s">
        <v>337</v>
      </c>
      <c r="C384" s="8" t="s">
        <v>338</v>
      </c>
      <c r="D384" s="8"/>
      <c r="E384" s="216">
        <v>8.083592</v>
      </c>
      <c r="F384" s="216"/>
      <c r="G384" s="216">
        <v>4.667797907645</v>
      </c>
      <c r="H384" s="216">
        <v>0</v>
      </c>
      <c r="I384" s="216">
        <v>0</v>
      </c>
      <c r="J384" s="216">
        <v>0</v>
      </c>
      <c r="K384" s="216">
        <v>0</v>
      </c>
      <c r="L384" s="216">
        <v>0</v>
      </c>
      <c r="M384" s="216">
        <v>0</v>
      </c>
      <c r="N384" s="216">
        <v>0</v>
      </c>
      <c r="O384" s="216">
        <v>0.008547</v>
      </c>
      <c r="P384" s="216">
        <v>0.007855</v>
      </c>
      <c r="Q384" s="216">
        <v>0.8683321546666668</v>
      </c>
      <c r="R384" s="216">
        <v>0.015806241845272514</v>
      </c>
      <c r="S384" s="216">
        <v>0.470062</v>
      </c>
      <c r="T384" s="216">
        <v>0.04316231898590001</v>
      </c>
      <c r="U384" s="216">
        <v>0</v>
      </c>
      <c r="V384" s="216">
        <v>0</v>
      </c>
      <c r="W384" s="216">
        <v>0</v>
      </c>
      <c r="X384" s="216">
        <v>0</v>
      </c>
      <c r="Y384" s="216">
        <v>0</v>
      </c>
      <c r="Z384" s="216"/>
      <c r="AA384" s="216">
        <v>0</v>
      </c>
      <c r="AB384" s="46"/>
      <c r="AC384" s="217">
        <v>14.165154623142838</v>
      </c>
      <c r="AE384" s="216">
        <v>8.107554186773456</v>
      </c>
      <c r="AF384" s="46"/>
      <c r="AG384" s="216">
        <v>4.044902091428</v>
      </c>
      <c r="AH384" s="216">
        <v>0.02018154404700035</v>
      </c>
      <c r="AI384" s="216">
        <v>0</v>
      </c>
      <c r="AJ384" s="216"/>
      <c r="AK384" s="216">
        <v>0</v>
      </c>
      <c r="AL384" s="216">
        <v>0</v>
      </c>
      <c r="AM384" s="216">
        <v>0</v>
      </c>
      <c r="AN384" s="216">
        <v>0</v>
      </c>
      <c r="AO384" s="216">
        <v>0</v>
      </c>
      <c r="AP384" s="216">
        <v>0.008547</v>
      </c>
      <c r="AQ384" s="216">
        <v>0.007855</v>
      </c>
      <c r="AR384" s="216">
        <v>0.08543895388122114</v>
      </c>
      <c r="AS384" s="216">
        <v>1.3094941813333332</v>
      </c>
      <c r="AT384" s="216">
        <v>0.006348126297263186</v>
      </c>
      <c r="AU384" s="216">
        <v>0.446285</v>
      </c>
      <c r="AV384" s="216">
        <v>0.0671151601118714</v>
      </c>
      <c r="AW384" s="216">
        <v>0</v>
      </c>
      <c r="AX384" s="216">
        <v>0</v>
      </c>
      <c r="AY384" s="216">
        <v>0</v>
      </c>
      <c r="AZ384" s="216">
        <v>0</v>
      </c>
      <c r="BA384" s="216">
        <v>0</v>
      </c>
      <c r="BB384" s="46"/>
      <c r="BC384" s="216">
        <v>0</v>
      </c>
      <c r="BD384" s="46"/>
      <c r="BE384" s="216">
        <v>0</v>
      </c>
      <c r="BG384" s="45">
        <v>14.103721243872144</v>
      </c>
      <c r="BI384" s="35">
        <v>-0.004336936722902058</v>
      </c>
      <c r="BN384" s="7"/>
    </row>
    <row r="385" spans="1:66" ht="12.75">
      <c r="A385" s="8" t="s">
        <v>622</v>
      </c>
      <c r="B385" s="8" t="s">
        <v>339</v>
      </c>
      <c r="C385" s="8" t="s">
        <v>340</v>
      </c>
      <c r="D385" s="8"/>
      <c r="E385" s="216">
        <v>77.55099895000001</v>
      </c>
      <c r="F385" s="216"/>
      <c r="G385" s="216">
        <v>30.87926990292</v>
      </c>
      <c r="H385" s="216">
        <v>-0.163853</v>
      </c>
      <c r="I385" s="216">
        <v>0</v>
      </c>
      <c r="J385" s="216">
        <v>0</v>
      </c>
      <c r="K385" s="216">
        <v>0</v>
      </c>
      <c r="L385" s="216">
        <v>0.033442</v>
      </c>
      <c r="M385" s="216">
        <v>0.093529</v>
      </c>
      <c r="N385" s="216">
        <v>0</v>
      </c>
      <c r="O385" s="216">
        <v>0.008547</v>
      </c>
      <c r="P385" s="216">
        <v>0.007855</v>
      </c>
      <c r="Q385" s="216">
        <v>1.7497784277777777</v>
      </c>
      <c r="R385" s="216">
        <v>0.10456434013383566</v>
      </c>
      <c r="S385" s="216">
        <v>0.448401</v>
      </c>
      <c r="T385" s="216">
        <v>0.04235343926460765</v>
      </c>
      <c r="U385" s="216">
        <v>0</v>
      </c>
      <c r="V385" s="216">
        <v>0</v>
      </c>
      <c r="W385" s="216">
        <v>0</v>
      </c>
      <c r="X385" s="216">
        <v>0.070335</v>
      </c>
      <c r="Y385" s="216">
        <v>3.838905493329993</v>
      </c>
      <c r="Z385" s="216"/>
      <c r="AA385" s="216">
        <v>1.437354</v>
      </c>
      <c r="AB385" s="46"/>
      <c r="AC385" s="217">
        <v>116.10148055342621</v>
      </c>
      <c r="AE385" s="216">
        <v>77.9165017767907</v>
      </c>
      <c r="AF385" s="46"/>
      <c r="AG385" s="216">
        <v>28.227779664242</v>
      </c>
      <c r="AH385" s="216">
        <v>0.13350863897800072</v>
      </c>
      <c r="AI385" s="216">
        <v>-0.163853</v>
      </c>
      <c r="AJ385" s="216"/>
      <c r="AK385" s="216">
        <v>0</v>
      </c>
      <c r="AL385" s="216">
        <v>0</v>
      </c>
      <c r="AM385" s="216">
        <v>0.033442</v>
      </c>
      <c r="AN385" s="216">
        <v>0.092168</v>
      </c>
      <c r="AO385" s="216">
        <v>0</v>
      </c>
      <c r="AP385" s="216">
        <v>0.008547</v>
      </c>
      <c r="AQ385" s="216">
        <v>0.007855</v>
      </c>
      <c r="AR385" s="216">
        <v>0.8086893225367744</v>
      </c>
      <c r="AS385" s="216">
        <v>2.730220961111111</v>
      </c>
      <c r="AT385" s="216">
        <v>0.041995285397844695</v>
      </c>
      <c r="AU385" s="216">
        <v>0.394593</v>
      </c>
      <c r="AV385" s="216">
        <v>0.06624373674102065</v>
      </c>
      <c r="AW385" s="216">
        <v>0</v>
      </c>
      <c r="AX385" s="216">
        <v>0</v>
      </c>
      <c r="AY385" s="216">
        <v>0</v>
      </c>
      <c r="AZ385" s="216">
        <v>0.07253</v>
      </c>
      <c r="BA385" s="216">
        <v>4.222796042662993</v>
      </c>
      <c r="BB385" s="46"/>
      <c r="BC385" s="216">
        <v>1.840617</v>
      </c>
      <c r="BD385" s="46"/>
      <c r="BE385" s="216">
        <v>0</v>
      </c>
      <c r="BG385" s="45">
        <v>116.43363442846042</v>
      </c>
      <c r="BI385" s="35">
        <v>0.0028608926729522793</v>
      </c>
      <c r="BN385" s="7"/>
    </row>
    <row r="386" spans="1:66" ht="12.75">
      <c r="A386" s="8" t="s">
        <v>611</v>
      </c>
      <c r="B386" s="8" t="s">
        <v>341</v>
      </c>
      <c r="C386" s="8" t="s">
        <v>342</v>
      </c>
      <c r="D386" s="8"/>
      <c r="E386" s="216">
        <v>73.297</v>
      </c>
      <c r="F386" s="216"/>
      <c r="G386" s="216">
        <v>175.17606412712402</v>
      </c>
      <c r="H386" s="216">
        <v>0</v>
      </c>
      <c r="I386" s="216">
        <v>0</v>
      </c>
      <c r="J386" s="216">
        <v>0</v>
      </c>
      <c r="K386" s="216">
        <v>0</v>
      </c>
      <c r="L386" s="216">
        <v>0.04741199999999998</v>
      </c>
      <c r="M386" s="216">
        <v>1.610605</v>
      </c>
      <c r="N386" s="216">
        <v>0</v>
      </c>
      <c r="O386" s="216">
        <v>0.008547</v>
      </c>
      <c r="P386" s="216">
        <v>0.007855</v>
      </c>
      <c r="Q386" s="216">
        <v>1.5826317133333334</v>
      </c>
      <c r="R386" s="216">
        <v>0.5899641511932432</v>
      </c>
      <c r="S386" s="216">
        <v>2.601634</v>
      </c>
      <c r="T386" s="216">
        <v>0.21719599943028065</v>
      </c>
      <c r="U386" s="216">
        <v>0.103</v>
      </c>
      <c r="V386" s="216">
        <v>0</v>
      </c>
      <c r="W386" s="216">
        <v>0</v>
      </c>
      <c r="X386" s="216">
        <v>0.241078</v>
      </c>
      <c r="Y386" s="216">
        <v>18.770424817839256</v>
      </c>
      <c r="Z386" s="216"/>
      <c r="AA386" s="216">
        <v>4.926642</v>
      </c>
      <c r="AB386" s="46"/>
      <c r="AC386" s="217">
        <v>279.18005380892015</v>
      </c>
      <c r="AE386" s="216">
        <v>73.70244773347132</v>
      </c>
      <c r="AF386" s="46"/>
      <c r="AG386" s="216">
        <v>157.91479308317102</v>
      </c>
      <c r="AH386" s="216">
        <v>0.7532712468799949</v>
      </c>
      <c r="AI386" s="216">
        <v>0</v>
      </c>
      <c r="AJ386" s="216"/>
      <c r="AK386" s="216">
        <v>0</v>
      </c>
      <c r="AL386" s="216">
        <v>0</v>
      </c>
      <c r="AM386" s="216">
        <v>0.04741199999999998</v>
      </c>
      <c r="AN386" s="216">
        <v>1.587175</v>
      </c>
      <c r="AO386" s="216">
        <v>0</v>
      </c>
      <c r="AP386" s="216">
        <v>0.008547</v>
      </c>
      <c r="AQ386" s="216">
        <v>0.007855</v>
      </c>
      <c r="AR386" s="216">
        <v>0.9569006145303153</v>
      </c>
      <c r="AS386" s="216">
        <v>2.3275765133333337</v>
      </c>
      <c r="AT386" s="216">
        <v>0.23823648781262363</v>
      </c>
      <c r="AU386" s="216">
        <v>2.297572</v>
      </c>
      <c r="AV386" s="216">
        <v>0.18329683950154355</v>
      </c>
      <c r="AW386" s="216">
        <v>0.097</v>
      </c>
      <c r="AX386" s="216">
        <v>0</v>
      </c>
      <c r="AY386" s="216">
        <v>0</v>
      </c>
      <c r="AZ386" s="216">
        <v>0.248602</v>
      </c>
      <c r="BA386" s="216">
        <v>19.295996712738752</v>
      </c>
      <c r="BB386" s="46"/>
      <c r="BC386" s="216">
        <v>6.308854</v>
      </c>
      <c r="BD386" s="46"/>
      <c r="BE386" s="216">
        <v>0</v>
      </c>
      <c r="BG386" s="45">
        <v>265.9755362314389</v>
      </c>
      <c r="BI386" s="35">
        <v>-0.04729749635523326</v>
      </c>
      <c r="BL386" s="7"/>
      <c r="BM386" s="7"/>
      <c r="BN386" s="208"/>
    </row>
    <row r="387" spans="1:66" ht="12.75">
      <c r="A387" s="8" t="s">
        <v>589</v>
      </c>
      <c r="B387" s="8" t="s">
        <v>343</v>
      </c>
      <c r="C387" s="8" t="s">
        <v>344</v>
      </c>
      <c r="D387" s="8"/>
      <c r="E387" s="216">
        <v>4.697982</v>
      </c>
      <c r="F387" s="216"/>
      <c r="G387" s="216">
        <v>5.772423790946999</v>
      </c>
      <c r="H387" s="216">
        <v>-0.014457</v>
      </c>
      <c r="I387" s="216">
        <v>0</v>
      </c>
      <c r="J387" s="216">
        <v>0</v>
      </c>
      <c r="K387" s="216">
        <v>0</v>
      </c>
      <c r="L387" s="216">
        <v>0</v>
      </c>
      <c r="M387" s="216">
        <v>0</v>
      </c>
      <c r="N387" s="216">
        <v>0</v>
      </c>
      <c r="O387" s="216">
        <v>0.008547</v>
      </c>
      <c r="P387" s="216">
        <v>0.007855</v>
      </c>
      <c r="Q387" s="216">
        <v>1.0457486026666667</v>
      </c>
      <c r="R387" s="216">
        <v>0.019364550521268026</v>
      </c>
      <c r="S387" s="216">
        <v>0.688997</v>
      </c>
      <c r="T387" s="216">
        <v>0.06346552362239846</v>
      </c>
      <c r="U387" s="216">
        <v>0</v>
      </c>
      <c r="V387" s="216">
        <v>0</v>
      </c>
      <c r="W387" s="216">
        <v>0</v>
      </c>
      <c r="X387" s="216">
        <v>0</v>
      </c>
      <c r="Y387" s="216">
        <v>0</v>
      </c>
      <c r="Z387" s="216"/>
      <c r="AA387" s="216">
        <v>0</v>
      </c>
      <c r="AB387" s="46"/>
      <c r="AC387" s="217">
        <v>12.28992646775733</v>
      </c>
      <c r="AE387" s="216">
        <v>4.728242107719323</v>
      </c>
      <c r="AF387" s="46"/>
      <c r="AG387" s="216">
        <v>5.0019636449539995</v>
      </c>
      <c r="AH387" s="216">
        <v>0.02472482283399999</v>
      </c>
      <c r="AI387" s="216">
        <v>-0.014457</v>
      </c>
      <c r="AJ387" s="216"/>
      <c r="AK387" s="216">
        <v>0</v>
      </c>
      <c r="AL387" s="216">
        <v>0</v>
      </c>
      <c r="AM387" s="216">
        <v>0</v>
      </c>
      <c r="AN387" s="216">
        <v>0</v>
      </c>
      <c r="AO387" s="216">
        <v>0</v>
      </c>
      <c r="AP387" s="216">
        <v>0.008547</v>
      </c>
      <c r="AQ387" s="216">
        <v>0.007855</v>
      </c>
      <c r="AR387" s="216">
        <v>0.05415593690051176</v>
      </c>
      <c r="AS387" s="216">
        <v>1.4813387893333332</v>
      </c>
      <c r="AT387" s="216">
        <v>0.007850398837156596</v>
      </c>
      <c r="AU387" s="216">
        <v>0.631423</v>
      </c>
      <c r="AV387" s="216">
        <v>0.0806638898509416</v>
      </c>
      <c r="AW387" s="216">
        <v>0</v>
      </c>
      <c r="AX387" s="216">
        <v>0</v>
      </c>
      <c r="AY387" s="216">
        <v>0</v>
      </c>
      <c r="AZ387" s="216">
        <v>0</v>
      </c>
      <c r="BA387" s="216">
        <v>0</v>
      </c>
      <c r="BB387" s="46"/>
      <c r="BC387" s="216">
        <v>0</v>
      </c>
      <c r="BD387" s="46"/>
      <c r="BE387" s="216">
        <v>0</v>
      </c>
      <c r="BG387" s="45">
        <v>12.012307590429264</v>
      </c>
      <c r="BI387" s="35">
        <v>-0.02258914063126407</v>
      </c>
      <c r="BK387" s="7"/>
      <c r="BL387" s="7"/>
      <c r="BM387" s="7"/>
      <c r="BN387" s="208"/>
    </row>
    <row r="388" spans="1:66" ht="12.75">
      <c r="A388" s="8" t="s">
        <v>671</v>
      </c>
      <c r="B388" s="8" t="s">
        <v>345</v>
      </c>
      <c r="C388" s="8" t="s">
        <v>346</v>
      </c>
      <c r="D388" s="8"/>
      <c r="E388" s="216">
        <v>195.38982</v>
      </c>
      <c r="F388" s="216"/>
      <c r="G388" s="216">
        <v>141.034989744674</v>
      </c>
      <c r="H388" s="216">
        <v>0</v>
      </c>
      <c r="I388" s="216">
        <v>0</v>
      </c>
      <c r="J388" s="216">
        <v>0</v>
      </c>
      <c r="K388" s="216">
        <v>0</v>
      </c>
      <c r="L388" s="216">
        <v>0.11690500000000001</v>
      </c>
      <c r="M388" s="216">
        <v>1.147559</v>
      </c>
      <c r="N388" s="216">
        <v>0</v>
      </c>
      <c r="O388" s="216">
        <v>0.008547</v>
      </c>
      <c r="P388" s="216">
        <v>0</v>
      </c>
      <c r="Q388" s="216">
        <v>1.3044972488888888</v>
      </c>
      <c r="R388" s="216">
        <v>0.47011275098266847</v>
      </c>
      <c r="S388" s="216">
        <v>0</v>
      </c>
      <c r="T388" s="216">
        <v>0</v>
      </c>
      <c r="U388" s="216">
        <v>0</v>
      </c>
      <c r="V388" s="216">
        <v>0</v>
      </c>
      <c r="W388" s="216">
        <v>0</v>
      </c>
      <c r="X388" s="216">
        <v>0.417646</v>
      </c>
      <c r="Y388" s="216">
        <v>25.80572496965656</v>
      </c>
      <c r="Z388" s="216"/>
      <c r="AA388" s="216">
        <v>8.53497</v>
      </c>
      <c r="AB388" s="46"/>
      <c r="AC388" s="217">
        <v>374.2307717142021</v>
      </c>
      <c r="AE388" s="216">
        <v>196.42875257148975</v>
      </c>
      <c r="AF388" s="46"/>
      <c r="AG388" s="216">
        <v>128.640714311443</v>
      </c>
      <c r="AH388" s="216">
        <v>0.6002439595539868</v>
      </c>
      <c r="AI388" s="216">
        <v>0</v>
      </c>
      <c r="AJ388" s="216"/>
      <c r="AK388" s="216">
        <v>0</v>
      </c>
      <c r="AL388" s="216">
        <v>0</v>
      </c>
      <c r="AM388" s="216">
        <v>0.11690500000000001</v>
      </c>
      <c r="AN388" s="216">
        <v>1.130865</v>
      </c>
      <c r="AO388" s="216">
        <v>0</v>
      </c>
      <c r="AP388" s="216">
        <v>0.008547</v>
      </c>
      <c r="AQ388" s="216">
        <v>0</v>
      </c>
      <c r="AR388" s="216">
        <v>2.216029848994478</v>
      </c>
      <c r="AS388" s="216">
        <v>1.9190135422222223</v>
      </c>
      <c r="AT388" s="216">
        <v>0.1918052034270931</v>
      </c>
      <c r="AU388" s="216">
        <v>0</v>
      </c>
      <c r="AV388" s="216">
        <v>0</v>
      </c>
      <c r="AW388" s="216">
        <v>0</v>
      </c>
      <c r="AX388" s="216">
        <v>0</v>
      </c>
      <c r="AY388" s="216">
        <v>0</v>
      </c>
      <c r="AZ388" s="216">
        <v>0.430681</v>
      </c>
      <c r="BA388" s="216">
        <v>26.528285268806943</v>
      </c>
      <c r="BB388" s="46"/>
      <c r="BC388" s="216">
        <v>10.929532</v>
      </c>
      <c r="BD388" s="46"/>
      <c r="BE388" s="216">
        <v>0</v>
      </c>
      <c r="BG388" s="45">
        <v>369.14137470593744</v>
      </c>
      <c r="BI388" s="35">
        <v>-0.013599621925669433</v>
      </c>
      <c r="BN388" s="7"/>
    </row>
    <row r="389" spans="1:66" ht="12.75">
      <c r="A389" s="8" t="s">
        <v>589</v>
      </c>
      <c r="B389" s="8" t="s">
        <v>1529</v>
      </c>
      <c r="C389" s="8" t="s">
        <v>1530</v>
      </c>
      <c r="D389" s="8"/>
      <c r="E389" s="216">
        <v>7.62121</v>
      </c>
      <c r="F389" s="216"/>
      <c r="G389" s="216">
        <v>5.974597997658</v>
      </c>
      <c r="H389" s="216">
        <v>0</v>
      </c>
      <c r="I389" s="216">
        <v>0</v>
      </c>
      <c r="J389" s="216">
        <v>0</v>
      </c>
      <c r="K389" s="216">
        <v>0</v>
      </c>
      <c r="L389" s="216">
        <v>0</v>
      </c>
      <c r="M389" s="216">
        <v>0</v>
      </c>
      <c r="N389" s="216">
        <v>0</v>
      </c>
      <c r="O389" s="216">
        <v>0.008547</v>
      </c>
      <c r="P389" s="216">
        <v>0.007855</v>
      </c>
      <c r="Q389" s="216">
        <v>0.6653391386666667</v>
      </c>
      <c r="R389" s="216">
        <v>0.019937521819064545</v>
      </c>
      <c r="S389" s="216">
        <v>0.718228</v>
      </c>
      <c r="T389" s="216">
        <v>0.06233792385026091</v>
      </c>
      <c r="U389" s="216">
        <v>0</v>
      </c>
      <c r="V389" s="216">
        <v>0</v>
      </c>
      <c r="W389" s="216">
        <v>0</v>
      </c>
      <c r="X389" s="216">
        <v>0</v>
      </c>
      <c r="Y389" s="216">
        <v>0</v>
      </c>
      <c r="Z389" s="216"/>
      <c r="AA389" s="216">
        <v>0</v>
      </c>
      <c r="AB389" s="46"/>
      <c r="AC389" s="217">
        <v>15.078052581993992</v>
      </c>
      <c r="AE389" s="216">
        <v>7.705556681643813</v>
      </c>
      <c r="AF389" s="46"/>
      <c r="AG389" s="216">
        <v>5.1891017727060005</v>
      </c>
      <c r="AH389" s="216">
        <v>0.0254563974609999</v>
      </c>
      <c r="AI389" s="216">
        <v>0</v>
      </c>
      <c r="AJ389" s="216"/>
      <c r="AK389" s="216">
        <v>0</v>
      </c>
      <c r="AL389" s="216">
        <v>0</v>
      </c>
      <c r="AM389" s="216">
        <v>0</v>
      </c>
      <c r="AN389" s="216">
        <v>0</v>
      </c>
      <c r="AO389" s="216">
        <v>0</v>
      </c>
      <c r="AP389" s="216">
        <v>0.008547</v>
      </c>
      <c r="AQ389" s="216">
        <v>0.007855</v>
      </c>
      <c r="AR389" s="216">
        <v>0.08773745508411794</v>
      </c>
      <c r="AS389" s="216">
        <v>0.8350762053333334</v>
      </c>
      <c r="AT389" s="216">
        <v>0.008125352342780395</v>
      </c>
      <c r="AU389" s="216">
        <v>0.632041</v>
      </c>
      <c r="AV389" s="216">
        <v>0.07963875288024334</v>
      </c>
      <c r="AW389" s="216">
        <v>0</v>
      </c>
      <c r="AX389" s="216">
        <v>0</v>
      </c>
      <c r="AY389" s="216">
        <v>0</v>
      </c>
      <c r="AZ389" s="216">
        <v>0</v>
      </c>
      <c r="BA389" s="216">
        <v>0</v>
      </c>
      <c r="BB389" s="46"/>
      <c r="BC389" s="216">
        <v>0</v>
      </c>
      <c r="BD389" s="46"/>
      <c r="BE389" s="216">
        <v>0</v>
      </c>
      <c r="BG389" s="45">
        <v>14.579135617451286</v>
      </c>
      <c r="BI389" s="35">
        <v>-0.03308895242469883</v>
      </c>
      <c r="BL389" s="7"/>
      <c r="BM389" s="7"/>
      <c r="BN389" s="7"/>
    </row>
    <row r="390" spans="1:66" ht="12.75">
      <c r="A390" s="8" t="s">
        <v>589</v>
      </c>
      <c r="B390" s="8" t="s">
        <v>1531</v>
      </c>
      <c r="C390" s="8" t="s">
        <v>1532</v>
      </c>
      <c r="D390" s="8"/>
      <c r="E390" s="216">
        <v>4.775359</v>
      </c>
      <c r="F390" s="216"/>
      <c r="G390" s="216">
        <v>5.856655853997999</v>
      </c>
      <c r="H390" s="216">
        <v>-0.171545</v>
      </c>
      <c r="I390" s="216">
        <v>0</v>
      </c>
      <c r="J390" s="216">
        <v>0</v>
      </c>
      <c r="K390" s="216">
        <v>0</v>
      </c>
      <c r="L390" s="216">
        <v>0</v>
      </c>
      <c r="M390" s="216">
        <v>0</v>
      </c>
      <c r="N390" s="216">
        <v>0</v>
      </c>
      <c r="O390" s="216">
        <v>0.008547</v>
      </c>
      <c r="P390" s="216">
        <v>0.007855</v>
      </c>
      <c r="Q390" s="216">
        <v>1.2607499964444444</v>
      </c>
      <c r="R390" s="216">
        <v>0.01963912327312692</v>
      </c>
      <c r="S390" s="216">
        <v>0.595038</v>
      </c>
      <c r="T390" s="216">
        <v>0.05570286331515538</v>
      </c>
      <c r="U390" s="216">
        <v>0</v>
      </c>
      <c r="V390" s="216">
        <v>0</v>
      </c>
      <c r="W390" s="216">
        <v>0</v>
      </c>
      <c r="X390" s="216">
        <v>0</v>
      </c>
      <c r="Y390" s="216">
        <v>0</v>
      </c>
      <c r="Z390" s="216"/>
      <c r="AA390" s="216">
        <v>0</v>
      </c>
      <c r="AB390" s="46"/>
      <c r="AC390" s="217">
        <v>12.408001837030724</v>
      </c>
      <c r="AE390" s="216">
        <v>4.810069925871159</v>
      </c>
      <c r="AF390" s="46"/>
      <c r="AG390" s="216">
        <v>5.067456811952</v>
      </c>
      <c r="AH390" s="216">
        <v>0.025075399658999405</v>
      </c>
      <c r="AI390" s="216">
        <v>-0.171545</v>
      </c>
      <c r="AJ390" s="216"/>
      <c r="AK390" s="216">
        <v>0</v>
      </c>
      <c r="AL390" s="216">
        <v>0</v>
      </c>
      <c r="AM390" s="216">
        <v>0</v>
      </c>
      <c r="AN390" s="216">
        <v>0</v>
      </c>
      <c r="AO390" s="216">
        <v>0</v>
      </c>
      <c r="AP390" s="216">
        <v>0.008547</v>
      </c>
      <c r="AQ390" s="216">
        <v>0.007855</v>
      </c>
      <c r="AR390" s="216">
        <v>0.05340279894380258</v>
      </c>
      <c r="AS390" s="216">
        <v>1.9377342097777779</v>
      </c>
      <c r="AT390" s="216">
        <v>0.007964953019901102</v>
      </c>
      <c r="AU390" s="216">
        <v>0.531643</v>
      </c>
      <c r="AV390" s="216">
        <v>0.0745594415186229</v>
      </c>
      <c r="AW390" s="216">
        <v>0</v>
      </c>
      <c r="AX390" s="216">
        <v>0</v>
      </c>
      <c r="AY390" s="216">
        <v>0</v>
      </c>
      <c r="AZ390" s="216">
        <v>0</v>
      </c>
      <c r="BA390" s="216">
        <v>0</v>
      </c>
      <c r="BB390" s="46"/>
      <c r="BC390" s="216">
        <v>0</v>
      </c>
      <c r="BD390" s="46"/>
      <c r="BE390" s="216">
        <v>0</v>
      </c>
      <c r="BG390" s="45">
        <v>12.352763540742261</v>
      </c>
      <c r="BI390" s="35">
        <v>-0.004451828506634226</v>
      </c>
      <c r="BL390" s="2"/>
      <c r="BM390" s="2"/>
      <c r="BN390" s="7"/>
    </row>
    <row r="391" spans="1:66" ht="12.75">
      <c r="A391" s="8" t="s">
        <v>589</v>
      </c>
      <c r="B391" s="8" t="s">
        <v>1533</v>
      </c>
      <c r="C391" s="8" t="s">
        <v>1534</v>
      </c>
      <c r="D391" s="8"/>
      <c r="E391" s="216">
        <v>8.46135</v>
      </c>
      <c r="F391" s="216"/>
      <c r="G391" s="216">
        <v>7.409913033016</v>
      </c>
      <c r="H391" s="216">
        <v>-0.194535</v>
      </c>
      <c r="I391" s="216">
        <v>0</v>
      </c>
      <c r="J391" s="216">
        <v>0</v>
      </c>
      <c r="K391" s="216">
        <v>0</v>
      </c>
      <c r="L391" s="216">
        <v>0</v>
      </c>
      <c r="M391" s="216">
        <v>0</v>
      </c>
      <c r="N391" s="216">
        <v>0</v>
      </c>
      <c r="O391" s="216">
        <v>0.008547</v>
      </c>
      <c r="P391" s="216">
        <v>0.007855</v>
      </c>
      <c r="Q391" s="216">
        <v>2.2226454560000004</v>
      </c>
      <c r="R391" s="216">
        <v>0.024777732765358797</v>
      </c>
      <c r="S391" s="216">
        <v>0.896464</v>
      </c>
      <c r="T391" s="216">
        <v>0.0701195765481123</v>
      </c>
      <c r="U391" s="216">
        <v>0</v>
      </c>
      <c r="V391" s="216">
        <v>0</v>
      </c>
      <c r="W391" s="216">
        <v>0</v>
      </c>
      <c r="X391" s="216">
        <v>0</v>
      </c>
      <c r="Y391" s="216">
        <v>0</v>
      </c>
      <c r="Z391" s="216"/>
      <c r="AA391" s="216">
        <v>0</v>
      </c>
      <c r="AB391" s="46"/>
      <c r="AC391" s="217">
        <v>18.90713679832947</v>
      </c>
      <c r="AE391" s="216">
        <v>8.519003518079233</v>
      </c>
      <c r="AF391" s="46"/>
      <c r="AG391" s="216">
        <v>6.416067018058</v>
      </c>
      <c r="AH391" s="216">
        <v>0.031636419970999474</v>
      </c>
      <c r="AI391" s="216">
        <v>-0.194535</v>
      </c>
      <c r="AJ391" s="216"/>
      <c r="AK391" s="216">
        <v>0</v>
      </c>
      <c r="AL391" s="216">
        <v>0</v>
      </c>
      <c r="AM391" s="216">
        <v>0</v>
      </c>
      <c r="AN391" s="216">
        <v>0</v>
      </c>
      <c r="AO391" s="216">
        <v>0</v>
      </c>
      <c r="AP391" s="216">
        <v>0.008547</v>
      </c>
      <c r="AQ391" s="216">
        <v>0.007855</v>
      </c>
      <c r="AR391" s="216">
        <v>0.09353041652092285</v>
      </c>
      <c r="AS391" s="216">
        <v>2.806935376</v>
      </c>
      <c r="AT391" s="216">
        <v>0.010077356542853043</v>
      </c>
      <c r="AU391" s="216">
        <v>0.808128</v>
      </c>
      <c r="AV391" s="216">
        <v>0.08500650860521519</v>
      </c>
      <c r="AW391" s="216">
        <v>0</v>
      </c>
      <c r="AX391" s="216">
        <v>0</v>
      </c>
      <c r="AY391" s="216">
        <v>0</v>
      </c>
      <c r="AZ391" s="216">
        <v>0</v>
      </c>
      <c r="BA391" s="216">
        <v>0</v>
      </c>
      <c r="BB391" s="46"/>
      <c r="BC391" s="216">
        <v>0</v>
      </c>
      <c r="BD391" s="46"/>
      <c r="BE391" s="216">
        <v>0</v>
      </c>
      <c r="BG391" s="45">
        <v>18.592251613777222</v>
      </c>
      <c r="BI391" s="35">
        <v>-0.01665430297093269</v>
      </c>
      <c r="BL391" s="7"/>
      <c r="BM391" s="7"/>
      <c r="BN391" s="7"/>
    </row>
    <row r="392" spans="1:66" ht="12.75">
      <c r="A392" s="8" t="s">
        <v>589</v>
      </c>
      <c r="B392" s="8" t="s">
        <v>1535</v>
      </c>
      <c r="C392" s="8" t="s">
        <v>1536</v>
      </c>
      <c r="D392" s="8"/>
      <c r="E392" s="216">
        <v>6.079418</v>
      </c>
      <c r="F392" s="216"/>
      <c r="G392" s="216">
        <v>7.526307771451</v>
      </c>
      <c r="H392" s="216">
        <v>-0.048697</v>
      </c>
      <c r="I392" s="216">
        <v>0</v>
      </c>
      <c r="J392" s="216">
        <v>0</v>
      </c>
      <c r="K392" s="216">
        <v>0</v>
      </c>
      <c r="L392" s="216">
        <v>0</v>
      </c>
      <c r="M392" s="216">
        <v>0</v>
      </c>
      <c r="N392" s="216">
        <v>0</v>
      </c>
      <c r="O392" s="216">
        <v>0.008547</v>
      </c>
      <c r="P392" s="216">
        <v>0.007855</v>
      </c>
      <c r="Q392" s="216">
        <v>0.7601580062222222</v>
      </c>
      <c r="R392" s="216">
        <v>0.02524454752272764</v>
      </c>
      <c r="S392" s="216">
        <v>0.820395</v>
      </c>
      <c r="T392" s="216">
        <v>0.06752266446089943</v>
      </c>
      <c r="U392" s="216">
        <v>0</v>
      </c>
      <c r="V392" s="216">
        <v>0</v>
      </c>
      <c r="W392" s="216">
        <v>0</v>
      </c>
      <c r="X392" s="216">
        <v>0</v>
      </c>
      <c r="Y392" s="216">
        <v>0</v>
      </c>
      <c r="Z392" s="216"/>
      <c r="AA392" s="216">
        <v>0</v>
      </c>
      <c r="AB392" s="46"/>
      <c r="AC392" s="217">
        <v>15.246750989656848</v>
      </c>
      <c r="AE392" s="216">
        <v>6.105231974780123</v>
      </c>
      <c r="AF392" s="46"/>
      <c r="AG392" s="216">
        <v>6.50404091975</v>
      </c>
      <c r="AH392" s="216">
        <v>0.03223245302399993</v>
      </c>
      <c r="AI392" s="216">
        <v>-0.048697</v>
      </c>
      <c r="AJ392" s="216"/>
      <c r="AK392" s="216">
        <v>0</v>
      </c>
      <c r="AL392" s="216">
        <v>0</v>
      </c>
      <c r="AM392" s="216">
        <v>0</v>
      </c>
      <c r="AN392" s="216">
        <v>0</v>
      </c>
      <c r="AO392" s="216">
        <v>0</v>
      </c>
      <c r="AP392" s="216">
        <v>0.008547</v>
      </c>
      <c r="AQ392" s="216">
        <v>0.007855</v>
      </c>
      <c r="AR392" s="216">
        <v>0.07155245651508854</v>
      </c>
      <c r="AS392" s="216">
        <v>1.1932282995555556</v>
      </c>
      <c r="AT392" s="216">
        <v>0.010235651420767987</v>
      </c>
      <c r="AU392" s="216">
        <v>0.721948</v>
      </c>
      <c r="AV392" s="216">
        <v>0.0822145906908194</v>
      </c>
      <c r="AW392" s="216">
        <v>0</v>
      </c>
      <c r="AX392" s="216">
        <v>0</v>
      </c>
      <c r="AY392" s="216">
        <v>0</v>
      </c>
      <c r="AZ392" s="216">
        <v>0</v>
      </c>
      <c r="BA392" s="216">
        <v>0</v>
      </c>
      <c r="BB392" s="46"/>
      <c r="BC392" s="216">
        <v>0</v>
      </c>
      <c r="BD392" s="46"/>
      <c r="BE392" s="216">
        <v>0</v>
      </c>
      <c r="BG392" s="45">
        <v>14.688389345736352</v>
      </c>
      <c r="BI392" s="35">
        <v>-0.036621680533726754</v>
      </c>
      <c r="BL392" s="7"/>
      <c r="BM392" s="7"/>
      <c r="BN392" s="208"/>
    </row>
    <row r="393" spans="1:66" ht="12.75">
      <c r="A393" s="8" t="s">
        <v>589</v>
      </c>
      <c r="B393" s="8" t="s">
        <v>1537</v>
      </c>
      <c r="C393" s="8" t="s">
        <v>1538</v>
      </c>
      <c r="D393" s="8"/>
      <c r="E393" s="216">
        <v>5.95212</v>
      </c>
      <c r="F393" s="216"/>
      <c r="G393" s="216">
        <v>6.286695234299001</v>
      </c>
      <c r="H393" s="216">
        <v>-0.065271</v>
      </c>
      <c r="I393" s="216">
        <v>0</v>
      </c>
      <c r="J393" s="216">
        <v>0</v>
      </c>
      <c r="K393" s="216">
        <v>0</v>
      </c>
      <c r="L393" s="216">
        <v>0</v>
      </c>
      <c r="M393" s="216">
        <v>0</v>
      </c>
      <c r="N393" s="216">
        <v>0</v>
      </c>
      <c r="O393" s="216">
        <v>0.008547</v>
      </c>
      <c r="P393" s="216">
        <v>0.007855</v>
      </c>
      <c r="Q393" s="216">
        <v>0.7534085697777779</v>
      </c>
      <c r="R393" s="216">
        <v>0.021053102869142557</v>
      </c>
      <c r="S393" s="216">
        <v>0.723079</v>
      </c>
      <c r="T393" s="216">
        <v>0.06743861136005021</v>
      </c>
      <c r="U393" s="216">
        <v>0</v>
      </c>
      <c r="V393" s="216">
        <v>0</v>
      </c>
      <c r="W393" s="216">
        <v>0</v>
      </c>
      <c r="X393" s="216">
        <v>0</v>
      </c>
      <c r="Y393" s="216">
        <v>0</v>
      </c>
      <c r="Z393" s="216"/>
      <c r="AA393" s="216">
        <v>0</v>
      </c>
      <c r="AB393" s="46"/>
      <c r="AC393" s="217">
        <v>13.75492551830597</v>
      </c>
      <c r="AE393" s="216">
        <v>5.965611200233858</v>
      </c>
      <c r="AF393" s="46"/>
      <c r="AG393" s="216">
        <v>5.444374720887</v>
      </c>
      <c r="AH393" s="216">
        <v>0.026880780834999868</v>
      </c>
      <c r="AI393" s="216">
        <v>-0.065271</v>
      </c>
      <c r="AJ393" s="216"/>
      <c r="AK393" s="216">
        <v>0</v>
      </c>
      <c r="AL393" s="216">
        <v>0</v>
      </c>
      <c r="AM393" s="216">
        <v>0</v>
      </c>
      <c r="AN393" s="216">
        <v>0</v>
      </c>
      <c r="AO393" s="216">
        <v>0</v>
      </c>
      <c r="AP393" s="216">
        <v>0.008547</v>
      </c>
      <c r="AQ393" s="216">
        <v>0.007855</v>
      </c>
      <c r="AR393" s="216">
        <v>0.06958567861794553</v>
      </c>
      <c r="AS393" s="216">
        <v>1.254617103111111</v>
      </c>
      <c r="AT393" s="216">
        <v>0.008549799312084487</v>
      </c>
      <c r="AU393" s="216">
        <v>0.647687</v>
      </c>
      <c r="AV393" s="216">
        <v>0.08248451884711598</v>
      </c>
      <c r="AW393" s="216">
        <v>0</v>
      </c>
      <c r="AX393" s="216">
        <v>0</v>
      </c>
      <c r="AY393" s="216">
        <v>0</v>
      </c>
      <c r="AZ393" s="216">
        <v>0</v>
      </c>
      <c r="BA393" s="216">
        <v>0</v>
      </c>
      <c r="BB393" s="46"/>
      <c r="BC393" s="216">
        <v>0</v>
      </c>
      <c r="BD393" s="46"/>
      <c r="BE393" s="216">
        <v>0</v>
      </c>
      <c r="BG393" s="45">
        <v>13.450921801844114</v>
      </c>
      <c r="BI393" s="35">
        <v>-0.022101444028705817</v>
      </c>
      <c r="BL393" s="7"/>
      <c r="BM393" s="7"/>
      <c r="BN393" s="7"/>
    </row>
    <row r="394" spans="1:66" ht="12.75">
      <c r="A394" s="8" t="s">
        <v>622</v>
      </c>
      <c r="B394" s="8" t="s">
        <v>1539</v>
      </c>
      <c r="C394" s="8" t="s">
        <v>1540</v>
      </c>
      <c r="D394" s="8"/>
      <c r="E394" s="216">
        <v>69.71006</v>
      </c>
      <c r="F394" s="216"/>
      <c r="G394" s="216">
        <v>58.068028881509996</v>
      </c>
      <c r="H394" s="216">
        <v>-0.059758</v>
      </c>
      <c r="I394" s="216">
        <v>0</v>
      </c>
      <c r="J394" s="216">
        <v>0</v>
      </c>
      <c r="K394" s="216">
        <v>0</v>
      </c>
      <c r="L394" s="216">
        <v>0.03534800000000002</v>
      </c>
      <c r="M394" s="216">
        <v>0.381733</v>
      </c>
      <c r="N394" s="216">
        <v>0</v>
      </c>
      <c r="O394" s="216">
        <v>0.008547</v>
      </c>
      <c r="P394" s="216">
        <v>0.007855</v>
      </c>
      <c r="Q394" s="216">
        <v>2.433248345555555</v>
      </c>
      <c r="R394" s="216">
        <v>0.19663175787370024</v>
      </c>
      <c r="S394" s="216">
        <v>1.035612</v>
      </c>
      <c r="T394" s="216">
        <v>0.08485059305319216</v>
      </c>
      <c r="U394" s="216">
        <v>0</v>
      </c>
      <c r="V394" s="216">
        <v>0</v>
      </c>
      <c r="W394" s="216">
        <v>0</v>
      </c>
      <c r="X394" s="216">
        <v>0.128169</v>
      </c>
      <c r="Y394" s="216">
        <v>6.640684037228777</v>
      </c>
      <c r="Z394" s="216"/>
      <c r="AA394" s="216">
        <v>2.619236</v>
      </c>
      <c r="AB394" s="46"/>
      <c r="AC394" s="217">
        <v>141.29024561522124</v>
      </c>
      <c r="AE394" s="216">
        <v>70.01894723718011</v>
      </c>
      <c r="AF394" s="46"/>
      <c r="AG394" s="216">
        <v>52.4174684215</v>
      </c>
      <c r="AH394" s="216">
        <v>0.25106110113699737</v>
      </c>
      <c r="AI394" s="216">
        <v>-0.059758</v>
      </c>
      <c r="AJ394" s="216"/>
      <c r="AK394" s="216">
        <v>0</v>
      </c>
      <c r="AL394" s="216">
        <v>0</v>
      </c>
      <c r="AM394" s="216">
        <v>0.03534800000000002</v>
      </c>
      <c r="AN394" s="216">
        <v>0.37618</v>
      </c>
      <c r="AO394" s="216">
        <v>0</v>
      </c>
      <c r="AP394" s="216">
        <v>0.008547</v>
      </c>
      <c r="AQ394" s="216">
        <v>0.007855</v>
      </c>
      <c r="AR394" s="216">
        <v>0.7686653118443397</v>
      </c>
      <c r="AS394" s="216">
        <v>2.991901678888888</v>
      </c>
      <c r="AT394" s="216">
        <v>0.07897153828558309</v>
      </c>
      <c r="AU394" s="216">
        <v>0.911339</v>
      </c>
      <c r="AV394" s="216">
        <v>0.09414468475068784</v>
      </c>
      <c r="AW394" s="216">
        <v>0</v>
      </c>
      <c r="AX394" s="216">
        <v>0</v>
      </c>
      <c r="AY394" s="216">
        <v>0</v>
      </c>
      <c r="AZ394" s="216">
        <v>0.132169</v>
      </c>
      <c r="BA394" s="216">
        <v>7.304752440951655</v>
      </c>
      <c r="BB394" s="46"/>
      <c r="BC394" s="216">
        <v>3.354086</v>
      </c>
      <c r="BD394" s="46"/>
      <c r="BE394" s="216">
        <v>0</v>
      </c>
      <c r="BG394" s="45">
        <v>138.69167841453827</v>
      </c>
      <c r="BI394" s="35">
        <v>-0.018391695685487718</v>
      </c>
      <c r="BK394" s="7"/>
      <c r="BL394" s="7"/>
      <c r="BM394" s="7"/>
      <c r="BN394" s="208"/>
    </row>
    <row r="395" spans="13:29" ht="12.75">
      <c r="M395" s="21"/>
      <c r="AC395" s="25"/>
    </row>
    <row r="396" spans="3:31" ht="12.75">
      <c r="C396" s="218">
        <v>1</v>
      </c>
      <c r="E396" s="263" t="s">
        <v>435</v>
      </c>
      <c r="F396" s="262"/>
      <c r="G396" s="262"/>
      <c r="H396" s="262"/>
      <c r="I396" s="262"/>
      <c r="J396" s="262"/>
      <c r="K396" s="262"/>
      <c r="L396" s="262"/>
      <c r="M396" s="262"/>
      <c r="N396" s="262"/>
      <c r="O396" s="262"/>
      <c r="P396" s="262"/>
      <c r="Q396" s="262"/>
      <c r="R396" s="262"/>
      <c r="S396" s="262"/>
      <c r="T396" s="262"/>
      <c r="U396" s="262"/>
      <c r="V396" s="262"/>
      <c r="W396" s="262"/>
      <c r="X396" s="262"/>
      <c r="Y396" s="262"/>
      <c r="Z396" s="262"/>
      <c r="AA396" s="262"/>
      <c r="AB396" s="262"/>
      <c r="AC396" s="262"/>
      <c r="AD396" s="262"/>
      <c r="AE396" s="262"/>
    </row>
    <row r="397" spans="3:62" ht="12.75">
      <c r="C397" s="219">
        <v>2</v>
      </c>
      <c r="E397" s="1" t="s">
        <v>441</v>
      </c>
      <c r="J397" s="1"/>
      <c r="K397" s="1"/>
      <c r="L397" s="1"/>
      <c r="N397" s="1"/>
      <c r="O397" s="1"/>
      <c r="P397" s="1"/>
      <c r="Q397" s="1"/>
      <c r="R397" s="1"/>
      <c r="S397" s="1"/>
      <c r="T397" s="1"/>
      <c r="U397" s="1"/>
      <c r="V397" s="1"/>
      <c r="W397" s="1"/>
      <c r="X397" s="1"/>
      <c r="Y397" s="1"/>
      <c r="Z397" s="1"/>
      <c r="AA397" s="1"/>
      <c r="AC397" s="1"/>
      <c r="AD397" s="1"/>
      <c r="AE397" s="1"/>
      <c r="AF397" s="1"/>
      <c r="AG397" s="1"/>
      <c r="AH397" s="1"/>
      <c r="AI397" s="1"/>
      <c r="AJ397" s="1"/>
      <c r="AK397" s="1"/>
      <c r="AL397" s="1"/>
      <c r="AM397" s="1"/>
      <c r="AP397" s="1"/>
      <c r="BB397" s="1"/>
      <c r="BC397" s="1"/>
      <c r="BD397" s="1"/>
      <c r="BE397" s="1"/>
      <c r="BF397" s="1"/>
      <c r="BG397" s="1"/>
      <c r="BH397" s="1"/>
      <c r="BI397" s="1"/>
      <c r="BJ397" s="1"/>
    </row>
    <row r="398" spans="3:31" ht="12.75">
      <c r="C398" s="219">
        <v>3</v>
      </c>
      <c r="E398" s="261" t="s">
        <v>438</v>
      </c>
      <c r="F398" s="262"/>
      <c r="G398" s="262"/>
      <c r="H398" s="262"/>
      <c r="I398" s="262"/>
      <c r="J398" s="262"/>
      <c r="K398" s="262"/>
      <c r="L398" s="262"/>
      <c r="M398" s="262"/>
      <c r="N398" s="262"/>
      <c r="O398" s="262"/>
      <c r="P398" s="262"/>
      <c r="Q398" s="262"/>
      <c r="R398" s="262"/>
      <c r="S398" s="262"/>
      <c r="T398" s="262"/>
      <c r="U398" s="262"/>
      <c r="V398" s="262"/>
      <c r="W398" s="262"/>
      <c r="X398" s="262"/>
      <c r="Y398" s="262"/>
      <c r="Z398" s="262"/>
      <c r="AA398" s="262"/>
      <c r="AB398" s="262"/>
      <c r="AC398" s="262"/>
      <c r="AD398" s="262"/>
      <c r="AE398" s="262"/>
    </row>
    <row r="399" spans="3:31" ht="12.75">
      <c r="C399" s="219">
        <v>4</v>
      </c>
      <c r="E399" s="261" t="s">
        <v>434</v>
      </c>
      <c r="F399" s="262"/>
      <c r="G399" s="262"/>
      <c r="H399" s="262"/>
      <c r="I399" s="262"/>
      <c r="J399" s="262"/>
      <c r="K399" s="262"/>
      <c r="L399" s="262"/>
      <c r="M399" s="262"/>
      <c r="N399" s="262"/>
      <c r="O399" s="262"/>
      <c r="P399" s="262"/>
      <c r="Q399" s="262"/>
      <c r="R399" s="262"/>
      <c r="S399" s="262"/>
      <c r="T399" s="262"/>
      <c r="U399" s="262"/>
      <c r="V399" s="262"/>
      <c r="W399" s="262"/>
      <c r="X399" s="262"/>
      <c r="Y399" s="262"/>
      <c r="Z399" s="262"/>
      <c r="AA399" s="262"/>
      <c r="AB399" s="262"/>
      <c r="AC399" s="262"/>
      <c r="AD399" s="262"/>
      <c r="AE399" s="262"/>
    </row>
    <row r="400" spans="3:31" ht="12.75">
      <c r="C400" s="219">
        <v>5</v>
      </c>
      <c r="E400" s="261" t="s">
        <v>1550</v>
      </c>
      <c r="F400" s="262"/>
      <c r="G400" s="262"/>
      <c r="H400" s="262"/>
      <c r="I400" s="262"/>
      <c r="J400" s="262"/>
      <c r="K400" s="262"/>
      <c r="L400" s="262"/>
      <c r="M400" s="262"/>
      <c r="N400" s="262"/>
      <c r="O400" s="262"/>
      <c r="P400" s="262"/>
      <c r="Q400" s="262"/>
      <c r="R400" s="262"/>
      <c r="S400" s="262"/>
      <c r="T400" s="262"/>
      <c r="U400" s="262"/>
      <c r="V400" s="262"/>
      <c r="W400" s="262"/>
      <c r="X400" s="262"/>
      <c r="Y400" s="262"/>
      <c r="Z400" s="262"/>
      <c r="AA400" s="262"/>
      <c r="AB400" s="262"/>
      <c r="AC400" s="262"/>
      <c r="AD400" s="262"/>
      <c r="AE400" s="262"/>
    </row>
    <row r="401" spans="3:31" ht="12.75">
      <c r="C401" s="221">
        <v>6</v>
      </c>
      <c r="E401" s="263" t="s">
        <v>456</v>
      </c>
      <c r="F401" s="262"/>
      <c r="G401" s="262"/>
      <c r="H401" s="262"/>
      <c r="I401" s="262"/>
      <c r="J401" s="262"/>
      <c r="K401" s="262"/>
      <c r="L401" s="262"/>
      <c r="M401" s="262"/>
      <c r="N401" s="262"/>
      <c r="O401" s="262"/>
      <c r="P401" s="262"/>
      <c r="Q401" s="262"/>
      <c r="R401" s="262"/>
      <c r="S401" s="262"/>
      <c r="T401" s="262"/>
      <c r="U401" s="262"/>
      <c r="V401" s="262"/>
      <c r="W401" s="262"/>
      <c r="X401" s="262"/>
      <c r="Y401" s="262"/>
      <c r="Z401" s="262"/>
      <c r="AA401" s="262"/>
      <c r="AB401" s="262"/>
      <c r="AC401" s="262"/>
      <c r="AD401" s="262"/>
      <c r="AE401" s="262"/>
    </row>
    <row r="402" spans="3:31" ht="12.75">
      <c r="C402" s="219">
        <v>7</v>
      </c>
      <c r="E402" s="261" t="s">
        <v>437</v>
      </c>
      <c r="F402" s="262"/>
      <c r="G402" s="262"/>
      <c r="H402" s="262"/>
      <c r="I402" s="262"/>
      <c r="J402" s="262"/>
      <c r="K402" s="262"/>
      <c r="L402" s="262"/>
      <c r="M402" s="262"/>
      <c r="N402" s="262"/>
      <c r="O402" s="262"/>
      <c r="P402" s="262"/>
      <c r="Q402" s="262"/>
      <c r="R402" s="262"/>
      <c r="S402" s="262"/>
      <c r="T402" s="262"/>
      <c r="U402" s="262"/>
      <c r="V402" s="262"/>
      <c r="W402" s="262"/>
      <c r="X402" s="262"/>
      <c r="Y402" s="262"/>
      <c r="Z402" s="262"/>
      <c r="AA402" s="262"/>
      <c r="AB402" s="262"/>
      <c r="AC402" s="262"/>
      <c r="AD402" s="262"/>
      <c r="AE402" s="262"/>
    </row>
    <row r="404" ht="12.75">
      <c r="AC404" s="25"/>
    </row>
    <row r="405" ht="12.75">
      <c r="AC405" s="25"/>
    </row>
    <row r="406" ht="12.75">
      <c r="AC406" s="25"/>
    </row>
    <row r="407" ht="12.75">
      <c r="AC407" s="25"/>
    </row>
    <row r="408" ht="12.75">
      <c r="AC408" s="25"/>
    </row>
    <row r="416" ht="12.75">
      <c r="AC416" s="25"/>
    </row>
    <row r="417" ht="12.75">
      <c r="AC417" s="25"/>
    </row>
    <row r="418" ht="12.75">
      <c r="AC418" s="25"/>
    </row>
    <row r="419" ht="12.75">
      <c r="AC419" s="25"/>
    </row>
    <row r="420" ht="12.75">
      <c r="AC420" s="25"/>
    </row>
    <row r="421" ht="12.75">
      <c r="AC421" s="25"/>
    </row>
    <row r="422" ht="12.75">
      <c r="AC422" s="25"/>
    </row>
    <row r="423" ht="12.75">
      <c r="AC423" s="25"/>
    </row>
    <row r="424" ht="12.75">
      <c r="AC424" s="25"/>
    </row>
    <row r="425" ht="12.75">
      <c r="AC425" s="25"/>
    </row>
    <row r="426" ht="12.75">
      <c r="AC426" s="25"/>
    </row>
    <row r="427" ht="12.75">
      <c r="AC427" s="25"/>
    </row>
    <row r="428" ht="12.75">
      <c r="AC428" s="25"/>
    </row>
    <row r="429" ht="12.75">
      <c r="AC429" s="25"/>
    </row>
    <row r="430" ht="12.75">
      <c r="AC430" s="25"/>
    </row>
    <row r="431" ht="12.75">
      <c r="AC431" s="25"/>
    </row>
    <row r="432" ht="12.75">
      <c r="AC432" s="25"/>
    </row>
    <row r="433" ht="12.75">
      <c r="AC433" s="25"/>
    </row>
    <row r="434" ht="12.75">
      <c r="AC434" s="25"/>
    </row>
    <row r="435" ht="12.75">
      <c r="AC435" s="25"/>
    </row>
    <row r="436" ht="12.75">
      <c r="AC436" s="25"/>
    </row>
    <row r="437" ht="12.75">
      <c r="AC437" s="25"/>
    </row>
    <row r="438" ht="12.75">
      <c r="AC438" s="25"/>
    </row>
    <row r="439" ht="12.75">
      <c r="AC439" s="25"/>
    </row>
    <row r="440" ht="12.75">
      <c r="AC440" s="25"/>
    </row>
    <row r="441" ht="12.75">
      <c r="AC441" s="25"/>
    </row>
    <row r="442" ht="12.75">
      <c r="AC442" s="25"/>
    </row>
    <row r="443" ht="12.75">
      <c r="AC443" s="25"/>
    </row>
    <row r="444" ht="12.75">
      <c r="AC444" s="25"/>
    </row>
    <row r="445" ht="12.75">
      <c r="AC445" s="25"/>
    </row>
    <row r="446" ht="12.75">
      <c r="AC446" s="25"/>
    </row>
    <row r="447" ht="12.75">
      <c r="AC447" s="25"/>
    </row>
    <row r="448" ht="12.75">
      <c r="AC448" s="25"/>
    </row>
    <row r="449" ht="12.75">
      <c r="AC449" s="25"/>
    </row>
    <row r="450" ht="12.75">
      <c r="AC450" s="25"/>
    </row>
    <row r="451" ht="12.75">
      <c r="AC451" s="25"/>
    </row>
    <row r="452" ht="12.75">
      <c r="AC452" s="25"/>
    </row>
    <row r="453" ht="12.75">
      <c r="AC453" s="25"/>
    </row>
    <row r="454" ht="12.75">
      <c r="AC454" s="25"/>
    </row>
    <row r="455" ht="12.75">
      <c r="AC455" s="25"/>
    </row>
    <row r="456" ht="12.75">
      <c r="AC456" s="25"/>
    </row>
    <row r="457" ht="12.75">
      <c r="AC457" s="25"/>
    </row>
    <row r="458" ht="12.75">
      <c r="AC458" s="25"/>
    </row>
    <row r="459" ht="12.75">
      <c r="AC459" s="25"/>
    </row>
    <row r="460" ht="12.75">
      <c r="AC460" s="25"/>
    </row>
    <row r="461" ht="12.75">
      <c r="AC461" s="25"/>
    </row>
    <row r="462" ht="12.75">
      <c r="AC462" s="25"/>
    </row>
    <row r="463" ht="12.75">
      <c r="AC463" s="25"/>
    </row>
    <row r="464" ht="12.75">
      <c r="AC464" s="25"/>
    </row>
    <row r="465" ht="12.75">
      <c r="AC465" s="25"/>
    </row>
    <row r="466" ht="12.75">
      <c r="AC466" s="25"/>
    </row>
    <row r="467" ht="12.75">
      <c r="AC467" s="25"/>
    </row>
    <row r="468" ht="12.75">
      <c r="AC468" s="25"/>
    </row>
    <row r="469" ht="12.75">
      <c r="AC469" s="25"/>
    </row>
    <row r="470" ht="12.75">
      <c r="AC470" s="25"/>
    </row>
    <row r="471" ht="12.75">
      <c r="AC471" s="25"/>
    </row>
    <row r="472" ht="12.75">
      <c r="AC472" s="25"/>
    </row>
    <row r="473" ht="12.75">
      <c r="AC473" s="25"/>
    </row>
    <row r="474" ht="12.75">
      <c r="AC474" s="25"/>
    </row>
    <row r="475" ht="12.75">
      <c r="AC475" s="25"/>
    </row>
    <row r="476" ht="12.75">
      <c r="AC476" s="25"/>
    </row>
    <row r="477" ht="12.75">
      <c r="AC477" s="25"/>
    </row>
    <row r="478" ht="12.75">
      <c r="AC478" s="25"/>
    </row>
    <row r="479" ht="12.75">
      <c r="AC479" s="25"/>
    </row>
    <row r="480" ht="12.75">
      <c r="AC480" s="25"/>
    </row>
    <row r="481" ht="12.75">
      <c r="AC481" s="25"/>
    </row>
    <row r="482" ht="12.75">
      <c r="AC482" s="25"/>
    </row>
    <row r="483" ht="12.75">
      <c r="AC483" s="25"/>
    </row>
    <row r="484" ht="12.75">
      <c r="AC484" s="25"/>
    </row>
    <row r="485" ht="12.75">
      <c r="AC485" s="25"/>
    </row>
    <row r="486" ht="12.75">
      <c r="AC486" s="25"/>
    </row>
    <row r="487" ht="12.75">
      <c r="AC487" s="25"/>
    </row>
    <row r="488" ht="12.75">
      <c r="AC488" s="25"/>
    </row>
    <row r="489" ht="12.75">
      <c r="AC489" s="25"/>
    </row>
    <row r="490" ht="12.75">
      <c r="AC490" s="25"/>
    </row>
    <row r="491" ht="12.75">
      <c r="AC491" s="25"/>
    </row>
    <row r="492" ht="12.75">
      <c r="AC492" s="25"/>
    </row>
    <row r="493" ht="12.75">
      <c r="AC493" s="25"/>
    </row>
    <row r="494" ht="12.75">
      <c r="AC494" s="25"/>
    </row>
    <row r="495" ht="12.75">
      <c r="AC495" s="25"/>
    </row>
    <row r="496" ht="12.75">
      <c r="AC496" s="25"/>
    </row>
    <row r="497" ht="12.75">
      <c r="AC497" s="25"/>
    </row>
    <row r="498" ht="12.75">
      <c r="AC498" s="25"/>
    </row>
    <row r="499" ht="12.75">
      <c r="AC499" s="25"/>
    </row>
    <row r="500" ht="12.75">
      <c r="AC500" s="25"/>
    </row>
    <row r="501" ht="12.75">
      <c r="AC501" s="25"/>
    </row>
    <row r="502" ht="12.75">
      <c r="AC502" s="25"/>
    </row>
    <row r="503" ht="12.75">
      <c r="AC503" s="25"/>
    </row>
    <row r="504" ht="12.75">
      <c r="AC504" s="25"/>
    </row>
    <row r="505" ht="12.75">
      <c r="AC505" s="25"/>
    </row>
    <row r="506" ht="12.75">
      <c r="AC506" s="25"/>
    </row>
    <row r="507" ht="12.75">
      <c r="AC507" s="25"/>
    </row>
    <row r="508" ht="12.75">
      <c r="AC508" s="25"/>
    </row>
    <row r="509" ht="12.75">
      <c r="AC509" s="25"/>
    </row>
    <row r="510" ht="12.75">
      <c r="AC510" s="25"/>
    </row>
    <row r="511" ht="12.75">
      <c r="AC511" s="25"/>
    </row>
    <row r="512" ht="12.75">
      <c r="AC512" s="25"/>
    </row>
    <row r="513" ht="12.75">
      <c r="AC513" s="25"/>
    </row>
    <row r="514" ht="12.75">
      <c r="AC514" s="25"/>
    </row>
    <row r="515" ht="12.75">
      <c r="AC515" s="25"/>
    </row>
    <row r="516" ht="12.75">
      <c r="AC516" s="25"/>
    </row>
    <row r="517" ht="12.75">
      <c r="AC517" s="25"/>
    </row>
    <row r="518" ht="12.75">
      <c r="AC518" s="25"/>
    </row>
    <row r="519" ht="12.75">
      <c r="AC519" s="25"/>
    </row>
    <row r="520" ht="12.75">
      <c r="AC520" s="25"/>
    </row>
    <row r="521" ht="12.75">
      <c r="AC521" s="25"/>
    </row>
    <row r="522" ht="12.75">
      <c r="AC522" s="25"/>
    </row>
    <row r="523" ht="12.75">
      <c r="AC523" s="25"/>
    </row>
    <row r="524" ht="12.75">
      <c r="AC524" s="25"/>
    </row>
    <row r="525" ht="12.75">
      <c r="AC525" s="25"/>
    </row>
    <row r="526" ht="12.75">
      <c r="AC526" s="25"/>
    </row>
    <row r="527" ht="12.75">
      <c r="AC527" s="25"/>
    </row>
    <row r="528" ht="12.75">
      <c r="AC528" s="25"/>
    </row>
    <row r="529" ht="12.75">
      <c r="AC529" s="25"/>
    </row>
    <row r="530" ht="12.75">
      <c r="AC530" s="25"/>
    </row>
    <row r="531" ht="12.75">
      <c r="AC531" s="25"/>
    </row>
    <row r="532" ht="12.75">
      <c r="AC532" s="25"/>
    </row>
    <row r="533" ht="12.75">
      <c r="AC533" s="25"/>
    </row>
    <row r="534" ht="12.75">
      <c r="AC534" s="25"/>
    </row>
    <row r="535" ht="12.75">
      <c r="AC535" s="25"/>
    </row>
    <row r="536" ht="12.75">
      <c r="AC536" s="25"/>
    </row>
    <row r="537" ht="12.75">
      <c r="AC537" s="25"/>
    </row>
    <row r="538" ht="12.75">
      <c r="AC538" s="25"/>
    </row>
    <row r="539" ht="12.75">
      <c r="AC539" s="25"/>
    </row>
    <row r="540" ht="12.75">
      <c r="AC540" s="25"/>
    </row>
    <row r="541" ht="12.75">
      <c r="AC541" s="25"/>
    </row>
    <row r="542" ht="12.75">
      <c r="AC542" s="25"/>
    </row>
    <row r="543" ht="12.75">
      <c r="AC543" s="25"/>
    </row>
    <row r="544" ht="12.75">
      <c r="AC544" s="25"/>
    </row>
    <row r="545" ht="12.75">
      <c r="AC545" s="25"/>
    </row>
    <row r="546" ht="12.75">
      <c r="AC546" s="25"/>
    </row>
    <row r="547" ht="12.75">
      <c r="AC547" s="25"/>
    </row>
    <row r="548" ht="12.75">
      <c r="AC548" s="25"/>
    </row>
    <row r="549" ht="12.75">
      <c r="AC549" s="25"/>
    </row>
    <row r="550" ht="12.75">
      <c r="AC550" s="25"/>
    </row>
    <row r="551" ht="12.75">
      <c r="AC551" s="25"/>
    </row>
    <row r="552" ht="12.75">
      <c r="AC552" s="25"/>
    </row>
    <row r="553" ht="12.75">
      <c r="AC553" s="25"/>
    </row>
    <row r="554" ht="12.75">
      <c r="AC554" s="25"/>
    </row>
    <row r="555" ht="12.75">
      <c r="AC555" s="25"/>
    </row>
    <row r="556" ht="12.75">
      <c r="AC556" s="25"/>
    </row>
    <row r="557" ht="12.75">
      <c r="AC557" s="25"/>
    </row>
    <row r="558" ht="12.75">
      <c r="AC558" s="25"/>
    </row>
    <row r="559" ht="12.75">
      <c r="AC559" s="25"/>
    </row>
    <row r="560" ht="12.75">
      <c r="AC560" s="25"/>
    </row>
    <row r="561" ht="12.75">
      <c r="AC561" s="25"/>
    </row>
    <row r="562" ht="12.75">
      <c r="AC562" s="25"/>
    </row>
    <row r="563" ht="12.75">
      <c r="AC563" s="25"/>
    </row>
    <row r="564" ht="12.75">
      <c r="AC564" s="25"/>
    </row>
    <row r="565" ht="12.75">
      <c r="AC565" s="25"/>
    </row>
    <row r="566" ht="12.75">
      <c r="AC566" s="25"/>
    </row>
    <row r="567" ht="12.75">
      <c r="AC567" s="25"/>
    </row>
    <row r="568" ht="12.75">
      <c r="AC568" s="25"/>
    </row>
    <row r="569" ht="12.75">
      <c r="AC569" s="25"/>
    </row>
    <row r="570" ht="12.75">
      <c r="AC570" s="25"/>
    </row>
    <row r="571" ht="12.75">
      <c r="AC571" s="25"/>
    </row>
    <row r="572" ht="12.75">
      <c r="AC572" s="25"/>
    </row>
    <row r="573" ht="12.75">
      <c r="AC573" s="25"/>
    </row>
    <row r="574" ht="12.75">
      <c r="AC574" s="25"/>
    </row>
    <row r="575" ht="12.75">
      <c r="AC575" s="25"/>
    </row>
    <row r="576" ht="12.75">
      <c r="AC576" s="25"/>
    </row>
    <row r="577" ht="12.75">
      <c r="AC577" s="25"/>
    </row>
    <row r="578" ht="12.75">
      <c r="AC578" s="25"/>
    </row>
    <row r="579" ht="12.75">
      <c r="AC579" s="25"/>
    </row>
    <row r="580" ht="12.75">
      <c r="AC580" s="25"/>
    </row>
    <row r="581" ht="12.75">
      <c r="AC581" s="25"/>
    </row>
    <row r="582" ht="12.75">
      <c r="AC582" s="25"/>
    </row>
    <row r="583" ht="12.75">
      <c r="AC583" s="25"/>
    </row>
    <row r="584" ht="12.75">
      <c r="AC584" s="25"/>
    </row>
    <row r="585" ht="12.75">
      <c r="AC585" s="25"/>
    </row>
    <row r="586" ht="12.75">
      <c r="AC586" s="25"/>
    </row>
    <row r="587" ht="12.75">
      <c r="AC587" s="25"/>
    </row>
    <row r="588" ht="12.75">
      <c r="AC588" s="25"/>
    </row>
    <row r="589" ht="12.75">
      <c r="AC589" s="25"/>
    </row>
    <row r="590" ht="12.75">
      <c r="AC590" s="25"/>
    </row>
    <row r="591" ht="12.75">
      <c r="AC591" s="25"/>
    </row>
    <row r="592" ht="12.75">
      <c r="AC592" s="25"/>
    </row>
    <row r="593" ht="12.75">
      <c r="AC593" s="25"/>
    </row>
    <row r="594" ht="12.75">
      <c r="AC594" s="25"/>
    </row>
    <row r="595" ht="12.75">
      <c r="AC595" s="25"/>
    </row>
    <row r="596" ht="12.75">
      <c r="AC596" s="25"/>
    </row>
    <row r="597" ht="12.75">
      <c r="AC597" s="25"/>
    </row>
    <row r="598" ht="12.75">
      <c r="AC598" s="25"/>
    </row>
    <row r="599" ht="12.75">
      <c r="AC599" s="25"/>
    </row>
    <row r="600" ht="12.75">
      <c r="AC600" s="25"/>
    </row>
    <row r="601" ht="12.75">
      <c r="AC601" s="25"/>
    </row>
    <row r="602" spans="1:35" ht="12.75">
      <c r="A602" s="8"/>
      <c r="B602" s="8"/>
      <c r="C602" s="8"/>
      <c r="D602" s="8"/>
      <c r="E602" s="8"/>
      <c r="F602" s="8"/>
      <c r="G602" s="8"/>
      <c r="H602" s="8"/>
      <c r="AC602" s="25"/>
      <c r="AG602" s="28"/>
      <c r="AH602" s="28"/>
      <c r="AI602" s="28"/>
    </row>
    <row r="603" spans="1:35" ht="12.75">
      <c r="A603" s="8"/>
      <c r="B603" s="8"/>
      <c r="C603" s="8"/>
      <c r="D603" s="8"/>
      <c r="E603" s="8"/>
      <c r="F603" s="8"/>
      <c r="G603" s="8"/>
      <c r="H603" s="8"/>
      <c r="AC603" s="25"/>
      <c r="AG603" s="28"/>
      <c r="AH603" s="28"/>
      <c r="AI603" s="28"/>
    </row>
    <row r="604" spans="1:35" ht="12.75">
      <c r="A604" s="8"/>
      <c r="B604" s="8"/>
      <c r="C604" s="8"/>
      <c r="D604" s="8"/>
      <c r="E604" s="8"/>
      <c r="F604" s="8"/>
      <c r="G604" s="8"/>
      <c r="H604" s="8"/>
      <c r="AC604" s="25"/>
      <c r="AG604" s="28"/>
      <c r="AH604" s="28"/>
      <c r="AI604" s="28"/>
    </row>
    <row r="605" spans="1:35" ht="12.75">
      <c r="A605" s="8"/>
      <c r="B605" s="8"/>
      <c r="C605" s="8"/>
      <c r="D605" s="8"/>
      <c r="E605" s="8"/>
      <c r="F605" s="8"/>
      <c r="G605" s="8"/>
      <c r="H605" s="8"/>
      <c r="AC605" s="25"/>
      <c r="AG605" s="28"/>
      <c r="AH605" s="28"/>
      <c r="AI605" s="28"/>
    </row>
    <row r="606" spans="1:35" ht="12.75">
      <c r="A606" s="8"/>
      <c r="B606" s="8"/>
      <c r="C606" s="8"/>
      <c r="D606" s="8"/>
      <c r="E606" s="8"/>
      <c r="F606" s="8"/>
      <c r="G606" s="8"/>
      <c r="H606" s="8"/>
      <c r="AC606" s="25"/>
      <c r="AG606" s="28"/>
      <c r="AH606" s="28"/>
      <c r="AI606" s="28"/>
    </row>
    <row r="607" spans="1:35" ht="12.75">
      <c r="A607" s="8"/>
      <c r="B607" s="8"/>
      <c r="C607" s="8"/>
      <c r="D607" s="8"/>
      <c r="E607" s="8"/>
      <c r="F607" s="8"/>
      <c r="G607" s="8"/>
      <c r="H607" s="8"/>
      <c r="AG607" s="28"/>
      <c r="AH607" s="28"/>
      <c r="AI607" s="28"/>
    </row>
    <row r="608" spans="1:66" ht="12.75">
      <c r="A608" s="8"/>
      <c r="B608" s="8"/>
      <c r="C608" s="8"/>
      <c r="D608" s="8"/>
      <c r="E608" s="8"/>
      <c r="F608" s="8"/>
      <c r="G608" s="8"/>
      <c r="H608" s="8"/>
      <c r="AC608" s="25"/>
      <c r="AG608" s="28"/>
      <c r="AH608" s="28"/>
      <c r="AI608" s="28"/>
      <c r="BK608" s="7"/>
      <c r="BL608" s="7"/>
      <c r="BM608" s="7"/>
      <c r="BN608" s="7"/>
    </row>
    <row r="609" spans="1:66" ht="12.75">
      <c r="A609" s="8"/>
      <c r="B609" s="8"/>
      <c r="C609" s="8"/>
      <c r="D609" s="8"/>
      <c r="E609" s="8"/>
      <c r="F609" s="8"/>
      <c r="G609" s="8"/>
      <c r="H609" s="8"/>
      <c r="AC609" s="25"/>
      <c r="AG609" s="28"/>
      <c r="AH609" s="28"/>
      <c r="AI609" s="28"/>
      <c r="BK609" s="7"/>
      <c r="BL609" s="7"/>
      <c r="BM609" s="7"/>
      <c r="BN609" s="7"/>
    </row>
    <row r="610" spans="1:66" ht="12.75">
      <c r="A610" s="8"/>
      <c r="B610" s="8"/>
      <c r="C610" s="8"/>
      <c r="D610" s="8"/>
      <c r="E610" s="8"/>
      <c r="F610" s="8"/>
      <c r="G610" s="8"/>
      <c r="H610" s="8"/>
      <c r="AC610" s="25"/>
      <c r="AG610" s="28"/>
      <c r="AH610" s="28"/>
      <c r="AI610" s="28"/>
      <c r="BK610" s="7"/>
      <c r="BL610" s="7"/>
      <c r="BM610" s="7"/>
      <c r="BN610" s="7"/>
    </row>
    <row r="611" spans="1:66" ht="12.75">
      <c r="A611" s="8"/>
      <c r="B611" s="8"/>
      <c r="C611" s="8"/>
      <c r="D611" s="8"/>
      <c r="E611" s="8"/>
      <c r="F611" s="8"/>
      <c r="G611" s="8"/>
      <c r="H611" s="8"/>
      <c r="AC611" s="25"/>
      <c r="AG611" s="28"/>
      <c r="AH611" s="28"/>
      <c r="AI611" s="28"/>
      <c r="BK611" s="7"/>
      <c r="BL611" s="7"/>
      <c r="BM611" s="7"/>
      <c r="BN611" s="7"/>
    </row>
    <row r="612" spans="1:66" ht="12.75">
      <c r="A612" s="8"/>
      <c r="B612" s="8"/>
      <c r="C612" s="8"/>
      <c r="D612" s="8"/>
      <c r="E612" s="8"/>
      <c r="F612" s="8"/>
      <c r="G612" s="8"/>
      <c r="H612" s="8"/>
      <c r="AC612" s="25"/>
      <c r="AG612" s="28"/>
      <c r="AH612" s="28"/>
      <c r="AI612" s="28"/>
      <c r="BK612" s="7"/>
      <c r="BL612" s="7"/>
      <c r="BM612" s="7"/>
      <c r="BN612" s="7"/>
    </row>
    <row r="613" spans="29:66" ht="12.75">
      <c r="AC613" s="25"/>
      <c r="BK613" s="7"/>
      <c r="BL613" s="7"/>
      <c r="BM613" s="7"/>
      <c r="BN613" s="7"/>
    </row>
  </sheetData>
  <mergeCells count="8">
    <mergeCell ref="E402:AE402"/>
    <mergeCell ref="E400:AE400"/>
    <mergeCell ref="E396:AE396"/>
    <mergeCell ref="E401:AE401"/>
    <mergeCell ref="E3:AC3"/>
    <mergeCell ref="AE3:BJ3"/>
    <mergeCell ref="E398:AE398"/>
    <mergeCell ref="E399:AE399"/>
  </mergeCells>
  <conditionalFormatting sqref="BL12:BL394 BL10 BI7:BI10 BI12:BI394">
    <cfRule type="cellIs" priority="1" dxfId="0" operator="lessThan" stopIfTrue="1">
      <formula>-0.088</formula>
    </cfRule>
  </conditionalFormatting>
  <printOptions/>
  <pageMargins left="0.7480314960629921" right="0.7480314960629921" top="0.984251968503937" bottom="0.984251968503937" header="0.5118110236220472" footer="0.5118110236220472"/>
  <pageSetup fitToHeight="0" fitToWidth="2" horizontalDpi="600" verticalDpi="600" orientation="landscape" paperSize="8" scale="58" r:id="rId1"/>
  <rowBreaks count="1" manualBreakCount="1">
    <brk id="322" min="2" max="62" man="1"/>
  </rowBreaks>
  <colBreaks count="1" manualBreakCount="1">
    <brk id="30" max="403" man="1"/>
  </colBreaks>
</worksheet>
</file>

<file path=xl/worksheets/sheet3.xml><?xml version="1.0" encoding="utf-8"?>
<worksheet xmlns="http://schemas.openxmlformats.org/spreadsheetml/2006/main" xmlns:r="http://schemas.openxmlformats.org/officeDocument/2006/relationships">
  <dimension ref="A1:I160"/>
  <sheetViews>
    <sheetView workbookViewId="0" topLeftCell="A1">
      <selection activeCell="A1" sqref="A1:IV16384"/>
    </sheetView>
  </sheetViews>
  <sheetFormatPr defaultColWidth="9.140625" defaultRowHeight="12.75"/>
  <cols>
    <col min="2" max="2" width="34.00390625" style="0" customWidth="1"/>
    <col min="3" max="3" width="0.85546875" style="0" customWidth="1"/>
    <col min="4" max="4" width="15.421875" style="157" customWidth="1"/>
    <col min="5" max="5" width="6.28125" style="0" customWidth="1"/>
  </cols>
  <sheetData>
    <row r="1" spans="2:9" ht="18">
      <c r="B1" s="154" t="s">
        <v>493</v>
      </c>
      <c r="C1" s="154"/>
      <c r="D1" s="155"/>
      <c r="E1" s="156"/>
      <c r="F1" s="156"/>
      <c r="G1" s="156"/>
      <c r="H1" s="156"/>
      <c r="I1" s="156"/>
    </row>
    <row r="2" ht="12.75">
      <c r="G2" s="18" t="s">
        <v>495</v>
      </c>
    </row>
    <row r="3" spans="1:7" s="44" customFormat="1" ht="37.5" customHeight="1">
      <c r="A3" s="17" t="s">
        <v>1094</v>
      </c>
      <c r="B3" s="17" t="s">
        <v>1541</v>
      </c>
      <c r="C3" s="17"/>
      <c r="D3" s="159" t="s">
        <v>493</v>
      </c>
      <c r="G3" s="18" t="s">
        <v>496</v>
      </c>
    </row>
    <row r="4" spans="1:7" s="44" customFormat="1" ht="12.75">
      <c r="A4" s="17"/>
      <c r="B4" s="17"/>
      <c r="C4" s="17"/>
      <c r="D4" s="158"/>
      <c r="G4" s="210" t="s">
        <v>823</v>
      </c>
    </row>
    <row r="6" ht="12.75">
      <c r="B6" t="s">
        <v>1395</v>
      </c>
    </row>
    <row r="8" spans="1:4" ht="12.75">
      <c r="A8" t="s">
        <v>864</v>
      </c>
      <c r="B8" t="s">
        <v>865</v>
      </c>
      <c r="D8" s="160">
        <v>0.4147931817561867</v>
      </c>
    </row>
    <row r="9" spans="1:4" ht="12.75">
      <c r="A9" t="s">
        <v>1241</v>
      </c>
      <c r="B9" t="s">
        <v>1242</v>
      </c>
      <c r="D9" s="160">
        <v>0.23167418034695095</v>
      </c>
    </row>
    <row r="10" spans="1:4" ht="12.75">
      <c r="A10" t="s">
        <v>919</v>
      </c>
      <c r="B10" t="s">
        <v>511</v>
      </c>
      <c r="D10" s="160">
        <v>0.5313740565897176</v>
      </c>
    </row>
    <row r="11" spans="1:4" ht="12.75">
      <c r="A11" t="s">
        <v>696</v>
      </c>
      <c r="B11" t="s">
        <v>697</v>
      </c>
      <c r="D11" s="160">
        <v>0.03053776438422609</v>
      </c>
    </row>
    <row r="12" spans="1:4" ht="12.75">
      <c r="A12" t="s">
        <v>714</v>
      </c>
      <c r="B12" t="s">
        <v>715</v>
      </c>
      <c r="D12" s="160">
        <v>0.2562234724936276</v>
      </c>
    </row>
    <row r="13" spans="1:4" ht="12.75">
      <c r="A13" t="s">
        <v>290</v>
      </c>
      <c r="B13" t="s">
        <v>291</v>
      </c>
      <c r="D13" s="160">
        <v>0.09482890444902922</v>
      </c>
    </row>
    <row r="14" spans="1:4" ht="12.75">
      <c r="A14" t="s">
        <v>133</v>
      </c>
      <c r="B14" t="s">
        <v>134</v>
      </c>
      <c r="D14" s="160">
        <v>0.6377077244108914</v>
      </c>
    </row>
    <row r="15" spans="1:4" ht="12.75">
      <c r="A15" t="s">
        <v>416</v>
      </c>
      <c r="B15" t="s">
        <v>417</v>
      </c>
      <c r="D15" s="160">
        <v>0.020516513427706527</v>
      </c>
    </row>
    <row r="16" spans="1:4" ht="12.75">
      <c r="A16" t="s">
        <v>329</v>
      </c>
      <c r="B16" t="s">
        <v>330</v>
      </c>
      <c r="D16" s="160">
        <v>0.36284492589154166</v>
      </c>
    </row>
    <row r="17" ht="12.75">
      <c r="D17" s="160"/>
    </row>
    <row r="18" spans="2:4" ht="12.75">
      <c r="B18" t="s">
        <v>1396</v>
      </c>
      <c r="D18" s="160"/>
    </row>
    <row r="19" ht="12.75">
      <c r="D19" s="160"/>
    </row>
    <row r="20" spans="1:4" ht="12.75">
      <c r="A20" t="s">
        <v>680</v>
      </c>
      <c r="B20" t="s">
        <v>681</v>
      </c>
      <c r="D20" s="160">
        <v>0.031532832516968555</v>
      </c>
    </row>
    <row r="21" spans="1:4" ht="12.75">
      <c r="A21" t="s">
        <v>876</v>
      </c>
      <c r="B21" t="s">
        <v>877</v>
      </c>
      <c r="D21" s="160">
        <v>0.5946529334596024</v>
      </c>
    </row>
    <row r="22" spans="1:4" ht="12.75">
      <c r="A22" t="s">
        <v>757</v>
      </c>
      <c r="B22" t="s">
        <v>758</v>
      </c>
      <c r="D22" s="160">
        <v>0.741318006133509</v>
      </c>
    </row>
    <row r="23" spans="1:4" ht="12.75">
      <c r="A23" t="s">
        <v>761</v>
      </c>
      <c r="B23" t="s">
        <v>1218</v>
      </c>
      <c r="D23" s="160">
        <v>0.1591068923195246</v>
      </c>
    </row>
    <row r="24" spans="1:4" ht="12.75">
      <c r="A24" t="s">
        <v>790</v>
      </c>
      <c r="B24" t="s">
        <v>791</v>
      </c>
      <c r="D24" s="160">
        <v>0.7552733805890188</v>
      </c>
    </row>
    <row r="25" spans="1:4" ht="12.75">
      <c r="A25" t="s">
        <v>935</v>
      </c>
      <c r="B25" t="s">
        <v>936</v>
      </c>
      <c r="D25" s="160">
        <v>0.41240075263281223</v>
      </c>
    </row>
    <row r="26" spans="1:4" ht="12.75">
      <c r="A26" t="s">
        <v>708</v>
      </c>
      <c r="B26" t="s">
        <v>709</v>
      </c>
      <c r="D26" s="160">
        <v>0.8574804320342485</v>
      </c>
    </row>
    <row r="27" spans="1:4" ht="12.75">
      <c r="A27" t="s">
        <v>303</v>
      </c>
      <c r="B27" t="s">
        <v>304</v>
      </c>
      <c r="D27" s="160">
        <v>0.23521369154595745</v>
      </c>
    </row>
    <row r="28" spans="1:4" ht="12.75">
      <c r="A28" t="s">
        <v>973</v>
      </c>
      <c r="B28" t="s">
        <v>974</v>
      </c>
      <c r="D28" s="160">
        <v>0.25185910442781695</v>
      </c>
    </row>
    <row r="29" ht="12.75">
      <c r="D29" s="160"/>
    </row>
    <row r="30" spans="2:4" ht="12.75">
      <c r="B30" t="s">
        <v>1397</v>
      </c>
      <c r="D30" s="160"/>
    </row>
    <row r="31" spans="1:4" ht="12.75">
      <c r="A31" t="s">
        <v>600</v>
      </c>
      <c r="B31" t="s">
        <v>601</v>
      </c>
      <c r="D31" s="160">
        <v>0.0015734816038552913</v>
      </c>
    </row>
    <row r="32" ht="12.75">
      <c r="D32" s="160"/>
    </row>
    <row r="33" spans="2:4" ht="12.75">
      <c r="B33" t="s">
        <v>1398</v>
      </c>
      <c r="D33" s="160"/>
    </row>
    <row r="34" spans="1:4" ht="12.75">
      <c r="A34" t="s">
        <v>1227</v>
      </c>
      <c r="B34" t="s">
        <v>1228</v>
      </c>
      <c r="D34" s="160">
        <v>0.019306346479850283</v>
      </c>
    </row>
    <row r="35" spans="1:4" ht="12.75">
      <c r="A35" t="s">
        <v>1053</v>
      </c>
      <c r="B35" t="s">
        <v>1054</v>
      </c>
      <c r="D35" s="160">
        <v>0.0021755725023985244</v>
      </c>
    </row>
    <row r="36" spans="1:4" ht="12.75">
      <c r="A36" t="s">
        <v>1021</v>
      </c>
      <c r="B36" t="s">
        <v>1022</v>
      </c>
      <c r="D36" s="160">
        <v>0.007879057844252198</v>
      </c>
    </row>
    <row r="37" spans="1:4" ht="12.75">
      <c r="A37" t="s">
        <v>307</v>
      </c>
      <c r="B37" t="s">
        <v>1347</v>
      </c>
      <c r="D37" s="160">
        <v>0.01492747593893198</v>
      </c>
    </row>
    <row r="38" ht="12.75">
      <c r="D38" s="160"/>
    </row>
    <row r="39" spans="2:4" ht="12.75">
      <c r="B39" t="s">
        <v>1399</v>
      </c>
      <c r="D39" s="160"/>
    </row>
    <row r="40" spans="1:4" ht="12.75">
      <c r="A40" t="s">
        <v>590</v>
      </c>
      <c r="B40" t="s">
        <v>591</v>
      </c>
      <c r="D40" s="160">
        <v>0.03432979462504267</v>
      </c>
    </row>
    <row r="41" spans="1:4" ht="12.75">
      <c r="A41" t="s">
        <v>827</v>
      </c>
      <c r="B41" t="s">
        <v>828</v>
      </c>
      <c r="D41" s="160">
        <v>0.019791079770189533</v>
      </c>
    </row>
    <row r="42" spans="1:4" ht="12.75">
      <c r="A42" t="s">
        <v>860</v>
      </c>
      <c r="B42" t="s">
        <v>861</v>
      </c>
      <c r="D42" s="160">
        <v>0.0052077967266201015</v>
      </c>
    </row>
    <row r="43" spans="1:4" ht="12.75">
      <c r="A43" t="s">
        <v>24</v>
      </c>
      <c r="B43" t="s">
        <v>25</v>
      </c>
      <c r="D43" s="160">
        <v>0.06742146882923185</v>
      </c>
    </row>
    <row r="44" spans="1:4" ht="12.75">
      <c r="A44" t="s">
        <v>1358</v>
      </c>
      <c r="B44" t="s">
        <v>1359</v>
      </c>
      <c r="D44" s="160">
        <v>0.04382364768751635</v>
      </c>
    </row>
    <row r="45" ht="12.75">
      <c r="D45" s="160"/>
    </row>
    <row r="46" spans="2:4" ht="12.75">
      <c r="B46" t="s">
        <v>1400</v>
      </c>
      <c r="D46" s="160"/>
    </row>
    <row r="47" spans="1:4" ht="12.75">
      <c r="A47" t="s">
        <v>755</v>
      </c>
      <c r="B47" t="s">
        <v>756</v>
      </c>
      <c r="D47" s="160">
        <v>0.03844185830078424</v>
      </c>
    </row>
    <row r="48" ht="12.75">
      <c r="D48" s="160"/>
    </row>
    <row r="49" spans="2:4" ht="12.75">
      <c r="B49" t="s">
        <v>1401</v>
      </c>
      <c r="D49" s="160"/>
    </row>
    <row r="50" spans="1:4" ht="12.75">
      <c r="A50" t="s">
        <v>1229</v>
      </c>
      <c r="B50" t="s">
        <v>1230</v>
      </c>
      <c r="D50" s="160">
        <v>0.018872913839886464</v>
      </c>
    </row>
    <row r="51" spans="1:4" ht="12.75">
      <c r="A51" t="s">
        <v>816</v>
      </c>
      <c r="B51" t="s">
        <v>817</v>
      </c>
      <c r="D51" s="160">
        <v>0.04966001631345807</v>
      </c>
    </row>
    <row r="52" spans="1:4" ht="12.75">
      <c r="A52" t="s">
        <v>937</v>
      </c>
      <c r="B52" t="s">
        <v>938</v>
      </c>
      <c r="D52" s="160">
        <v>0.03191743536836447</v>
      </c>
    </row>
    <row r="53" spans="1:4" ht="12.75">
      <c r="A53" t="s">
        <v>1352</v>
      </c>
      <c r="B53" t="s">
        <v>1353</v>
      </c>
      <c r="D53" s="160">
        <v>0.0373423094984176</v>
      </c>
    </row>
    <row r="54" spans="1:4" ht="12.75">
      <c r="A54" t="s">
        <v>1000</v>
      </c>
      <c r="B54" t="s">
        <v>1001</v>
      </c>
      <c r="D54" s="160">
        <v>0.002274763974839306</v>
      </c>
    </row>
    <row r="55" spans="1:4" ht="12.75">
      <c r="A55" t="s">
        <v>1296</v>
      </c>
      <c r="B55" t="s">
        <v>1297</v>
      </c>
      <c r="D55" s="160">
        <v>0.051221212648802854</v>
      </c>
    </row>
    <row r="56" spans="1:4" ht="12.75">
      <c r="A56" t="s">
        <v>418</v>
      </c>
      <c r="B56" t="s">
        <v>419</v>
      </c>
      <c r="D56" s="160">
        <v>0.0455594645733431</v>
      </c>
    </row>
    <row r="57" ht="12.75">
      <c r="D57" s="160"/>
    </row>
    <row r="58" spans="2:4" ht="12.75">
      <c r="B58" t="s">
        <v>1402</v>
      </c>
      <c r="D58" s="160"/>
    </row>
    <row r="59" spans="1:4" ht="12.75">
      <c r="A59" t="s">
        <v>939</v>
      </c>
      <c r="B59" t="s">
        <v>940</v>
      </c>
      <c r="D59" s="160">
        <v>0.027074466162140362</v>
      </c>
    </row>
    <row r="60" spans="1:4" ht="12.75">
      <c r="A60" t="s">
        <v>744</v>
      </c>
      <c r="B60" t="s">
        <v>745</v>
      </c>
      <c r="D60" s="160">
        <v>0.006878730374248807</v>
      </c>
    </row>
    <row r="61" spans="1:4" ht="12.75">
      <c r="A61" t="s">
        <v>420</v>
      </c>
      <c r="B61" t="s">
        <v>421</v>
      </c>
      <c r="D61" s="160">
        <v>0.0509815022484765</v>
      </c>
    </row>
    <row r="62" ht="12.75">
      <c r="D62" s="160"/>
    </row>
    <row r="63" spans="2:4" ht="12.75">
      <c r="B63" t="s">
        <v>1403</v>
      </c>
      <c r="D63" s="160"/>
    </row>
    <row r="64" spans="1:4" ht="12.75">
      <c r="A64" t="s">
        <v>278</v>
      </c>
      <c r="B64" t="s">
        <v>279</v>
      </c>
      <c r="D64" s="160">
        <v>0.006747302669362342</v>
      </c>
    </row>
    <row r="65" spans="1:4" ht="12.75">
      <c r="A65" t="s">
        <v>410</v>
      </c>
      <c r="B65" t="s">
        <v>411</v>
      </c>
      <c r="D65" s="160">
        <v>0.021596320124563254</v>
      </c>
    </row>
    <row r="66" ht="12.75">
      <c r="D66" s="160"/>
    </row>
    <row r="67" spans="2:4" ht="12.75">
      <c r="B67" t="s">
        <v>1404</v>
      </c>
      <c r="D67" s="160"/>
    </row>
    <row r="68" spans="1:4" ht="12.75">
      <c r="A68" t="s">
        <v>647</v>
      </c>
      <c r="B68" t="s">
        <v>648</v>
      </c>
      <c r="D68" s="160">
        <v>0.0047881205851392486</v>
      </c>
    </row>
    <row r="69" spans="1:4" ht="12.75">
      <c r="A69" t="s">
        <v>798</v>
      </c>
      <c r="B69" t="s">
        <v>799</v>
      </c>
      <c r="D69" s="160">
        <v>0.0029506493238761235</v>
      </c>
    </row>
    <row r="70" spans="1:4" ht="12.75">
      <c r="A70" t="s">
        <v>1306</v>
      </c>
      <c r="B70" t="s">
        <v>1307</v>
      </c>
      <c r="D70" s="160">
        <v>0.030719318149134762</v>
      </c>
    </row>
    <row r="71" ht="12.75">
      <c r="D71" s="160"/>
    </row>
    <row r="72" spans="2:4" ht="12.75">
      <c r="B72" t="s">
        <v>1405</v>
      </c>
      <c r="D72" s="160"/>
    </row>
    <row r="73" spans="1:4" ht="12.75">
      <c r="A73" t="s">
        <v>866</v>
      </c>
      <c r="B73" t="s">
        <v>867</v>
      </c>
      <c r="D73" s="160">
        <v>0.061267719620418784</v>
      </c>
    </row>
    <row r="74" spans="1:4" ht="12.75">
      <c r="A74" t="s">
        <v>1057</v>
      </c>
      <c r="B74" t="s">
        <v>1058</v>
      </c>
      <c r="D74" s="160">
        <v>0.008306458511492863</v>
      </c>
    </row>
    <row r="75" ht="12.75">
      <c r="D75" s="160"/>
    </row>
    <row r="76" spans="2:4" ht="12.75">
      <c r="B76" t="s">
        <v>1416</v>
      </c>
      <c r="D76" s="160"/>
    </row>
    <row r="77" spans="1:4" ht="12.75">
      <c r="A77" t="s">
        <v>331</v>
      </c>
      <c r="B77" t="s">
        <v>332</v>
      </c>
      <c r="D77" s="160">
        <v>0.008290637660229968</v>
      </c>
    </row>
    <row r="78" ht="12.75">
      <c r="D78" s="160"/>
    </row>
    <row r="79" spans="2:4" ht="12.75">
      <c r="B79" t="s">
        <v>1417</v>
      </c>
      <c r="D79" s="160"/>
    </row>
    <row r="80" spans="1:4" ht="12.75">
      <c r="A80" t="s">
        <v>598</v>
      </c>
      <c r="B80" t="s">
        <v>599</v>
      </c>
      <c r="D80" s="160">
        <v>0.012695558314963955</v>
      </c>
    </row>
    <row r="81" ht="12.75">
      <c r="D81" s="160"/>
    </row>
    <row r="82" spans="2:4" ht="12.75">
      <c r="B82" t="s">
        <v>1418</v>
      </c>
      <c r="D82" s="160"/>
    </row>
    <row r="83" spans="1:4" ht="12.75">
      <c r="A83" t="s">
        <v>266</v>
      </c>
      <c r="B83" t="s">
        <v>267</v>
      </c>
      <c r="D83" s="160">
        <v>0.009900610934227014</v>
      </c>
    </row>
    <row r="84" ht="12.75">
      <c r="D84" s="160"/>
    </row>
    <row r="85" spans="2:4" ht="12.75">
      <c r="B85" t="s">
        <v>1419</v>
      </c>
      <c r="D85" s="160"/>
    </row>
    <row r="86" spans="1:4" ht="12.75">
      <c r="A86" t="s">
        <v>899</v>
      </c>
      <c r="B86" t="s">
        <v>900</v>
      </c>
      <c r="D86" s="160">
        <v>0.014848730484782805</v>
      </c>
    </row>
    <row r="87" spans="1:4" ht="12.75">
      <c r="A87" t="s">
        <v>808</v>
      </c>
      <c r="B87" t="s">
        <v>809</v>
      </c>
      <c r="D87" s="160">
        <v>0.01755046252606013</v>
      </c>
    </row>
    <row r="88" ht="12.75">
      <c r="D88" s="160"/>
    </row>
    <row r="89" spans="2:4" ht="12.75">
      <c r="B89" t="s">
        <v>1420</v>
      </c>
      <c r="D89" s="160"/>
    </row>
    <row r="90" spans="1:4" ht="12.75">
      <c r="A90" t="s">
        <v>639</v>
      </c>
      <c r="B90" t="s">
        <v>640</v>
      </c>
      <c r="D90" s="160">
        <v>0.01036306284091242</v>
      </c>
    </row>
    <row r="91" spans="1:4" ht="12.75">
      <c r="A91" t="s">
        <v>1237</v>
      </c>
      <c r="B91" t="s">
        <v>1238</v>
      </c>
      <c r="D91" s="160">
        <v>0.07652584406980123</v>
      </c>
    </row>
    <row r="92" spans="1:4" ht="12.75">
      <c r="A92" t="s">
        <v>999</v>
      </c>
      <c r="B92" t="s">
        <v>695</v>
      </c>
      <c r="D92" s="160">
        <v>0.03808901407183753</v>
      </c>
    </row>
    <row r="93" spans="1:4" ht="12.75">
      <c r="A93" t="s">
        <v>1354</v>
      </c>
      <c r="B93" t="s">
        <v>1355</v>
      </c>
      <c r="D93" s="160">
        <v>0.01629854156065418</v>
      </c>
    </row>
    <row r="94" spans="1:4" ht="12.75">
      <c r="A94" t="s">
        <v>1356</v>
      </c>
      <c r="B94" t="s">
        <v>1357</v>
      </c>
      <c r="D94" s="160">
        <v>0.02765858189346403</v>
      </c>
    </row>
    <row r="95" spans="1:4" ht="12.75">
      <c r="A95" t="s">
        <v>424</v>
      </c>
      <c r="B95" t="s">
        <v>425</v>
      </c>
      <c r="D95" s="160">
        <v>0.04800481509905532</v>
      </c>
    </row>
    <row r="96" ht="12.75">
      <c r="D96" s="160"/>
    </row>
    <row r="97" spans="2:4" ht="12.75">
      <c r="B97" t="s">
        <v>1421</v>
      </c>
      <c r="D97" s="160"/>
    </row>
    <row r="98" spans="1:4" ht="12.75">
      <c r="A98" t="s">
        <v>649</v>
      </c>
      <c r="B98" t="s">
        <v>650</v>
      </c>
      <c r="D98" s="160">
        <v>0.04920258539030817</v>
      </c>
    </row>
    <row r="99" spans="1:4" ht="12.75">
      <c r="A99" t="s">
        <v>1040</v>
      </c>
      <c r="B99" t="s">
        <v>1041</v>
      </c>
      <c r="D99" s="160">
        <v>0.0488023415365542</v>
      </c>
    </row>
    <row r="100" spans="1:4" ht="12.75">
      <c r="A100" t="s">
        <v>698</v>
      </c>
      <c r="B100" t="s">
        <v>699</v>
      </c>
      <c r="D100" s="160">
        <v>0.04454385754943848</v>
      </c>
    </row>
    <row r="101" spans="1:4" ht="12.75">
      <c r="A101" t="s">
        <v>1360</v>
      </c>
      <c r="B101" t="s">
        <v>139</v>
      </c>
      <c r="D101" s="160">
        <v>0.026522316704718434</v>
      </c>
    </row>
    <row r="102" ht="12.75">
      <c r="D102" s="160"/>
    </row>
    <row r="103" spans="2:4" ht="12.75">
      <c r="B103" t="s">
        <v>347</v>
      </c>
      <c r="D103" s="160"/>
    </row>
    <row r="104" spans="1:4" ht="12.75">
      <c r="A104" t="s">
        <v>870</v>
      </c>
      <c r="B104" t="s">
        <v>871</v>
      </c>
      <c r="D104" s="160">
        <v>0.029876921833415383</v>
      </c>
    </row>
    <row r="105" spans="1:4" ht="12.75">
      <c r="A105" t="s">
        <v>1088</v>
      </c>
      <c r="B105" t="s">
        <v>1089</v>
      </c>
      <c r="D105" s="160">
        <v>0.06214565445823122</v>
      </c>
    </row>
    <row r="106" spans="1:4" ht="12.75">
      <c r="A106" t="s">
        <v>905</v>
      </c>
      <c r="B106" t="s">
        <v>906</v>
      </c>
      <c r="D106" s="160">
        <v>0.0241639456371325</v>
      </c>
    </row>
    <row r="107" spans="1:4" ht="12.75">
      <c r="A107" t="s">
        <v>270</v>
      </c>
      <c r="B107" t="s">
        <v>271</v>
      </c>
      <c r="D107" s="160">
        <v>0.03700973423697934</v>
      </c>
    </row>
    <row r="108" spans="1:4" ht="12.75">
      <c r="A108" t="s">
        <v>292</v>
      </c>
      <c r="B108" t="s">
        <v>293</v>
      </c>
      <c r="D108" s="160">
        <v>0.06158270622196454</v>
      </c>
    </row>
    <row r="109" spans="1:4" ht="12.75">
      <c r="A109" t="s">
        <v>298</v>
      </c>
      <c r="B109" t="s">
        <v>299</v>
      </c>
      <c r="D109" s="160">
        <v>0.003662444530823926</v>
      </c>
    </row>
    <row r="110" spans="1:4" ht="12.75">
      <c r="A110" t="s">
        <v>125</v>
      </c>
      <c r="B110" t="s">
        <v>126</v>
      </c>
      <c r="D110" s="160">
        <v>0.013310620980345406</v>
      </c>
    </row>
    <row r="111" ht="12.75">
      <c r="D111" s="160"/>
    </row>
    <row r="112" spans="2:4" ht="12.75">
      <c r="B112" t="s">
        <v>348</v>
      </c>
      <c r="D112" s="160"/>
    </row>
    <row r="113" spans="1:4" ht="12.75">
      <c r="A113" t="s">
        <v>884</v>
      </c>
      <c r="B113" t="s">
        <v>885</v>
      </c>
      <c r="D113" s="160">
        <v>0.022350337330880935</v>
      </c>
    </row>
    <row r="114" spans="1:4" ht="12.75">
      <c r="A114" t="s">
        <v>1239</v>
      </c>
      <c r="B114" t="s">
        <v>1240</v>
      </c>
      <c r="D114" s="160">
        <v>0.004813985029128916</v>
      </c>
    </row>
    <row r="115" spans="1:4" ht="12.75">
      <c r="A115" t="s">
        <v>140</v>
      </c>
      <c r="B115" t="s">
        <v>141</v>
      </c>
      <c r="D115" s="160">
        <v>0.020989927844378024</v>
      </c>
    </row>
    <row r="116" ht="12.75">
      <c r="D116" s="160"/>
    </row>
    <row r="117" spans="2:4" ht="12.75">
      <c r="B117" t="s">
        <v>349</v>
      </c>
      <c r="D117" s="160"/>
    </row>
    <row r="118" spans="1:4" ht="12.75">
      <c r="A118" t="s">
        <v>618</v>
      </c>
      <c r="B118" t="s">
        <v>619</v>
      </c>
      <c r="D118" s="160">
        <v>0.0006492073026761332</v>
      </c>
    </row>
    <row r="119" spans="1:4" ht="12.75">
      <c r="A119" t="s">
        <v>927</v>
      </c>
      <c r="B119" t="s">
        <v>928</v>
      </c>
      <c r="D119" s="160">
        <v>0.002157504139861124</v>
      </c>
    </row>
    <row r="120" ht="12.75">
      <c r="D120" s="160"/>
    </row>
    <row r="121" spans="2:4" ht="12.75">
      <c r="B121" t="s">
        <v>350</v>
      </c>
      <c r="D121" s="160"/>
    </row>
    <row r="122" spans="1:4" ht="12.75">
      <c r="A122" t="s">
        <v>1308</v>
      </c>
      <c r="B122" t="s">
        <v>1309</v>
      </c>
      <c r="D122" s="160">
        <v>0.002500351663214054</v>
      </c>
    </row>
    <row r="123" spans="1:4" ht="12.75">
      <c r="A123" t="s">
        <v>428</v>
      </c>
      <c r="B123" t="s">
        <v>429</v>
      </c>
      <c r="D123" s="160">
        <v>0.01698410719135815</v>
      </c>
    </row>
    <row r="124" ht="12.75">
      <c r="D124" s="160"/>
    </row>
    <row r="125" spans="2:4" ht="12.75">
      <c r="B125" t="s">
        <v>351</v>
      </c>
      <c r="D125" s="160"/>
    </row>
    <row r="126" spans="1:4" ht="12.75">
      <c r="A126" t="s">
        <v>810</v>
      </c>
      <c r="B126" t="s">
        <v>811</v>
      </c>
      <c r="D126" s="160">
        <v>0.024007710440560413</v>
      </c>
    </row>
    <row r="127" spans="1:4" ht="12.75">
      <c r="A127" t="s">
        <v>300</v>
      </c>
      <c r="B127" t="s">
        <v>301</v>
      </c>
      <c r="D127" s="160">
        <v>0.0018146308513979146</v>
      </c>
    </row>
    <row r="128" spans="1:4" ht="12.75">
      <c r="A128" t="s">
        <v>146</v>
      </c>
      <c r="B128" t="s">
        <v>147</v>
      </c>
      <c r="D128" s="160">
        <v>0.016949858561937522</v>
      </c>
    </row>
    <row r="129" spans="1:4" ht="12.75">
      <c r="A129" t="s">
        <v>430</v>
      </c>
      <c r="B129" t="s">
        <v>318</v>
      </c>
      <c r="D129" s="160">
        <v>0.023155986840521205</v>
      </c>
    </row>
    <row r="130" ht="12.75">
      <c r="D130" s="160"/>
    </row>
    <row r="131" spans="2:4" ht="12.75">
      <c r="B131" t="s">
        <v>352</v>
      </c>
      <c r="D131" s="160"/>
    </row>
    <row r="132" spans="1:4" ht="12.75">
      <c r="A132" t="s">
        <v>959</v>
      </c>
      <c r="B132" t="s">
        <v>960</v>
      </c>
      <c r="D132" s="160">
        <v>0.006492776575304106</v>
      </c>
    </row>
    <row r="133" ht="12.75">
      <c r="D133" s="160"/>
    </row>
    <row r="134" spans="2:4" ht="12.75">
      <c r="B134" t="s">
        <v>353</v>
      </c>
      <c r="D134" s="160"/>
    </row>
    <row r="135" spans="1:4" ht="12.75">
      <c r="A135" t="s">
        <v>602</v>
      </c>
      <c r="B135" t="s">
        <v>603</v>
      </c>
      <c r="D135" s="160">
        <v>0.02009231059789604</v>
      </c>
    </row>
    <row r="136" spans="1:4" ht="12.75">
      <c r="A136" t="s">
        <v>1055</v>
      </c>
      <c r="B136" t="s">
        <v>1056</v>
      </c>
      <c r="D136" s="160">
        <v>0.0030651855298126063</v>
      </c>
    </row>
    <row r="137" spans="1:4" ht="12.75">
      <c r="A137" t="s">
        <v>818</v>
      </c>
      <c r="B137" t="s">
        <v>819</v>
      </c>
      <c r="D137" s="160">
        <v>0.04089483498474592</v>
      </c>
    </row>
    <row r="138" spans="1:4" ht="12.75">
      <c r="A138" t="s">
        <v>951</v>
      </c>
      <c r="B138" t="s">
        <v>952</v>
      </c>
      <c r="D138" s="160">
        <v>0.01629485807773374</v>
      </c>
    </row>
    <row r="139" spans="1:4" ht="12.75">
      <c r="A139" t="s">
        <v>975</v>
      </c>
      <c r="B139" t="s">
        <v>976</v>
      </c>
      <c r="D139" s="160">
        <v>0.030503216438221938</v>
      </c>
    </row>
    <row r="140" ht="12.75">
      <c r="D140" s="160"/>
    </row>
    <row r="141" spans="2:4" ht="12.75">
      <c r="B141" t="s">
        <v>354</v>
      </c>
      <c r="D141" s="160"/>
    </row>
    <row r="142" spans="1:4" ht="12.75">
      <c r="A142" t="s">
        <v>969</v>
      </c>
      <c r="B142" t="s">
        <v>970</v>
      </c>
      <c r="D142" s="160">
        <v>0.03177760771608747</v>
      </c>
    </row>
    <row r="143" ht="12.75">
      <c r="D143" s="160"/>
    </row>
    <row r="144" spans="2:4" ht="12.75">
      <c r="B144" t="s">
        <v>355</v>
      </c>
      <c r="D144" s="160"/>
    </row>
    <row r="145" spans="1:4" ht="12.75">
      <c r="A145" t="s">
        <v>847</v>
      </c>
      <c r="B145" t="s">
        <v>848</v>
      </c>
      <c r="D145" s="160">
        <v>0.021166103280924935</v>
      </c>
    </row>
    <row r="146" spans="1:4" ht="12.75">
      <c r="A146" t="s">
        <v>1017</v>
      </c>
      <c r="B146" t="s">
        <v>1018</v>
      </c>
      <c r="D146" s="160">
        <v>0.0023409523117257727</v>
      </c>
    </row>
    <row r="147" ht="12.75">
      <c r="D147" s="160"/>
    </row>
    <row r="148" spans="2:4" ht="12.75">
      <c r="B148" t="s">
        <v>356</v>
      </c>
      <c r="D148" s="160"/>
    </row>
    <row r="149" spans="1:4" ht="12.75">
      <c r="A149" t="s">
        <v>800</v>
      </c>
      <c r="B149" t="s">
        <v>801</v>
      </c>
      <c r="D149" s="160">
        <v>0.022382306173625504</v>
      </c>
    </row>
    <row r="150" spans="1:4" ht="12.75">
      <c r="A150" t="s">
        <v>1531</v>
      </c>
      <c r="B150" t="s">
        <v>1532</v>
      </c>
      <c r="D150" s="160">
        <v>0.003910349137233791</v>
      </c>
    </row>
    <row r="151" ht="12.75">
      <c r="D151" s="160"/>
    </row>
    <row r="152" spans="2:4" ht="12.75">
      <c r="B152" s="22" t="s">
        <v>357</v>
      </c>
      <c r="D152" s="160"/>
    </row>
    <row r="153" ht="12.75">
      <c r="D153" s="160"/>
    </row>
    <row r="154" spans="1:4" ht="12.75">
      <c r="A154" t="s">
        <v>570</v>
      </c>
      <c r="B154" t="s">
        <v>494</v>
      </c>
      <c r="D154" s="160">
        <v>0.04285199796386357</v>
      </c>
    </row>
    <row r="155" spans="1:4" ht="12.75">
      <c r="A155" t="s">
        <v>574</v>
      </c>
      <c r="B155" t="s">
        <v>1525</v>
      </c>
      <c r="D155" s="160">
        <v>0.012999561197083565</v>
      </c>
    </row>
    <row r="156" spans="1:4" ht="12.75">
      <c r="A156" t="s">
        <v>467</v>
      </c>
      <c r="B156" t="s">
        <v>1526</v>
      </c>
      <c r="D156" s="160">
        <v>0.05526300187197878</v>
      </c>
    </row>
    <row r="157" spans="1:4" ht="12.75">
      <c r="A157" t="s">
        <v>582</v>
      </c>
      <c r="B157" t="s">
        <v>1527</v>
      </c>
      <c r="D157" s="160">
        <v>0.03077866980832511</v>
      </c>
    </row>
    <row r="158" spans="1:4" ht="12.75">
      <c r="A158" t="s">
        <v>487</v>
      </c>
      <c r="B158" t="s">
        <v>1528</v>
      </c>
      <c r="D158" s="160">
        <v>0.00938863889965081</v>
      </c>
    </row>
    <row r="159" ht="12.75">
      <c r="D159" s="160"/>
    </row>
    <row r="160" spans="2:4" ht="12.75">
      <c r="B160" t="s">
        <v>316</v>
      </c>
      <c r="D160" s="160">
        <f>SUM(D8:D158)</f>
        <v>8.5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I356"/>
  <sheetViews>
    <sheetView workbookViewId="0" topLeftCell="A1">
      <selection activeCell="F177" sqref="F177"/>
    </sheetView>
  </sheetViews>
  <sheetFormatPr defaultColWidth="9.140625" defaultRowHeight="12.75"/>
  <cols>
    <col min="1" max="1" width="11.7109375" style="22" customWidth="1"/>
    <col min="2" max="2" width="17.8515625" style="22" hidden="1" customWidth="1"/>
    <col min="3" max="3" width="33.8515625" style="22" customWidth="1"/>
    <col min="4" max="4" width="34.7109375" style="22" hidden="1" customWidth="1"/>
    <col min="5" max="5" width="34.140625" style="161" customWidth="1"/>
    <col min="6" max="6" width="34.140625" style="16" customWidth="1"/>
    <col min="7" max="7" width="9.140625" style="22" customWidth="1"/>
    <col min="8" max="8" width="17.00390625" style="22" bestFit="1" customWidth="1"/>
    <col min="9" max="9" width="13.28125" style="22" customWidth="1"/>
    <col min="10" max="16384" width="9.140625" style="22" customWidth="1"/>
  </cols>
  <sheetData>
    <row r="1" ht="12.75"/>
    <row r="2" ht="27.75" customHeight="1">
      <c r="H2" s="22" t="s">
        <v>1410</v>
      </c>
    </row>
    <row r="3" spans="5:8" ht="20.25" customHeight="1">
      <c r="E3" s="162" t="s">
        <v>220</v>
      </c>
      <c r="F3" s="163" t="s">
        <v>221</v>
      </c>
      <c r="H3" s="22" t="s">
        <v>1411</v>
      </c>
    </row>
    <row r="4" spans="2:8" ht="87.75" customHeight="1">
      <c r="B4" s="164" t="s">
        <v>555</v>
      </c>
      <c r="C4" s="165" t="s">
        <v>556</v>
      </c>
      <c r="D4" s="166" t="s">
        <v>557</v>
      </c>
      <c r="E4" s="167" t="s">
        <v>558</v>
      </c>
      <c r="F4" s="168" t="s">
        <v>559</v>
      </c>
      <c r="H4" s="22" t="s">
        <v>1412</v>
      </c>
    </row>
    <row r="5" spans="1:8" ht="31.5" customHeight="1">
      <c r="A5" s="22" t="s">
        <v>855</v>
      </c>
      <c r="B5" s="169">
        <v>201</v>
      </c>
      <c r="C5" s="170" t="s">
        <v>560</v>
      </c>
      <c r="D5" s="171" t="s">
        <v>561</v>
      </c>
      <c r="E5" s="194">
        <v>0</v>
      </c>
      <c r="F5" s="195">
        <v>0</v>
      </c>
      <c r="H5" s="22" t="s">
        <v>1413</v>
      </c>
    </row>
    <row r="6" spans="1:6" ht="31.5" customHeight="1">
      <c r="A6" s="22" t="s">
        <v>682</v>
      </c>
      <c r="B6" s="169">
        <v>202</v>
      </c>
      <c r="C6" s="170" t="s">
        <v>683</v>
      </c>
      <c r="D6" s="171" t="s">
        <v>561</v>
      </c>
      <c r="E6" s="194">
        <v>5100</v>
      </c>
      <c r="F6" s="195">
        <v>5000</v>
      </c>
    </row>
    <row r="7" spans="1:6" ht="31.5" customHeight="1">
      <c r="A7" s="22" t="s">
        <v>1084</v>
      </c>
      <c r="B7" s="169">
        <v>204</v>
      </c>
      <c r="C7" s="170" t="s">
        <v>1085</v>
      </c>
      <c r="D7" s="171" t="s">
        <v>561</v>
      </c>
      <c r="E7" s="194">
        <v>9300</v>
      </c>
      <c r="F7" s="195">
        <v>10900</v>
      </c>
    </row>
    <row r="8" spans="1:6" ht="31.5" customHeight="1">
      <c r="A8" s="22" t="s">
        <v>1090</v>
      </c>
      <c r="B8" s="169">
        <v>205</v>
      </c>
      <c r="C8" s="170" t="s">
        <v>532</v>
      </c>
      <c r="D8" s="171" t="s">
        <v>561</v>
      </c>
      <c r="E8" s="194">
        <v>4300</v>
      </c>
      <c r="F8" s="195">
        <v>5000</v>
      </c>
    </row>
    <row r="9" spans="1:6" ht="31.5" customHeight="1">
      <c r="A9" s="22" t="s">
        <v>1032</v>
      </c>
      <c r="B9" s="169">
        <v>206</v>
      </c>
      <c r="C9" s="170" t="s">
        <v>1033</v>
      </c>
      <c r="D9" s="171" t="s">
        <v>561</v>
      </c>
      <c r="E9" s="194">
        <v>11400</v>
      </c>
      <c r="F9" s="195">
        <v>18100</v>
      </c>
    </row>
    <row r="10" spans="1:6" ht="31.5" customHeight="1">
      <c r="A10" s="22" t="s">
        <v>1034</v>
      </c>
      <c r="B10" s="169">
        <v>207</v>
      </c>
      <c r="C10" s="170" t="s">
        <v>1118</v>
      </c>
      <c r="D10" s="171" t="s">
        <v>561</v>
      </c>
      <c r="E10" s="194">
        <v>5600</v>
      </c>
      <c r="F10" s="195">
        <v>5000</v>
      </c>
    </row>
    <row r="11" spans="1:6" ht="31.5" customHeight="1">
      <c r="A11" s="22" t="s">
        <v>770</v>
      </c>
      <c r="B11" s="169">
        <v>208</v>
      </c>
      <c r="C11" s="170" t="s">
        <v>771</v>
      </c>
      <c r="D11" s="171" t="s">
        <v>561</v>
      </c>
      <c r="E11" s="194">
        <v>8200</v>
      </c>
      <c r="F11" s="195">
        <v>5000</v>
      </c>
    </row>
    <row r="12" spans="1:6" ht="31.5" customHeight="1">
      <c r="A12" s="22" t="s">
        <v>784</v>
      </c>
      <c r="B12" s="172">
        <v>209</v>
      </c>
      <c r="C12" s="173" t="s">
        <v>785</v>
      </c>
      <c r="D12" s="174" t="s">
        <v>561</v>
      </c>
      <c r="E12" s="194">
        <v>16600</v>
      </c>
      <c r="F12" s="195">
        <v>8500</v>
      </c>
    </row>
    <row r="13" spans="1:6" ht="31.5" customHeight="1">
      <c r="A13" s="22" t="s">
        <v>1281</v>
      </c>
      <c r="B13" s="172">
        <v>210</v>
      </c>
      <c r="C13" s="173" t="s">
        <v>946</v>
      </c>
      <c r="D13" s="174" t="s">
        <v>561</v>
      </c>
      <c r="E13" s="194">
        <v>8500</v>
      </c>
      <c r="F13" s="195">
        <v>2000</v>
      </c>
    </row>
    <row r="14" spans="1:6" ht="31.5" customHeight="1">
      <c r="A14" s="22" t="s">
        <v>1298</v>
      </c>
      <c r="B14" s="172">
        <v>211</v>
      </c>
      <c r="C14" s="173" t="s">
        <v>1299</v>
      </c>
      <c r="D14" s="174" t="s">
        <v>561</v>
      </c>
      <c r="E14" s="194">
        <v>6600</v>
      </c>
      <c r="F14" s="195">
        <v>6900</v>
      </c>
    </row>
    <row r="15" spans="1:6" ht="31.5" customHeight="1">
      <c r="A15" s="22" t="s">
        <v>1316</v>
      </c>
      <c r="B15" s="172">
        <v>212</v>
      </c>
      <c r="C15" s="173" t="s">
        <v>1317</v>
      </c>
      <c r="D15" s="174" t="s">
        <v>561</v>
      </c>
      <c r="E15" s="194">
        <v>8800</v>
      </c>
      <c r="F15" s="195">
        <v>5000</v>
      </c>
    </row>
    <row r="16" spans="1:6" ht="31.5" customHeight="1">
      <c r="A16" s="22" t="s">
        <v>323</v>
      </c>
      <c r="B16" s="172">
        <v>213</v>
      </c>
      <c r="C16" s="173" t="s">
        <v>324</v>
      </c>
      <c r="D16" s="174" t="s">
        <v>561</v>
      </c>
      <c r="E16" s="194">
        <v>15400</v>
      </c>
      <c r="F16" s="195">
        <v>5000</v>
      </c>
    </row>
    <row r="17" spans="1:6" ht="31.5" customHeight="1">
      <c r="A17" s="22" t="s">
        <v>901</v>
      </c>
      <c r="B17" s="172">
        <v>309</v>
      </c>
      <c r="C17" s="173" t="s">
        <v>902</v>
      </c>
      <c r="D17" s="174" t="s">
        <v>561</v>
      </c>
      <c r="E17" s="194">
        <v>19800</v>
      </c>
      <c r="F17" s="195">
        <v>14100</v>
      </c>
    </row>
    <row r="18" spans="1:6" ht="31.5" customHeight="1">
      <c r="A18" s="22" t="s">
        <v>933</v>
      </c>
      <c r="B18" s="172">
        <v>316</v>
      </c>
      <c r="C18" s="173" t="s">
        <v>934</v>
      </c>
      <c r="D18" s="174" t="s">
        <v>561</v>
      </c>
      <c r="E18" s="194">
        <v>15700</v>
      </c>
      <c r="F18" s="195">
        <v>13700</v>
      </c>
    </row>
    <row r="19" spans="1:6" ht="31.5" customHeight="1">
      <c r="A19" s="22" t="s">
        <v>1080</v>
      </c>
      <c r="B19" s="169">
        <v>203</v>
      </c>
      <c r="C19" s="170" t="s">
        <v>1081</v>
      </c>
      <c r="D19" s="171" t="s">
        <v>562</v>
      </c>
      <c r="E19" s="194">
        <v>18900</v>
      </c>
      <c r="F19" s="195">
        <v>12900</v>
      </c>
    </row>
    <row r="20" spans="1:6" ht="31.5" customHeight="1">
      <c r="A20" s="22" t="s">
        <v>604</v>
      </c>
      <c r="B20" s="172">
        <v>301</v>
      </c>
      <c r="C20" s="173" t="s">
        <v>513</v>
      </c>
      <c r="D20" s="174" t="s">
        <v>562</v>
      </c>
      <c r="E20" s="194">
        <v>29100</v>
      </c>
      <c r="F20" s="195">
        <v>38300</v>
      </c>
    </row>
    <row r="21" spans="1:6" ht="31.5" customHeight="1">
      <c r="A21" s="22" t="s">
        <v>607</v>
      </c>
      <c r="B21" s="172">
        <v>302</v>
      </c>
      <c r="C21" s="173" t="s">
        <v>608</v>
      </c>
      <c r="D21" s="174" t="s">
        <v>562</v>
      </c>
      <c r="E21" s="194">
        <v>40100</v>
      </c>
      <c r="F21" s="195">
        <v>23000</v>
      </c>
    </row>
    <row r="22" spans="1:6" ht="31.5" customHeight="1">
      <c r="A22" s="22" t="s">
        <v>625</v>
      </c>
      <c r="B22" s="172">
        <v>303</v>
      </c>
      <c r="C22" s="173" t="s">
        <v>626</v>
      </c>
      <c r="D22" s="174" t="s">
        <v>562</v>
      </c>
      <c r="E22" s="194">
        <v>24400</v>
      </c>
      <c r="F22" s="195">
        <v>8900</v>
      </c>
    </row>
    <row r="23" spans="1:6" ht="31.5" customHeight="1">
      <c r="A23" s="22" t="s">
        <v>651</v>
      </c>
      <c r="B23" s="172">
        <v>304</v>
      </c>
      <c r="C23" s="173" t="s">
        <v>652</v>
      </c>
      <c r="D23" s="174" t="s">
        <v>562</v>
      </c>
      <c r="E23" s="194">
        <v>14500</v>
      </c>
      <c r="F23" s="195">
        <v>9300</v>
      </c>
    </row>
    <row r="24" spans="1:6" ht="31.5" customHeight="1">
      <c r="A24" s="22" t="s">
        <v>661</v>
      </c>
      <c r="B24" s="172">
        <v>305</v>
      </c>
      <c r="C24" s="173" t="s">
        <v>662</v>
      </c>
      <c r="D24" s="174" t="s">
        <v>562</v>
      </c>
      <c r="E24" s="194">
        <v>54200</v>
      </c>
      <c r="F24" s="195">
        <v>33000</v>
      </c>
    </row>
    <row r="25" spans="1:6" ht="31.5" customHeight="1">
      <c r="A25" s="22" t="s">
        <v>874</v>
      </c>
      <c r="B25" s="172">
        <v>306</v>
      </c>
      <c r="C25" s="173" t="s">
        <v>875</v>
      </c>
      <c r="D25" s="174" t="s">
        <v>562</v>
      </c>
      <c r="E25" s="194">
        <v>32100</v>
      </c>
      <c r="F25" s="195">
        <v>18100</v>
      </c>
    </row>
    <row r="26" spans="1:6" ht="31.5" customHeight="1">
      <c r="A26" s="22" t="s">
        <v>1225</v>
      </c>
      <c r="B26" s="172">
        <v>307</v>
      </c>
      <c r="C26" s="173" t="s">
        <v>1226</v>
      </c>
      <c r="D26" s="174" t="s">
        <v>562</v>
      </c>
      <c r="E26" s="194">
        <v>26100</v>
      </c>
      <c r="F26" s="195">
        <v>17300</v>
      </c>
    </row>
    <row r="27" spans="1:6" ht="31.5" customHeight="1">
      <c r="A27" s="22" t="s">
        <v>28</v>
      </c>
      <c r="B27" s="172">
        <v>308</v>
      </c>
      <c r="C27" s="173" t="s">
        <v>29</v>
      </c>
      <c r="D27" s="174" t="s">
        <v>562</v>
      </c>
      <c r="E27" s="194">
        <v>29900</v>
      </c>
      <c r="F27" s="195">
        <v>36300</v>
      </c>
    </row>
    <row r="28" spans="1:6" ht="31.5" customHeight="1">
      <c r="A28" s="22" t="s">
        <v>907</v>
      </c>
      <c r="B28" s="172">
        <v>310</v>
      </c>
      <c r="C28" s="173" t="s">
        <v>908</v>
      </c>
      <c r="D28" s="174" t="s">
        <v>562</v>
      </c>
      <c r="E28" s="194">
        <v>14600</v>
      </c>
      <c r="F28" s="195">
        <v>17300</v>
      </c>
    </row>
    <row r="29" spans="1:6" ht="31.5" customHeight="1">
      <c r="A29" s="22" t="s">
        <v>917</v>
      </c>
      <c r="B29" s="172">
        <v>311</v>
      </c>
      <c r="C29" s="173" t="s">
        <v>918</v>
      </c>
      <c r="D29" s="174" t="s">
        <v>562</v>
      </c>
      <c r="E29" s="194">
        <v>37000</v>
      </c>
      <c r="F29" s="195">
        <v>11700</v>
      </c>
    </row>
    <row r="30" spans="1:6" ht="31.5" customHeight="1">
      <c r="A30" s="22" t="s">
        <v>1013</v>
      </c>
      <c r="B30" s="172">
        <v>312</v>
      </c>
      <c r="C30" s="173" t="s">
        <v>1014</v>
      </c>
      <c r="D30" s="174" t="s">
        <v>562</v>
      </c>
      <c r="E30" s="194">
        <v>58700</v>
      </c>
      <c r="F30" s="195">
        <v>33900</v>
      </c>
    </row>
    <row r="31" spans="1:6" ht="31.5" customHeight="1">
      <c r="A31" s="22" t="s">
        <v>1019</v>
      </c>
      <c r="B31" s="172">
        <v>313</v>
      </c>
      <c r="C31" s="173" t="s">
        <v>1020</v>
      </c>
      <c r="D31" s="174" t="s">
        <v>562</v>
      </c>
      <c r="E31" s="194">
        <v>36300</v>
      </c>
      <c r="F31" s="195">
        <v>16500</v>
      </c>
    </row>
    <row r="32" spans="1:6" ht="31.5" customHeight="1">
      <c r="A32" s="22" t="s">
        <v>764</v>
      </c>
      <c r="B32" s="172">
        <v>314</v>
      </c>
      <c r="C32" s="173" t="s">
        <v>1522</v>
      </c>
      <c r="D32" s="174" t="s">
        <v>562</v>
      </c>
      <c r="E32" s="194">
        <v>12300</v>
      </c>
      <c r="F32" s="195">
        <v>8100</v>
      </c>
    </row>
    <row r="33" spans="1:6" ht="31.5" customHeight="1">
      <c r="A33" s="22" t="s">
        <v>814</v>
      </c>
      <c r="B33" s="172">
        <v>315</v>
      </c>
      <c r="C33" s="173" t="s">
        <v>815</v>
      </c>
      <c r="D33" s="174" t="s">
        <v>562</v>
      </c>
      <c r="E33" s="194">
        <v>8400</v>
      </c>
      <c r="F33" s="195">
        <v>10100</v>
      </c>
    </row>
    <row r="34" spans="1:6" ht="31.5" customHeight="1">
      <c r="A34" s="22" t="s">
        <v>258</v>
      </c>
      <c r="B34" s="172">
        <v>317</v>
      </c>
      <c r="C34" s="173" t="s">
        <v>259</v>
      </c>
      <c r="D34" s="174" t="s">
        <v>562</v>
      </c>
      <c r="E34" s="194">
        <v>21500</v>
      </c>
      <c r="F34" s="195">
        <v>16500</v>
      </c>
    </row>
    <row r="35" spans="1:6" ht="31.5" customHeight="1">
      <c r="A35" s="22" t="s">
        <v>268</v>
      </c>
      <c r="B35" s="172">
        <v>318</v>
      </c>
      <c r="C35" s="173" t="s">
        <v>1523</v>
      </c>
      <c r="D35" s="174" t="s">
        <v>562</v>
      </c>
      <c r="E35" s="194">
        <v>11100</v>
      </c>
      <c r="F35" s="195">
        <v>4400</v>
      </c>
    </row>
    <row r="36" spans="1:6" ht="31.5" customHeight="1">
      <c r="A36" s="22" t="s">
        <v>983</v>
      </c>
      <c r="B36" s="172">
        <v>319</v>
      </c>
      <c r="C36" s="173" t="s">
        <v>984</v>
      </c>
      <c r="D36" s="174" t="s">
        <v>562</v>
      </c>
      <c r="E36" s="194">
        <v>7300</v>
      </c>
      <c r="F36" s="195">
        <v>4800</v>
      </c>
    </row>
    <row r="37" spans="1:6" ht="31.5" customHeight="1">
      <c r="A37" s="22" t="s">
        <v>1314</v>
      </c>
      <c r="B37" s="172">
        <v>320</v>
      </c>
      <c r="C37" s="173" t="s">
        <v>1315</v>
      </c>
      <c r="D37" s="174" t="s">
        <v>562</v>
      </c>
      <c r="E37" s="194">
        <v>2800</v>
      </c>
      <c r="F37" s="195">
        <v>2400</v>
      </c>
    </row>
    <row r="38" spans="2:9" ht="31.5" customHeight="1">
      <c r="B38" s="172"/>
      <c r="C38" s="173"/>
      <c r="D38" s="175" t="s">
        <v>1524</v>
      </c>
      <c r="E38" s="176">
        <v>614600</v>
      </c>
      <c r="F38" s="177">
        <v>427000</v>
      </c>
      <c r="H38" s="178"/>
      <c r="I38" s="178"/>
    </row>
    <row r="39" spans="2:6" ht="31.5" customHeight="1">
      <c r="B39" s="172"/>
      <c r="C39" s="173"/>
      <c r="D39" s="174"/>
      <c r="E39" s="179"/>
      <c r="F39" s="180"/>
    </row>
    <row r="40" spans="1:6" ht="31.5" customHeight="1">
      <c r="A40" s="22" t="s">
        <v>669</v>
      </c>
      <c r="B40" s="172">
        <v>825</v>
      </c>
      <c r="C40" s="173" t="s">
        <v>670</v>
      </c>
      <c r="D40" s="174" t="s">
        <v>256</v>
      </c>
      <c r="E40" s="194">
        <v>507000</v>
      </c>
      <c r="F40" s="195">
        <v>222000</v>
      </c>
    </row>
    <row r="41" spans="1:6" ht="31.5" customHeight="1">
      <c r="A41" s="22" t="s">
        <v>921</v>
      </c>
      <c r="B41" s="172">
        <v>826</v>
      </c>
      <c r="C41" s="173" t="s">
        <v>922</v>
      </c>
      <c r="D41" s="174" t="s">
        <v>256</v>
      </c>
      <c r="E41" s="194">
        <v>90400</v>
      </c>
      <c r="F41" s="195">
        <v>81400</v>
      </c>
    </row>
    <row r="42" spans="1:6" ht="31.5" customHeight="1">
      <c r="A42" s="22" t="s">
        <v>18</v>
      </c>
      <c r="B42" s="172">
        <v>845</v>
      </c>
      <c r="C42" s="173" t="s">
        <v>19</v>
      </c>
      <c r="D42" s="174" t="s">
        <v>256</v>
      </c>
      <c r="E42" s="194">
        <v>869500</v>
      </c>
      <c r="F42" s="195">
        <v>637400</v>
      </c>
    </row>
    <row r="43" spans="1:6" ht="31.5" customHeight="1">
      <c r="A43" s="22" t="s">
        <v>655</v>
      </c>
      <c r="B43" s="172">
        <v>846</v>
      </c>
      <c r="C43" s="173" t="s">
        <v>182</v>
      </c>
      <c r="D43" s="174" t="s">
        <v>256</v>
      </c>
      <c r="E43" s="194">
        <v>189100</v>
      </c>
      <c r="F43" s="195">
        <v>94300</v>
      </c>
    </row>
    <row r="44" spans="1:6" ht="31.5" customHeight="1">
      <c r="A44" s="22" t="s">
        <v>1092</v>
      </c>
      <c r="B44" s="172">
        <v>850</v>
      </c>
      <c r="C44" s="173" t="s">
        <v>1093</v>
      </c>
      <c r="D44" s="174" t="s">
        <v>256</v>
      </c>
      <c r="E44" s="194">
        <v>781300</v>
      </c>
      <c r="F44" s="195">
        <v>461700</v>
      </c>
    </row>
    <row r="45" spans="1:6" ht="31.5" customHeight="1">
      <c r="A45" s="22" t="s">
        <v>740</v>
      </c>
      <c r="B45" s="172">
        <v>851</v>
      </c>
      <c r="C45" s="173" t="s">
        <v>741</v>
      </c>
      <c r="D45" s="174" t="s">
        <v>256</v>
      </c>
      <c r="E45" s="194">
        <v>59100</v>
      </c>
      <c r="F45" s="195">
        <v>17700</v>
      </c>
    </row>
    <row r="46" spans="1:6" ht="31.5" customHeight="1">
      <c r="A46" s="22" t="s">
        <v>1277</v>
      </c>
      <c r="B46" s="172">
        <v>852</v>
      </c>
      <c r="C46" s="173" t="s">
        <v>1278</v>
      </c>
      <c r="D46" s="174" t="s">
        <v>256</v>
      </c>
      <c r="E46" s="194">
        <v>93800</v>
      </c>
      <c r="F46" s="195">
        <v>87000</v>
      </c>
    </row>
    <row r="47" spans="1:6" ht="31.5" customHeight="1">
      <c r="A47" s="22" t="s">
        <v>643</v>
      </c>
      <c r="B47" s="172">
        <v>867</v>
      </c>
      <c r="C47" s="173" t="s">
        <v>644</v>
      </c>
      <c r="D47" s="174" t="s">
        <v>256</v>
      </c>
      <c r="E47" s="194">
        <v>44700</v>
      </c>
      <c r="F47" s="195">
        <v>8900</v>
      </c>
    </row>
    <row r="48" spans="1:6" ht="31.5" customHeight="1">
      <c r="A48" s="22" t="s">
        <v>333</v>
      </c>
      <c r="B48" s="172">
        <v>868</v>
      </c>
      <c r="C48" s="173" t="s">
        <v>334</v>
      </c>
      <c r="D48" s="174" t="s">
        <v>256</v>
      </c>
      <c r="E48" s="194">
        <v>62400</v>
      </c>
      <c r="F48" s="195">
        <v>16100</v>
      </c>
    </row>
    <row r="49" spans="1:6" ht="31.5" customHeight="1">
      <c r="A49" s="22" t="s">
        <v>416</v>
      </c>
      <c r="B49" s="172">
        <v>869</v>
      </c>
      <c r="C49" s="173" t="s">
        <v>417</v>
      </c>
      <c r="D49" s="174" t="s">
        <v>256</v>
      </c>
      <c r="E49" s="194">
        <v>137000</v>
      </c>
      <c r="F49" s="195">
        <v>74800</v>
      </c>
    </row>
    <row r="50" spans="1:6" ht="31.5" customHeight="1">
      <c r="A50" s="22" t="s">
        <v>746</v>
      </c>
      <c r="B50" s="172">
        <v>870</v>
      </c>
      <c r="C50" s="173" t="s">
        <v>747</v>
      </c>
      <c r="D50" s="174" t="s">
        <v>256</v>
      </c>
      <c r="E50" s="194">
        <v>111800</v>
      </c>
      <c r="F50" s="195">
        <v>28200</v>
      </c>
    </row>
    <row r="51" spans="1:6" ht="31.5" customHeight="1">
      <c r="A51" s="22" t="s">
        <v>135</v>
      </c>
      <c r="B51" s="172">
        <v>871</v>
      </c>
      <c r="C51" s="173" t="s">
        <v>136</v>
      </c>
      <c r="D51" s="174" t="s">
        <v>256</v>
      </c>
      <c r="E51" s="194">
        <v>82800</v>
      </c>
      <c r="F51" s="195">
        <v>58800</v>
      </c>
    </row>
    <row r="52" spans="1:6" ht="31.5" customHeight="1">
      <c r="A52" s="22" t="s">
        <v>339</v>
      </c>
      <c r="B52" s="172">
        <v>872</v>
      </c>
      <c r="C52" s="173" t="s">
        <v>340</v>
      </c>
      <c r="D52" s="174" t="s">
        <v>256</v>
      </c>
      <c r="E52" s="194">
        <v>115000</v>
      </c>
      <c r="F52" s="195">
        <v>39500</v>
      </c>
    </row>
    <row r="53" spans="1:6" ht="31.5" customHeight="1">
      <c r="A53" s="22" t="s">
        <v>1036</v>
      </c>
      <c r="B53" s="172">
        <v>886</v>
      </c>
      <c r="C53" s="173" t="s">
        <v>1037</v>
      </c>
      <c r="D53" s="174" t="s">
        <v>256</v>
      </c>
      <c r="E53" s="194">
        <v>1790700</v>
      </c>
      <c r="F53" s="195">
        <v>1518000</v>
      </c>
    </row>
    <row r="54" spans="1:6" ht="31.5" customHeight="1">
      <c r="A54" s="22" t="s">
        <v>806</v>
      </c>
      <c r="B54" s="172">
        <v>887</v>
      </c>
      <c r="C54" s="173" t="s">
        <v>512</v>
      </c>
      <c r="D54" s="174" t="s">
        <v>256</v>
      </c>
      <c r="E54" s="194">
        <v>165900</v>
      </c>
      <c r="F54" s="195">
        <v>93500</v>
      </c>
    </row>
    <row r="55" spans="1:6" ht="31.5" customHeight="1">
      <c r="A55" s="22" t="s">
        <v>1027</v>
      </c>
      <c r="B55" s="172">
        <v>921</v>
      </c>
      <c r="C55" s="173" t="s">
        <v>497</v>
      </c>
      <c r="D55" s="174" t="s">
        <v>256</v>
      </c>
      <c r="E55" s="194">
        <v>247500</v>
      </c>
      <c r="F55" s="195">
        <v>242100</v>
      </c>
    </row>
    <row r="56" spans="1:6" ht="31.5" customHeight="1">
      <c r="A56" s="22" t="s">
        <v>730</v>
      </c>
      <c r="B56" s="172">
        <v>931</v>
      </c>
      <c r="C56" s="173" t="s">
        <v>731</v>
      </c>
      <c r="D56" s="174" t="s">
        <v>256</v>
      </c>
      <c r="E56" s="194">
        <v>610000</v>
      </c>
      <c r="F56" s="195">
        <v>378600</v>
      </c>
    </row>
    <row r="57" spans="1:6" ht="31.5" customHeight="1">
      <c r="A57" s="22" t="s">
        <v>979</v>
      </c>
      <c r="B57" s="172">
        <v>936</v>
      </c>
      <c r="C57" s="173" t="s">
        <v>980</v>
      </c>
      <c r="D57" s="174" t="s">
        <v>256</v>
      </c>
      <c r="E57" s="194">
        <v>716200</v>
      </c>
      <c r="F57" s="195">
        <v>317600</v>
      </c>
    </row>
    <row r="58" spans="1:6" ht="31.5" customHeight="1">
      <c r="A58" s="22" t="s">
        <v>319</v>
      </c>
      <c r="B58" s="172">
        <v>938</v>
      </c>
      <c r="C58" s="173" t="s">
        <v>320</v>
      </c>
      <c r="D58" s="174" t="s">
        <v>256</v>
      </c>
      <c r="E58" s="194">
        <v>582700</v>
      </c>
      <c r="F58" s="195">
        <v>479500</v>
      </c>
    </row>
    <row r="59" spans="2:9" ht="31.5" customHeight="1">
      <c r="B59" s="172"/>
      <c r="C59" s="173"/>
      <c r="D59" s="175" t="s">
        <v>1524</v>
      </c>
      <c r="E59" s="176">
        <v>7256900</v>
      </c>
      <c r="F59" s="177">
        <v>4857100</v>
      </c>
      <c r="H59" s="178"/>
      <c r="I59" s="178"/>
    </row>
    <row r="60" spans="2:6" ht="31.5" customHeight="1">
      <c r="B60" s="172"/>
      <c r="C60" s="173"/>
      <c r="D60" s="174"/>
      <c r="E60" s="179"/>
      <c r="F60" s="180"/>
    </row>
    <row r="61" spans="1:6" ht="31.5" customHeight="1">
      <c r="A61" s="22" t="s">
        <v>1029</v>
      </c>
      <c r="B61" s="172">
        <v>420</v>
      </c>
      <c r="C61" s="173" t="s">
        <v>498</v>
      </c>
      <c r="D61" s="174" t="s">
        <v>257</v>
      </c>
      <c r="E61" s="194">
        <v>0</v>
      </c>
      <c r="F61" s="195">
        <v>0</v>
      </c>
    </row>
    <row r="62" spans="1:6" ht="31.5" customHeight="1">
      <c r="A62" s="22" t="s">
        <v>620</v>
      </c>
      <c r="B62" s="172">
        <v>800</v>
      </c>
      <c r="C62" s="173" t="s">
        <v>499</v>
      </c>
      <c r="D62" s="174" t="s">
        <v>257</v>
      </c>
      <c r="E62" s="194">
        <v>151400</v>
      </c>
      <c r="F62" s="195">
        <v>106800</v>
      </c>
    </row>
    <row r="63" spans="1:6" ht="31.5" customHeight="1">
      <c r="A63" s="22" t="s">
        <v>657</v>
      </c>
      <c r="B63" s="172">
        <v>801</v>
      </c>
      <c r="C63" s="173" t="s">
        <v>658</v>
      </c>
      <c r="D63" s="174" t="s">
        <v>257</v>
      </c>
      <c r="E63" s="194">
        <v>112600</v>
      </c>
      <c r="F63" s="195">
        <v>43500</v>
      </c>
    </row>
    <row r="64" spans="1:6" ht="31.5" customHeight="1">
      <c r="A64" s="22" t="s">
        <v>700</v>
      </c>
      <c r="B64" s="172">
        <v>802</v>
      </c>
      <c r="C64" s="173" t="s">
        <v>701</v>
      </c>
      <c r="D64" s="174" t="s">
        <v>257</v>
      </c>
      <c r="E64" s="194">
        <v>319100</v>
      </c>
      <c r="F64" s="195">
        <v>129400</v>
      </c>
    </row>
    <row r="65" spans="1:6" ht="31.5" customHeight="1">
      <c r="A65" s="22" t="s">
        <v>1350</v>
      </c>
      <c r="B65" s="172">
        <v>803</v>
      </c>
      <c r="C65" s="173" t="s">
        <v>1351</v>
      </c>
      <c r="D65" s="174" t="s">
        <v>257</v>
      </c>
      <c r="E65" s="194">
        <v>166800</v>
      </c>
      <c r="F65" s="195">
        <v>39500</v>
      </c>
    </row>
    <row r="66" spans="1:6" ht="31.5" customHeight="1">
      <c r="A66" s="22" t="s">
        <v>761</v>
      </c>
      <c r="B66" s="172">
        <v>835</v>
      </c>
      <c r="C66" s="173" t="s">
        <v>1218</v>
      </c>
      <c r="D66" s="174" t="s">
        <v>257</v>
      </c>
      <c r="E66" s="194">
        <v>564400</v>
      </c>
      <c r="F66" s="195">
        <v>383400</v>
      </c>
    </row>
    <row r="67" spans="1:6" ht="31.5" customHeight="1">
      <c r="A67" s="22" t="s">
        <v>738</v>
      </c>
      <c r="B67" s="172">
        <v>836</v>
      </c>
      <c r="C67" s="173" t="s">
        <v>739</v>
      </c>
      <c r="D67" s="174" t="s">
        <v>257</v>
      </c>
      <c r="E67" s="194">
        <v>20100</v>
      </c>
      <c r="F67" s="195">
        <v>10500</v>
      </c>
    </row>
    <row r="68" spans="1:6" ht="31.5" customHeight="1">
      <c r="A68" s="22" t="s">
        <v>641</v>
      </c>
      <c r="B68" s="172">
        <v>837</v>
      </c>
      <c r="C68" s="173" t="s">
        <v>642</v>
      </c>
      <c r="D68" s="174" t="s">
        <v>257</v>
      </c>
      <c r="E68" s="194">
        <v>114500</v>
      </c>
      <c r="F68" s="195">
        <v>58800</v>
      </c>
    </row>
    <row r="69" spans="1:6" ht="31.5" customHeight="1">
      <c r="A69" s="22" t="s">
        <v>329</v>
      </c>
      <c r="B69" s="172">
        <v>865</v>
      </c>
      <c r="C69" s="173" t="s">
        <v>330</v>
      </c>
      <c r="D69" s="174" t="s">
        <v>257</v>
      </c>
      <c r="E69" s="194">
        <v>519400</v>
      </c>
      <c r="F69" s="195">
        <v>233800</v>
      </c>
    </row>
    <row r="70" spans="1:6" ht="31.5" customHeight="1">
      <c r="A70" s="22" t="s">
        <v>987</v>
      </c>
      <c r="B70" s="172">
        <v>866</v>
      </c>
      <c r="C70" s="173" t="s">
        <v>988</v>
      </c>
      <c r="D70" s="174" t="s">
        <v>257</v>
      </c>
      <c r="E70" s="194">
        <v>116100</v>
      </c>
      <c r="F70" s="195">
        <v>21800</v>
      </c>
    </row>
    <row r="71" spans="1:6" ht="31.5" customHeight="1">
      <c r="A71" s="22" t="s">
        <v>757</v>
      </c>
      <c r="B71" s="172">
        <v>878</v>
      </c>
      <c r="C71" s="173" t="s">
        <v>758</v>
      </c>
      <c r="D71" s="174" t="s">
        <v>257</v>
      </c>
      <c r="E71" s="194">
        <v>841500</v>
      </c>
      <c r="F71" s="195">
        <v>512700</v>
      </c>
    </row>
    <row r="72" spans="1:6" ht="31.5" customHeight="1">
      <c r="A72" s="22" t="s">
        <v>736</v>
      </c>
      <c r="B72" s="172">
        <v>879</v>
      </c>
      <c r="C72" s="173" t="s">
        <v>737</v>
      </c>
      <c r="D72" s="174" t="s">
        <v>257</v>
      </c>
      <c r="E72" s="194">
        <v>139600</v>
      </c>
      <c r="F72" s="195">
        <v>89500</v>
      </c>
    </row>
    <row r="73" spans="1:6" ht="31.5" customHeight="1">
      <c r="A73" s="22" t="s">
        <v>1294</v>
      </c>
      <c r="B73" s="172">
        <v>880</v>
      </c>
      <c r="C73" s="173" t="s">
        <v>1295</v>
      </c>
      <c r="D73" s="174" t="s">
        <v>257</v>
      </c>
      <c r="E73" s="194">
        <v>183500</v>
      </c>
      <c r="F73" s="195">
        <v>78200</v>
      </c>
    </row>
    <row r="74" spans="1:6" ht="31.5" customHeight="1">
      <c r="A74" s="22" t="s">
        <v>864</v>
      </c>
      <c r="B74" s="172">
        <v>908</v>
      </c>
      <c r="C74" s="173" t="s">
        <v>865</v>
      </c>
      <c r="D74" s="174" t="s">
        <v>257</v>
      </c>
      <c r="E74" s="194">
        <v>917900</v>
      </c>
      <c r="F74" s="195">
        <v>823700</v>
      </c>
    </row>
    <row r="75" spans="1:6" ht="31.5" customHeight="1">
      <c r="A75" s="22" t="s">
        <v>1069</v>
      </c>
      <c r="B75" s="172">
        <v>916</v>
      </c>
      <c r="C75" s="173" t="s">
        <v>1070</v>
      </c>
      <c r="D75" s="174" t="s">
        <v>257</v>
      </c>
      <c r="E75" s="194">
        <v>579000</v>
      </c>
      <c r="F75" s="195">
        <v>509200</v>
      </c>
    </row>
    <row r="76" spans="1:6" ht="31.5" customHeight="1">
      <c r="A76" s="22" t="s">
        <v>303</v>
      </c>
      <c r="B76" s="172">
        <v>933</v>
      </c>
      <c r="C76" s="173" t="s">
        <v>304</v>
      </c>
      <c r="D76" s="174" t="s">
        <v>257</v>
      </c>
      <c r="E76" s="194">
        <v>526900</v>
      </c>
      <c r="F76" s="195">
        <v>429700</v>
      </c>
    </row>
    <row r="77" spans="2:9" ht="31.5" customHeight="1">
      <c r="B77" s="172"/>
      <c r="C77" s="173"/>
      <c r="D77" s="175" t="s">
        <v>1524</v>
      </c>
      <c r="E77" s="176">
        <v>5272800</v>
      </c>
      <c r="F77" s="177">
        <v>3470500</v>
      </c>
      <c r="H77" s="178"/>
      <c r="I77" s="178"/>
    </row>
    <row r="78" spans="2:6" ht="31.5" customHeight="1">
      <c r="B78" s="172"/>
      <c r="C78" s="173"/>
      <c r="D78" s="174"/>
      <c r="E78" s="179"/>
      <c r="F78" s="180"/>
    </row>
    <row r="79" spans="1:6" ht="31.5" customHeight="1">
      <c r="A79" s="22" t="s">
        <v>794</v>
      </c>
      <c r="B79" s="172">
        <v>821</v>
      </c>
      <c r="C79" s="173" t="s">
        <v>795</v>
      </c>
      <c r="D79" s="174" t="s">
        <v>500</v>
      </c>
      <c r="E79" s="194">
        <v>122100</v>
      </c>
      <c r="F79" s="195">
        <v>74200</v>
      </c>
    </row>
    <row r="80" spans="1:6" ht="31.5" customHeight="1">
      <c r="A80" s="22" t="s">
        <v>623</v>
      </c>
      <c r="B80" s="172">
        <v>822</v>
      </c>
      <c r="C80" s="173" t="s">
        <v>501</v>
      </c>
      <c r="D80" s="174" t="s">
        <v>500</v>
      </c>
      <c r="E80" s="194">
        <v>126900</v>
      </c>
      <c r="F80" s="195">
        <v>144800</v>
      </c>
    </row>
    <row r="81" spans="1:6" ht="31.5" customHeight="1">
      <c r="A81" s="22" t="s">
        <v>831</v>
      </c>
      <c r="B81" s="172">
        <v>823</v>
      </c>
      <c r="C81" s="173" t="s">
        <v>832</v>
      </c>
      <c r="D81" s="174" t="s">
        <v>500</v>
      </c>
      <c r="E81" s="194">
        <v>143100</v>
      </c>
      <c r="F81" s="195">
        <v>157900</v>
      </c>
    </row>
    <row r="82" spans="1:6" ht="31.5" customHeight="1">
      <c r="A82" s="22" t="s">
        <v>680</v>
      </c>
      <c r="B82" s="172">
        <v>873</v>
      </c>
      <c r="C82" s="173" t="s">
        <v>681</v>
      </c>
      <c r="D82" s="174" t="s">
        <v>500</v>
      </c>
      <c r="E82" s="194">
        <v>545300</v>
      </c>
      <c r="F82" s="195">
        <v>490200</v>
      </c>
    </row>
    <row r="83" spans="1:6" ht="31.5" customHeight="1">
      <c r="A83" s="22" t="s">
        <v>734</v>
      </c>
      <c r="B83" s="172">
        <v>874</v>
      </c>
      <c r="C83" s="173" t="s">
        <v>735</v>
      </c>
      <c r="D83" s="174" t="s">
        <v>500</v>
      </c>
      <c r="E83" s="194">
        <v>125100</v>
      </c>
      <c r="F83" s="195">
        <v>39500</v>
      </c>
    </row>
    <row r="84" spans="1:6" ht="31.5" customHeight="1">
      <c r="A84" s="22" t="s">
        <v>1047</v>
      </c>
      <c r="B84" s="172">
        <v>881</v>
      </c>
      <c r="C84" s="173" t="s">
        <v>1048</v>
      </c>
      <c r="D84" s="174" t="s">
        <v>500</v>
      </c>
      <c r="E84" s="194">
        <v>1504100</v>
      </c>
      <c r="F84" s="195">
        <v>827300</v>
      </c>
    </row>
    <row r="85" spans="1:6" ht="31.5" customHeight="1">
      <c r="A85" s="22" t="s">
        <v>1279</v>
      </c>
      <c r="B85" s="172">
        <v>882</v>
      </c>
      <c r="C85" s="173" t="s">
        <v>1280</v>
      </c>
      <c r="D85" s="174" t="s">
        <v>500</v>
      </c>
      <c r="E85" s="194">
        <v>89400</v>
      </c>
      <c r="F85" s="195">
        <v>37100</v>
      </c>
    </row>
    <row r="86" spans="1:6" ht="31.5" customHeight="1">
      <c r="A86" s="22" t="s">
        <v>1290</v>
      </c>
      <c r="B86" s="172">
        <v>883</v>
      </c>
      <c r="C86" s="173" t="s">
        <v>1291</v>
      </c>
      <c r="D86" s="174" t="s">
        <v>500</v>
      </c>
      <c r="E86" s="194">
        <v>177600</v>
      </c>
      <c r="F86" s="195">
        <v>73300</v>
      </c>
    </row>
    <row r="87" spans="1:6" ht="31.5" customHeight="1">
      <c r="A87" s="22" t="s">
        <v>1007</v>
      </c>
      <c r="B87" s="172">
        <v>919</v>
      </c>
      <c r="C87" s="173" t="s">
        <v>1008</v>
      </c>
      <c r="D87" s="174" t="s">
        <v>500</v>
      </c>
      <c r="E87" s="194">
        <v>739400</v>
      </c>
      <c r="F87" s="195">
        <v>313500</v>
      </c>
    </row>
    <row r="88" spans="1:6" ht="31.5" customHeight="1">
      <c r="A88" s="22" t="s">
        <v>935</v>
      </c>
      <c r="B88" s="172">
        <v>926</v>
      </c>
      <c r="C88" s="173" t="s">
        <v>936</v>
      </c>
      <c r="D88" s="174" t="s">
        <v>500</v>
      </c>
      <c r="E88" s="194">
        <v>868600</v>
      </c>
      <c r="F88" s="195">
        <v>835600</v>
      </c>
    </row>
    <row r="89" spans="1:6" ht="31.5" customHeight="1">
      <c r="A89" s="22" t="s">
        <v>973</v>
      </c>
      <c r="B89" s="172">
        <v>935</v>
      </c>
      <c r="C89" s="173" t="s">
        <v>974</v>
      </c>
      <c r="D89" s="174" t="s">
        <v>500</v>
      </c>
      <c r="E89" s="194">
        <v>734700</v>
      </c>
      <c r="F89" s="195">
        <v>464100</v>
      </c>
    </row>
    <row r="90" spans="2:9" ht="31.5" customHeight="1">
      <c r="B90" s="172"/>
      <c r="C90" s="173"/>
      <c r="D90" s="175" t="s">
        <v>1524</v>
      </c>
      <c r="E90" s="176">
        <v>5176300</v>
      </c>
      <c r="F90" s="177">
        <v>3457500</v>
      </c>
      <c r="H90" s="178"/>
      <c r="I90" s="178"/>
    </row>
    <row r="91" spans="2:6" ht="31.5" customHeight="1">
      <c r="B91" s="172"/>
      <c r="C91" s="173"/>
      <c r="D91" s="174"/>
      <c r="E91" s="179"/>
      <c r="F91" s="180"/>
    </row>
    <row r="92" spans="1:6" ht="31.5" customHeight="1">
      <c r="A92" s="22" t="s">
        <v>888</v>
      </c>
      <c r="B92" s="172">
        <v>830</v>
      </c>
      <c r="C92" s="173" t="s">
        <v>754</v>
      </c>
      <c r="D92" s="174" t="s">
        <v>254</v>
      </c>
      <c r="E92" s="194">
        <v>1312500</v>
      </c>
      <c r="F92" s="195">
        <v>970900</v>
      </c>
    </row>
    <row r="93" spans="1:6" ht="31.5" customHeight="1">
      <c r="A93" s="22" t="s">
        <v>886</v>
      </c>
      <c r="B93" s="172">
        <v>831</v>
      </c>
      <c r="C93" s="173" t="s">
        <v>502</v>
      </c>
      <c r="D93" s="174" t="s">
        <v>254</v>
      </c>
      <c r="E93" s="194">
        <v>262600</v>
      </c>
      <c r="F93" s="195">
        <v>116900</v>
      </c>
    </row>
    <row r="94" spans="1:6" ht="31.5" customHeight="1">
      <c r="A94" s="22" t="s">
        <v>780</v>
      </c>
      <c r="B94" s="172">
        <v>855</v>
      </c>
      <c r="C94" s="173" t="s">
        <v>781</v>
      </c>
      <c r="D94" s="174" t="s">
        <v>254</v>
      </c>
      <c r="E94" s="194">
        <v>675400</v>
      </c>
      <c r="F94" s="195">
        <v>494900</v>
      </c>
    </row>
    <row r="95" spans="1:6" ht="31.5" customHeight="1">
      <c r="A95" s="22" t="s">
        <v>778</v>
      </c>
      <c r="B95" s="172">
        <v>856</v>
      </c>
      <c r="C95" s="173" t="s">
        <v>503</v>
      </c>
      <c r="D95" s="174" t="s">
        <v>254</v>
      </c>
      <c r="E95" s="194">
        <v>72800</v>
      </c>
      <c r="F95" s="195">
        <v>50000</v>
      </c>
    </row>
    <row r="96" spans="1:6" ht="31.5" customHeight="1">
      <c r="A96" s="22" t="s">
        <v>290</v>
      </c>
      <c r="B96" s="172">
        <v>857</v>
      </c>
      <c r="C96" s="173" t="s">
        <v>291</v>
      </c>
      <c r="D96" s="174" t="s">
        <v>254</v>
      </c>
      <c r="E96" s="194">
        <v>30000</v>
      </c>
      <c r="F96" s="195">
        <v>14200</v>
      </c>
    </row>
    <row r="97" spans="1:6" ht="31.5" customHeight="1">
      <c r="A97" s="22" t="s">
        <v>720</v>
      </c>
      <c r="B97" s="172">
        <v>891</v>
      </c>
      <c r="C97" s="173" t="s">
        <v>721</v>
      </c>
      <c r="D97" s="174" t="s">
        <v>254</v>
      </c>
      <c r="E97" s="194">
        <v>759900</v>
      </c>
      <c r="F97" s="195">
        <v>505600</v>
      </c>
    </row>
    <row r="98" spans="1:6" ht="31.5" customHeight="1">
      <c r="A98" s="22" t="s">
        <v>718</v>
      </c>
      <c r="B98" s="172">
        <v>892</v>
      </c>
      <c r="C98" s="173" t="s">
        <v>504</v>
      </c>
      <c r="D98" s="174" t="s">
        <v>254</v>
      </c>
      <c r="E98" s="194">
        <v>109600</v>
      </c>
      <c r="F98" s="195">
        <v>101600</v>
      </c>
    </row>
    <row r="99" spans="1:6" ht="31.5" customHeight="1">
      <c r="A99" s="22" t="s">
        <v>790</v>
      </c>
      <c r="B99" s="172">
        <v>925</v>
      </c>
      <c r="C99" s="173" t="s">
        <v>791</v>
      </c>
      <c r="D99" s="174" t="s">
        <v>254</v>
      </c>
      <c r="E99" s="194">
        <v>800000</v>
      </c>
      <c r="F99" s="195">
        <v>664700</v>
      </c>
    </row>
    <row r="100" spans="1:6" ht="31.5" customHeight="1">
      <c r="A100" s="22" t="s">
        <v>712</v>
      </c>
      <c r="B100" s="172">
        <v>928</v>
      </c>
      <c r="C100" s="173" t="s">
        <v>713</v>
      </c>
      <c r="D100" s="174" t="s">
        <v>254</v>
      </c>
      <c r="E100" s="194">
        <v>511100</v>
      </c>
      <c r="F100" s="195">
        <v>395200</v>
      </c>
    </row>
    <row r="101" spans="2:9" ht="31.5" customHeight="1">
      <c r="B101" s="172"/>
      <c r="C101" s="173"/>
      <c r="D101" s="175" t="s">
        <v>1524</v>
      </c>
      <c r="E101" s="176">
        <v>4533900</v>
      </c>
      <c r="F101" s="177">
        <v>3314000</v>
      </c>
      <c r="H101" s="178"/>
      <c r="I101" s="178"/>
    </row>
    <row r="102" spans="2:6" ht="31.5" customHeight="1">
      <c r="B102" s="172"/>
      <c r="C102" s="173"/>
      <c r="D102" s="174"/>
      <c r="E102" s="179"/>
      <c r="F102" s="180"/>
    </row>
    <row r="103" spans="1:6" ht="31.5" customHeight="1">
      <c r="A103" s="22" t="s">
        <v>627</v>
      </c>
      <c r="B103" s="172">
        <v>330</v>
      </c>
      <c r="C103" s="173" t="s">
        <v>628</v>
      </c>
      <c r="D103" s="174" t="s">
        <v>255</v>
      </c>
      <c r="E103" s="194">
        <v>195600</v>
      </c>
      <c r="F103" s="195">
        <v>164400</v>
      </c>
    </row>
    <row r="104" spans="1:6" ht="31.5" customHeight="1">
      <c r="A104" s="22" t="s">
        <v>868</v>
      </c>
      <c r="B104" s="172">
        <v>331</v>
      </c>
      <c r="C104" s="173" t="s">
        <v>869</v>
      </c>
      <c r="D104" s="174" t="s">
        <v>255</v>
      </c>
      <c r="E104" s="194">
        <v>142100</v>
      </c>
      <c r="F104" s="195">
        <v>99900</v>
      </c>
    </row>
    <row r="105" spans="1:6" ht="31.5" customHeight="1">
      <c r="A105" s="22" t="s">
        <v>1221</v>
      </c>
      <c r="B105" s="172">
        <v>332</v>
      </c>
      <c r="C105" s="173" t="s">
        <v>1222</v>
      </c>
      <c r="D105" s="174" t="s">
        <v>255</v>
      </c>
      <c r="E105" s="194">
        <v>30800</v>
      </c>
      <c r="F105" s="195">
        <v>16900</v>
      </c>
    </row>
    <row r="106" spans="1:6" ht="31.5" customHeight="1">
      <c r="A106" s="22" t="s">
        <v>296</v>
      </c>
      <c r="B106" s="172">
        <v>333</v>
      </c>
      <c r="C106" s="173" t="s">
        <v>297</v>
      </c>
      <c r="D106" s="174" t="s">
        <v>255</v>
      </c>
      <c r="E106" s="194">
        <v>38300</v>
      </c>
      <c r="F106" s="195">
        <v>37900</v>
      </c>
    </row>
    <row r="107" spans="1:6" ht="31.5" customHeight="1">
      <c r="A107" s="22" t="s">
        <v>137</v>
      </c>
      <c r="B107" s="172">
        <v>334</v>
      </c>
      <c r="C107" s="173" t="s">
        <v>138</v>
      </c>
      <c r="D107" s="174" t="s">
        <v>255</v>
      </c>
      <c r="E107" s="194">
        <v>40600</v>
      </c>
      <c r="F107" s="195">
        <v>18500</v>
      </c>
    </row>
    <row r="108" spans="1:6" ht="31.5" customHeight="1">
      <c r="A108" s="22" t="s">
        <v>1312</v>
      </c>
      <c r="B108" s="172">
        <v>335</v>
      </c>
      <c r="C108" s="173" t="s">
        <v>1313</v>
      </c>
      <c r="D108" s="174" t="s">
        <v>255</v>
      </c>
      <c r="E108" s="194">
        <v>37700</v>
      </c>
      <c r="F108" s="195">
        <v>34700</v>
      </c>
    </row>
    <row r="109" spans="1:6" ht="31.5" customHeight="1">
      <c r="A109" s="22" t="s">
        <v>341</v>
      </c>
      <c r="B109" s="172">
        <v>336</v>
      </c>
      <c r="C109" s="173" t="s">
        <v>342</v>
      </c>
      <c r="D109" s="174" t="s">
        <v>255</v>
      </c>
      <c r="E109" s="194">
        <v>36400</v>
      </c>
      <c r="F109" s="195">
        <v>30600</v>
      </c>
    </row>
    <row r="110" spans="1:6" ht="31.5" customHeight="1">
      <c r="A110" s="22" t="s">
        <v>957</v>
      </c>
      <c r="B110" s="172">
        <v>860</v>
      </c>
      <c r="C110" s="173" t="s">
        <v>958</v>
      </c>
      <c r="D110" s="174" t="s">
        <v>255</v>
      </c>
      <c r="E110" s="194">
        <v>730600</v>
      </c>
      <c r="F110" s="195">
        <v>367900</v>
      </c>
    </row>
    <row r="111" spans="1:6" ht="31.5" customHeight="1">
      <c r="A111" s="22" t="s">
        <v>967</v>
      </c>
      <c r="B111" s="172">
        <v>861</v>
      </c>
      <c r="C111" s="173" t="s">
        <v>968</v>
      </c>
      <c r="D111" s="174" t="s">
        <v>255</v>
      </c>
      <c r="E111" s="194">
        <v>206200</v>
      </c>
      <c r="F111" s="195">
        <v>215200</v>
      </c>
    </row>
    <row r="112" spans="1:6" ht="31.5" customHeight="1">
      <c r="A112" s="22" t="s">
        <v>919</v>
      </c>
      <c r="B112" s="172">
        <v>884</v>
      </c>
      <c r="C112" s="173" t="s">
        <v>511</v>
      </c>
      <c r="D112" s="174" t="s">
        <v>255</v>
      </c>
      <c r="E112" s="194">
        <v>363900</v>
      </c>
      <c r="F112" s="195">
        <v>147200</v>
      </c>
    </row>
    <row r="113" spans="1:6" ht="31.5" customHeight="1">
      <c r="A113" s="22" t="s">
        <v>345</v>
      </c>
      <c r="B113" s="172">
        <v>885</v>
      </c>
      <c r="C113" s="173" t="s">
        <v>346</v>
      </c>
      <c r="D113" s="174" t="s">
        <v>255</v>
      </c>
      <c r="E113" s="194">
        <v>518300</v>
      </c>
      <c r="F113" s="195">
        <v>405900</v>
      </c>
    </row>
    <row r="114" spans="1:6" ht="31.5" customHeight="1">
      <c r="A114" s="22" t="s">
        <v>133</v>
      </c>
      <c r="B114" s="172">
        <v>893</v>
      </c>
      <c r="C114" s="173" t="s">
        <v>134</v>
      </c>
      <c r="D114" s="174" t="s">
        <v>255</v>
      </c>
      <c r="E114" s="194">
        <v>321900</v>
      </c>
      <c r="F114" s="195">
        <v>216000</v>
      </c>
    </row>
    <row r="115" spans="1:6" ht="31.5" customHeight="1">
      <c r="A115" s="22" t="s">
        <v>1002</v>
      </c>
      <c r="B115" s="172">
        <v>894</v>
      </c>
      <c r="C115" s="173" t="s">
        <v>508</v>
      </c>
      <c r="D115" s="174" t="s">
        <v>255</v>
      </c>
      <c r="E115" s="194">
        <v>157600</v>
      </c>
      <c r="F115" s="195">
        <v>45100</v>
      </c>
    </row>
    <row r="116" spans="1:6" ht="31.5" customHeight="1">
      <c r="A116" s="22" t="s">
        <v>1322</v>
      </c>
      <c r="B116" s="172">
        <v>937</v>
      </c>
      <c r="C116" s="173" t="s">
        <v>1323</v>
      </c>
      <c r="D116" s="174" t="s">
        <v>255</v>
      </c>
      <c r="E116" s="194">
        <v>472200</v>
      </c>
      <c r="F116" s="195">
        <v>270600</v>
      </c>
    </row>
    <row r="117" spans="2:9" ht="31.5" customHeight="1">
      <c r="B117" s="172"/>
      <c r="C117" s="173"/>
      <c r="D117" s="175" t="s">
        <v>1524</v>
      </c>
      <c r="E117" s="176">
        <v>3292200</v>
      </c>
      <c r="F117" s="177">
        <v>2070800</v>
      </c>
      <c r="H117" s="178"/>
      <c r="I117" s="178"/>
    </row>
    <row r="118" spans="2:6" ht="31.5" customHeight="1">
      <c r="B118" s="172"/>
      <c r="C118" s="173"/>
      <c r="D118" s="174"/>
      <c r="E118" s="179"/>
      <c r="F118" s="180"/>
    </row>
    <row r="119" spans="1:6" ht="31.5" customHeight="1">
      <c r="A119" s="22" t="s">
        <v>768</v>
      </c>
      <c r="B119" s="172">
        <v>340</v>
      </c>
      <c r="C119" s="173" t="s">
        <v>769</v>
      </c>
      <c r="D119" s="174" t="s">
        <v>253</v>
      </c>
      <c r="E119" s="194">
        <v>61800</v>
      </c>
      <c r="F119" s="195">
        <v>46700</v>
      </c>
    </row>
    <row r="120" spans="1:6" ht="31.5" customHeight="1">
      <c r="A120" s="22" t="s">
        <v>792</v>
      </c>
      <c r="B120" s="172">
        <v>341</v>
      </c>
      <c r="C120" s="173" t="s">
        <v>793</v>
      </c>
      <c r="D120" s="174" t="s">
        <v>253</v>
      </c>
      <c r="E120" s="194">
        <v>161000</v>
      </c>
      <c r="F120" s="195">
        <v>65300</v>
      </c>
    </row>
    <row r="121" spans="1:6" ht="31.5" customHeight="1">
      <c r="A121" s="22" t="s">
        <v>953</v>
      </c>
      <c r="B121" s="172">
        <v>342</v>
      </c>
      <c r="C121" s="173" t="s">
        <v>954</v>
      </c>
      <c r="D121" s="174" t="s">
        <v>253</v>
      </c>
      <c r="E121" s="194">
        <v>110700</v>
      </c>
      <c r="F121" s="195">
        <v>34700</v>
      </c>
    </row>
    <row r="122" spans="1:6" ht="31.5" customHeight="1">
      <c r="A122" s="22" t="s">
        <v>302</v>
      </c>
      <c r="B122" s="172">
        <v>343</v>
      </c>
      <c r="C122" s="173" t="s">
        <v>124</v>
      </c>
      <c r="D122" s="174" t="s">
        <v>253</v>
      </c>
      <c r="E122" s="194">
        <v>120600</v>
      </c>
      <c r="F122" s="195">
        <v>104000</v>
      </c>
    </row>
    <row r="123" spans="1:6" ht="31.5" customHeight="1">
      <c r="A123" s="22" t="s">
        <v>335</v>
      </c>
      <c r="B123" s="172">
        <v>344</v>
      </c>
      <c r="C123" s="173" t="s">
        <v>336</v>
      </c>
      <c r="D123" s="174" t="s">
        <v>253</v>
      </c>
      <c r="E123" s="194">
        <v>194400</v>
      </c>
      <c r="F123" s="195">
        <v>121700</v>
      </c>
    </row>
    <row r="124" spans="1:6" ht="31.5" customHeight="1">
      <c r="A124" s="22" t="s">
        <v>637</v>
      </c>
      <c r="B124" s="172">
        <v>350</v>
      </c>
      <c r="C124" s="173" t="s">
        <v>638</v>
      </c>
      <c r="D124" s="174" t="s">
        <v>253</v>
      </c>
      <c r="E124" s="194">
        <v>124000</v>
      </c>
      <c r="F124" s="195">
        <v>50800</v>
      </c>
    </row>
    <row r="125" spans="1:6" ht="31.5" customHeight="1">
      <c r="A125" s="22" t="s">
        <v>674</v>
      </c>
      <c r="B125" s="172">
        <v>351</v>
      </c>
      <c r="C125" s="173" t="s">
        <v>675</v>
      </c>
      <c r="D125" s="174" t="s">
        <v>253</v>
      </c>
      <c r="E125" s="194">
        <v>49300</v>
      </c>
      <c r="F125" s="195">
        <v>33900</v>
      </c>
    </row>
    <row r="126" spans="1:6" ht="31.5" customHeight="1">
      <c r="A126" s="22" t="s">
        <v>802</v>
      </c>
      <c r="B126" s="172">
        <v>352</v>
      </c>
      <c r="C126" s="173" t="s">
        <v>803</v>
      </c>
      <c r="D126" s="174" t="s">
        <v>253</v>
      </c>
      <c r="E126" s="194">
        <v>177300</v>
      </c>
      <c r="F126" s="195">
        <v>108800</v>
      </c>
    </row>
    <row r="127" spans="1:6" ht="31.5" customHeight="1">
      <c r="A127" s="22" t="s">
        <v>726</v>
      </c>
      <c r="B127" s="172">
        <v>353</v>
      </c>
      <c r="C127" s="173" t="s">
        <v>727</v>
      </c>
      <c r="D127" s="174" t="s">
        <v>253</v>
      </c>
      <c r="E127" s="194">
        <v>46500</v>
      </c>
      <c r="F127" s="195">
        <v>36300</v>
      </c>
    </row>
    <row r="128" spans="1:6" ht="31.5" customHeight="1">
      <c r="A128" s="22" t="s">
        <v>272</v>
      </c>
      <c r="B128" s="172">
        <v>354</v>
      </c>
      <c r="C128" s="173" t="s">
        <v>273</v>
      </c>
      <c r="D128" s="174" t="s">
        <v>253</v>
      </c>
      <c r="E128" s="194">
        <v>146200</v>
      </c>
      <c r="F128" s="195">
        <v>114500</v>
      </c>
    </row>
    <row r="129" spans="1:6" ht="31.5" customHeight="1">
      <c r="A129" s="22" t="s">
        <v>294</v>
      </c>
      <c r="B129" s="172">
        <v>355</v>
      </c>
      <c r="C129" s="173" t="s">
        <v>295</v>
      </c>
      <c r="D129" s="174" t="s">
        <v>253</v>
      </c>
      <c r="E129" s="194">
        <v>79000</v>
      </c>
      <c r="F129" s="195">
        <v>39500</v>
      </c>
    </row>
    <row r="130" spans="1:6" ht="31.5" customHeight="1">
      <c r="A130" s="22" t="s">
        <v>963</v>
      </c>
      <c r="B130" s="172">
        <v>356</v>
      </c>
      <c r="C130" s="173" t="s">
        <v>964</v>
      </c>
      <c r="D130" s="174" t="s">
        <v>253</v>
      </c>
      <c r="E130" s="194">
        <v>65000</v>
      </c>
      <c r="F130" s="195">
        <v>41100</v>
      </c>
    </row>
    <row r="131" spans="1:6" ht="31.5" customHeight="1">
      <c r="A131" s="22" t="s">
        <v>989</v>
      </c>
      <c r="B131" s="172">
        <v>357</v>
      </c>
      <c r="C131" s="173" t="s">
        <v>990</v>
      </c>
      <c r="D131" s="174" t="s">
        <v>253</v>
      </c>
      <c r="E131" s="194">
        <v>63500</v>
      </c>
      <c r="F131" s="195">
        <v>30600</v>
      </c>
    </row>
    <row r="132" spans="1:6" ht="31.5" customHeight="1">
      <c r="A132" s="22" t="s">
        <v>1300</v>
      </c>
      <c r="B132" s="172">
        <v>358</v>
      </c>
      <c r="C132" s="173" t="s">
        <v>1301</v>
      </c>
      <c r="D132" s="174" t="s">
        <v>253</v>
      </c>
      <c r="E132" s="194">
        <v>62600</v>
      </c>
      <c r="F132" s="195">
        <v>32200</v>
      </c>
    </row>
    <row r="133" spans="1:6" ht="31.5" customHeight="1">
      <c r="A133" s="22" t="s">
        <v>327</v>
      </c>
      <c r="B133" s="172">
        <v>359</v>
      </c>
      <c r="C133" s="173" t="s">
        <v>328</v>
      </c>
      <c r="D133" s="174" t="s">
        <v>253</v>
      </c>
      <c r="E133" s="194">
        <v>247200</v>
      </c>
      <c r="F133" s="195">
        <v>160400</v>
      </c>
    </row>
    <row r="134" spans="1:6" ht="31.5" customHeight="1">
      <c r="A134" s="22" t="s">
        <v>1086</v>
      </c>
      <c r="B134" s="172">
        <v>876</v>
      </c>
      <c r="C134" s="173" t="s">
        <v>1087</v>
      </c>
      <c r="D134" s="174" t="s">
        <v>253</v>
      </c>
      <c r="E134" s="194">
        <v>79700</v>
      </c>
      <c r="F134" s="195">
        <v>32200</v>
      </c>
    </row>
    <row r="135" spans="1:6" ht="31.5" customHeight="1">
      <c r="A135" s="22" t="s">
        <v>1318</v>
      </c>
      <c r="B135" s="172">
        <v>877</v>
      </c>
      <c r="C135" s="173" t="s">
        <v>1319</v>
      </c>
      <c r="D135" s="174" t="s">
        <v>253</v>
      </c>
      <c r="E135" s="194">
        <v>146700</v>
      </c>
      <c r="F135" s="195">
        <v>47600</v>
      </c>
    </row>
    <row r="136" spans="1:6" ht="31.5" customHeight="1">
      <c r="A136" s="22" t="s">
        <v>772</v>
      </c>
      <c r="B136" s="172">
        <v>888</v>
      </c>
      <c r="C136" s="173" t="s">
        <v>773</v>
      </c>
      <c r="D136" s="174" t="s">
        <v>253</v>
      </c>
      <c r="E136" s="194">
        <v>1366400</v>
      </c>
      <c r="F136" s="195">
        <v>748900</v>
      </c>
    </row>
    <row r="137" spans="1:6" ht="31.5" customHeight="1">
      <c r="A137" s="22" t="s">
        <v>631</v>
      </c>
      <c r="B137" s="172">
        <v>889</v>
      </c>
      <c r="C137" s="173" t="s">
        <v>632</v>
      </c>
      <c r="D137" s="174" t="s">
        <v>253</v>
      </c>
      <c r="E137" s="194">
        <v>129800</v>
      </c>
      <c r="F137" s="195">
        <v>32200</v>
      </c>
    </row>
    <row r="138" spans="1:6" ht="31.5" customHeight="1">
      <c r="A138" s="22" t="s">
        <v>633</v>
      </c>
      <c r="B138" s="172">
        <v>890</v>
      </c>
      <c r="C138" s="173" t="s">
        <v>634</v>
      </c>
      <c r="D138" s="174" t="s">
        <v>253</v>
      </c>
      <c r="E138" s="194">
        <v>73200</v>
      </c>
      <c r="F138" s="195">
        <v>36300</v>
      </c>
    </row>
    <row r="139" spans="1:6" ht="31.5" customHeight="1">
      <c r="A139" s="22" t="s">
        <v>841</v>
      </c>
      <c r="B139" s="172">
        <v>895</v>
      </c>
      <c r="C139" s="181" t="s">
        <v>842</v>
      </c>
      <c r="D139" s="182" t="s">
        <v>253</v>
      </c>
      <c r="E139" s="194">
        <v>283700</v>
      </c>
      <c r="F139" s="195">
        <v>153100</v>
      </c>
    </row>
    <row r="140" spans="1:6" ht="31.5" customHeight="1">
      <c r="A140" s="22" t="s">
        <v>843</v>
      </c>
      <c r="B140" s="172">
        <v>896</v>
      </c>
      <c r="C140" s="181" t="s">
        <v>762</v>
      </c>
      <c r="D140" s="182" t="s">
        <v>253</v>
      </c>
      <c r="E140" s="194">
        <v>527200</v>
      </c>
      <c r="F140" s="195">
        <v>252800</v>
      </c>
    </row>
    <row r="141" spans="1:6" ht="31.5" customHeight="1">
      <c r="A141" s="22" t="s">
        <v>876</v>
      </c>
      <c r="B141" s="172">
        <v>909</v>
      </c>
      <c r="C141" s="173" t="s">
        <v>877</v>
      </c>
      <c r="D141" s="174" t="s">
        <v>253</v>
      </c>
      <c r="E141" s="194">
        <v>684900</v>
      </c>
      <c r="F141" s="195">
        <v>398800</v>
      </c>
    </row>
    <row r="142" spans="2:9" ht="31.5" customHeight="1">
      <c r="B142" s="172"/>
      <c r="C142" s="173"/>
      <c r="D142" s="175" t="s">
        <v>1524</v>
      </c>
      <c r="E142" s="176">
        <v>5000700</v>
      </c>
      <c r="F142" s="177">
        <v>2722400</v>
      </c>
      <c r="H142" s="178"/>
      <c r="I142" s="178"/>
    </row>
    <row r="143" spans="2:6" ht="31.5" customHeight="1">
      <c r="B143" s="172"/>
      <c r="C143" s="173"/>
      <c r="D143" s="174"/>
      <c r="E143" s="179"/>
      <c r="F143" s="180"/>
    </row>
    <row r="144" spans="1:6" ht="31.5" customHeight="1">
      <c r="A144" s="22" t="s">
        <v>609</v>
      </c>
      <c r="B144" s="172">
        <v>370</v>
      </c>
      <c r="C144" s="173" t="s">
        <v>610</v>
      </c>
      <c r="D144" s="174" t="s">
        <v>551</v>
      </c>
      <c r="E144" s="194">
        <v>306200</v>
      </c>
      <c r="F144" s="195">
        <v>199100</v>
      </c>
    </row>
    <row r="145" spans="1:6" ht="31.5" customHeight="1">
      <c r="A145" s="22" t="s">
        <v>759</v>
      </c>
      <c r="B145" s="172">
        <v>371</v>
      </c>
      <c r="C145" s="173" t="s">
        <v>760</v>
      </c>
      <c r="D145" s="174" t="s">
        <v>551</v>
      </c>
      <c r="E145" s="194">
        <v>468100</v>
      </c>
      <c r="F145" s="195">
        <v>237800</v>
      </c>
    </row>
    <row r="146" spans="1:6" ht="31.5" customHeight="1">
      <c r="A146" s="22" t="s">
        <v>280</v>
      </c>
      <c r="B146" s="172">
        <v>372</v>
      </c>
      <c r="C146" s="173" t="s">
        <v>281</v>
      </c>
      <c r="D146" s="174" t="s">
        <v>551</v>
      </c>
      <c r="E146" s="194">
        <v>211000</v>
      </c>
      <c r="F146" s="195">
        <v>91100</v>
      </c>
    </row>
    <row r="147" spans="1:6" ht="31.5" customHeight="1">
      <c r="A147" s="22" t="s">
        <v>129</v>
      </c>
      <c r="B147" s="172">
        <v>373</v>
      </c>
      <c r="C147" s="173" t="s">
        <v>130</v>
      </c>
      <c r="D147" s="174" t="s">
        <v>551</v>
      </c>
      <c r="E147" s="194">
        <v>147800</v>
      </c>
      <c r="F147" s="195">
        <v>68500</v>
      </c>
    </row>
    <row r="148" spans="1:6" ht="31.5" customHeight="1">
      <c r="A148" s="22" t="s">
        <v>645</v>
      </c>
      <c r="B148" s="172">
        <v>380</v>
      </c>
      <c r="C148" s="173" t="s">
        <v>646</v>
      </c>
      <c r="D148" s="174" t="s">
        <v>551</v>
      </c>
      <c r="E148" s="194">
        <v>273000</v>
      </c>
      <c r="F148" s="195">
        <v>212000</v>
      </c>
    </row>
    <row r="149" spans="1:6" ht="31.5" customHeight="1">
      <c r="A149" s="22" t="s">
        <v>676</v>
      </c>
      <c r="B149" s="172">
        <v>381</v>
      </c>
      <c r="C149" s="173" t="s">
        <v>677</v>
      </c>
      <c r="D149" s="174" t="s">
        <v>551</v>
      </c>
      <c r="E149" s="194">
        <v>151200</v>
      </c>
      <c r="F149" s="195">
        <v>123400</v>
      </c>
    </row>
    <row r="150" spans="1:6" ht="31.5" customHeight="1">
      <c r="A150" s="22" t="s">
        <v>766</v>
      </c>
      <c r="B150" s="172">
        <v>382</v>
      </c>
      <c r="C150" s="173" t="s">
        <v>767</v>
      </c>
      <c r="D150" s="174" t="s">
        <v>551</v>
      </c>
      <c r="E150" s="194">
        <v>149800</v>
      </c>
      <c r="F150" s="195">
        <v>146700</v>
      </c>
    </row>
    <row r="151" spans="1:6" ht="31.5" customHeight="1">
      <c r="A151" s="22" t="s">
        <v>776</v>
      </c>
      <c r="B151" s="172">
        <v>383</v>
      </c>
      <c r="C151" s="173" t="s">
        <v>777</v>
      </c>
      <c r="D151" s="174" t="s">
        <v>551</v>
      </c>
      <c r="E151" s="194">
        <v>352600</v>
      </c>
      <c r="F151" s="195">
        <v>241000</v>
      </c>
    </row>
    <row r="152" spans="1:6" ht="31.5" customHeight="1">
      <c r="A152" s="22" t="s">
        <v>1310</v>
      </c>
      <c r="B152" s="172">
        <v>384</v>
      </c>
      <c r="C152" s="173" t="s">
        <v>1311</v>
      </c>
      <c r="D152" s="174" t="s">
        <v>551</v>
      </c>
      <c r="E152" s="194">
        <v>423300</v>
      </c>
      <c r="F152" s="195">
        <v>262300</v>
      </c>
    </row>
    <row r="153" spans="1:6" ht="31.5" customHeight="1">
      <c r="A153" s="22" t="s">
        <v>1042</v>
      </c>
      <c r="B153" s="172">
        <v>810</v>
      </c>
      <c r="C153" s="173" t="s">
        <v>505</v>
      </c>
      <c r="D153" s="174" t="s">
        <v>551</v>
      </c>
      <c r="E153" s="194">
        <v>185600</v>
      </c>
      <c r="F153" s="195">
        <v>114500</v>
      </c>
    </row>
    <row r="154" spans="1:6" ht="31.5" customHeight="1">
      <c r="A154" s="22" t="s">
        <v>1241</v>
      </c>
      <c r="B154" s="172">
        <v>811</v>
      </c>
      <c r="C154" s="173" t="s">
        <v>1242</v>
      </c>
      <c r="D154" s="174" t="s">
        <v>551</v>
      </c>
      <c r="E154" s="194">
        <v>448700</v>
      </c>
      <c r="F154" s="195">
        <v>193500</v>
      </c>
    </row>
    <row r="155" spans="1:6" ht="31.5" customHeight="1">
      <c r="A155" s="22" t="s">
        <v>943</v>
      </c>
      <c r="B155" s="172">
        <v>812</v>
      </c>
      <c r="C155" s="173" t="s">
        <v>944</v>
      </c>
      <c r="D155" s="174" t="s">
        <v>551</v>
      </c>
      <c r="E155" s="194">
        <v>81600</v>
      </c>
      <c r="F155" s="195">
        <v>12900</v>
      </c>
    </row>
    <row r="156" spans="1:6" ht="31.5" customHeight="1">
      <c r="A156" s="22" t="s">
        <v>696</v>
      </c>
      <c r="B156" s="172">
        <v>813</v>
      </c>
      <c r="C156" s="173" t="s">
        <v>697</v>
      </c>
      <c r="D156" s="174" t="s">
        <v>551</v>
      </c>
      <c r="E156" s="194">
        <v>179800</v>
      </c>
      <c r="F156" s="195">
        <v>142400</v>
      </c>
    </row>
    <row r="157" spans="1:6" ht="31.5" customHeight="1">
      <c r="A157" s="22" t="s">
        <v>708</v>
      </c>
      <c r="B157" s="172">
        <v>815</v>
      </c>
      <c r="C157" s="173" t="s">
        <v>709</v>
      </c>
      <c r="D157" s="174" t="s">
        <v>551</v>
      </c>
      <c r="E157" s="194">
        <v>571900</v>
      </c>
      <c r="F157" s="195">
        <v>429700</v>
      </c>
    </row>
    <row r="158" spans="1:6" ht="31.5" customHeight="1">
      <c r="A158" s="22" t="s">
        <v>1539</v>
      </c>
      <c r="B158" s="172">
        <v>816</v>
      </c>
      <c r="C158" s="173" t="s">
        <v>1540</v>
      </c>
      <c r="D158" s="174" t="s">
        <v>551</v>
      </c>
      <c r="E158" s="194">
        <v>62500</v>
      </c>
      <c r="F158" s="195">
        <v>37100</v>
      </c>
    </row>
    <row r="159" spans="2:9" ht="31.5" customHeight="1">
      <c r="B159" s="172"/>
      <c r="C159" s="173"/>
      <c r="D159" s="175" t="s">
        <v>1524</v>
      </c>
      <c r="E159" s="176">
        <v>4013100</v>
      </c>
      <c r="F159" s="177">
        <v>2512000</v>
      </c>
      <c r="H159" s="178"/>
      <c r="I159" s="178"/>
    </row>
    <row r="160" spans="2:6" ht="31.5" customHeight="1">
      <c r="B160" s="172"/>
      <c r="C160" s="173"/>
      <c r="D160" s="174"/>
      <c r="E160" s="179"/>
      <c r="F160" s="180"/>
    </row>
    <row r="161" spans="1:6" ht="31.5" customHeight="1">
      <c r="A161" s="22" t="s">
        <v>1063</v>
      </c>
      <c r="B161" s="172">
        <v>390</v>
      </c>
      <c r="C161" s="173" t="s">
        <v>1064</v>
      </c>
      <c r="D161" s="174" t="s">
        <v>252</v>
      </c>
      <c r="E161" s="194">
        <v>123500</v>
      </c>
      <c r="F161" s="195">
        <v>92700</v>
      </c>
    </row>
    <row r="162" spans="1:6" ht="31.5" customHeight="1">
      <c r="A162" s="22" t="s">
        <v>929</v>
      </c>
      <c r="B162" s="172">
        <v>391</v>
      </c>
      <c r="C162" s="173" t="s">
        <v>506</v>
      </c>
      <c r="D162" s="174" t="s">
        <v>252</v>
      </c>
      <c r="E162" s="194">
        <v>109900</v>
      </c>
      <c r="F162" s="195">
        <v>114500</v>
      </c>
    </row>
    <row r="163" spans="1:6" ht="31.5" customHeight="1">
      <c r="A163" s="22" t="s">
        <v>702</v>
      </c>
      <c r="B163" s="172">
        <v>392</v>
      </c>
      <c r="C163" s="173" t="s">
        <v>703</v>
      </c>
      <c r="D163" s="174" t="s">
        <v>252</v>
      </c>
      <c r="E163" s="194">
        <v>52300</v>
      </c>
      <c r="F163" s="195">
        <v>29800</v>
      </c>
    </row>
    <row r="164" spans="1:6" ht="31.5" customHeight="1">
      <c r="A164" s="22" t="s">
        <v>150</v>
      </c>
      <c r="B164" s="172">
        <v>393</v>
      </c>
      <c r="C164" s="173" t="s">
        <v>151</v>
      </c>
      <c r="D164" s="174" t="s">
        <v>252</v>
      </c>
      <c r="E164" s="194">
        <v>60200</v>
      </c>
      <c r="F164" s="195">
        <v>36300</v>
      </c>
    </row>
    <row r="165" spans="1:6" ht="31.5" customHeight="1">
      <c r="A165" s="22" t="s">
        <v>977</v>
      </c>
      <c r="B165" s="172">
        <v>394</v>
      </c>
      <c r="C165" s="173" t="s">
        <v>978</v>
      </c>
      <c r="D165" s="174" t="s">
        <v>252</v>
      </c>
      <c r="E165" s="194">
        <v>162600</v>
      </c>
      <c r="F165" s="195">
        <v>120100</v>
      </c>
    </row>
    <row r="166" spans="1:6" ht="31.5" customHeight="1">
      <c r="A166" s="22" t="s">
        <v>911</v>
      </c>
      <c r="B166" s="172">
        <v>805</v>
      </c>
      <c r="C166" s="173" t="s">
        <v>912</v>
      </c>
      <c r="D166" s="174" t="s">
        <v>252</v>
      </c>
      <c r="E166" s="194">
        <v>86600</v>
      </c>
      <c r="F166" s="195">
        <v>63700</v>
      </c>
    </row>
    <row r="167" spans="1:6" ht="31.5" customHeight="1">
      <c r="A167" s="22" t="s">
        <v>822</v>
      </c>
      <c r="B167" s="172">
        <v>806</v>
      </c>
      <c r="C167" s="173" t="s">
        <v>920</v>
      </c>
      <c r="D167" s="174" t="s">
        <v>252</v>
      </c>
      <c r="E167" s="194">
        <v>72500</v>
      </c>
      <c r="F167" s="195">
        <v>58800</v>
      </c>
    </row>
    <row r="168" spans="1:6" ht="31.5" customHeight="1">
      <c r="A168" s="22" t="s">
        <v>260</v>
      </c>
      <c r="B168" s="172">
        <v>807</v>
      </c>
      <c r="C168" s="173" t="s">
        <v>261</v>
      </c>
      <c r="D168" s="174" t="s">
        <v>252</v>
      </c>
      <c r="E168" s="194">
        <v>263000</v>
      </c>
      <c r="F168" s="195">
        <v>203000</v>
      </c>
    </row>
    <row r="169" spans="1:6" ht="31.5" customHeight="1">
      <c r="A169" s="22" t="s">
        <v>965</v>
      </c>
      <c r="B169" s="172">
        <v>808</v>
      </c>
      <c r="C169" s="173" t="s">
        <v>966</v>
      </c>
      <c r="D169" s="174" t="s">
        <v>252</v>
      </c>
      <c r="E169" s="194">
        <v>95900</v>
      </c>
      <c r="F169" s="195">
        <v>48400</v>
      </c>
    </row>
    <row r="170" spans="1:6" ht="31.5" customHeight="1">
      <c r="A170" s="22" t="s">
        <v>1223</v>
      </c>
      <c r="B170" s="172">
        <v>840</v>
      </c>
      <c r="C170" s="173" t="s">
        <v>1224</v>
      </c>
      <c r="D170" s="174" t="s">
        <v>252</v>
      </c>
      <c r="E170" s="194">
        <v>1373000</v>
      </c>
      <c r="F170" s="195">
        <v>1086000</v>
      </c>
    </row>
    <row r="171" spans="1:6" ht="31.5" customHeight="1">
      <c r="A171" s="22" t="s">
        <v>880</v>
      </c>
      <c r="B171" s="172">
        <v>841</v>
      </c>
      <c r="C171" s="173" t="s">
        <v>881</v>
      </c>
      <c r="D171" s="174" t="s">
        <v>252</v>
      </c>
      <c r="E171" s="194">
        <v>93500</v>
      </c>
      <c r="F171" s="195">
        <v>45100</v>
      </c>
    </row>
    <row r="172" spans="1:6" ht="31.5" customHeight="1">
      <c r="A172" s="22" t="s">
        <v>714</v>
      </c>
      <c r="B172" s="172">
        <v>929</v>
      </c>
      <c r="C172" s="173" t="s">
        <v>715</v>
      </c>
      <c r="D172" s="174" t="s">
        <v>252</v>
      </c>
      <c r="E172" s="194">
        <v>265500</v>
      </c>
      <c r="F172" s="195">
        <v>327600</v>
      </c>
    </row>
    <row r="173" spans="2:9" ht="31.5" customHeight="1">
      <c r="B173" s="172"/>
      <c r="C173" s="173"/>
      <c r="D173" s="175" t="s">
        <v>1524</v>
      </c>
      <c r="E173" s="176">
        <v>2758500</v>
      </c>
      <c r="F173" s="177">
        <v>2226000</v>
      </c>
      <c r="H173" s="178"/>
      <c r="I173" s="178"/>
    </row>
    <row r="174" spans="2:6" ht="31.5" customHeight="1" thickBot="1">
      <c r="B174" s="172"/>
      <c r="C174" s="173"/>
      <c r="D174" s="183"/>
      <c r="E174" s="184"/>
      <c r="F174" s="185"/>
    </row>
    <row r="175" spans="2:6" ht="31.5" customHeight="1" thickTop="1">
      <c r="B175" s="186"/>
      <c r="C175" s="187" t="s">
        <v>507</v>
      </c>
      <c r="D175" s="188" t="s">
        <v>183</v>
      </c>
      <c r="E175" s="189">
        <v>37919000</v>
      </c>
      <c r="F175" s="190">
        <v>25057300</v>
      </c>
    </row>
    <row r="176" ht="27.75" customHeight="1">
      <c r="E176" s="191"/>
    </row>
    <row r="177" spans="2:9" ht="27.75" customHeight="1">
      <c r="B177" s="264"/>
      <c r="C177" s="262"/>
      <c r="D177" s="262"/>
      <c r="E177" s="24"/>
      <c r="F177" s="192"/>
      <c r="H177" s="193"/>
      <c r="I177" s="193"/>
    </row>
    <row r="178" spans="2:6" ht="27.75" customHeight="1">
      <c r="B178" s="264"/>
      <c r="C178" s="262"/>
      <c r="D178" s="262"/>
      <c r="E178" s="24"/>
      <c r="F178" s="192"/>
    </row>
    <row r="179" spans="2:5" ht="27.75" customHeight="1">
      <c r="B179" s="264"/>
      <c r="C179" s="262"/>
      <c r="D179" s="262"/>
      <c r="E179" s="24"/>
    </row>
    <row r="180" ht="27.75" customHeight="1"/>
    <row r="181" ht="27.75" customHeight="1"/>
    <row r="182" ht="27.75" customHeight="1"/>
    <row r="183" ht="27.75" customHeight="1"/>
    <row r="184" ht="43.5" customHeight="1">
      <c r="E184" s="22"/>
    </row>
    <row r="185" ht="43.5" customHeight="1">
      <c r="E185" s="22"/>
    </row>
    <row r="186" ht="43.5" customHeight="1">
      <c r="E186" s="22"/>
    </row>
    <row r="187" ht="43.5" customHeight="1">
      <c r="E187" s="22"/>
    </row>
    <row r="188" ht="43.5" customHeight="1">
      <c r="E188" s="22"/>
    </row>
    <row r="189" ht="43.5" customHeight="1">
      <c r="E189" s="22"/>
    </row>
    <row r="190" ht="43.5" customHeight="1">
      <c r="E190" s="22"/>
    </row>
    <row r="191" ht="43.5" customHeight="1">
      <c r="E191" s="22"/>
    </row>
    <row r="192" ht="43.5" customHeight="1">
      <c r="E192" s="22"/>
    </row>
    <row r="193" ht="43.5" customHeight="1">
      <c r="E193" s="22"/>
    </row>
    <row r="194" ht="43.5" customHeight="1">
      <c r="E194" s="22"/>
    </row>
    <row r="195" ht="43.5" customHeight="1">
      <c r="E195" s="22"/>
    </row>
    <row r="196" ht="43.5" customHeight="1">
      <c r="E196" s="22"/>
    </row>
    <row r="197" ht="43.5" customHeight="1">
      <c r="E197" s="22"/>
    </row>
    <row r="198" ht="43.5" customHeight="1">
      <c r="E198" s="22"/>
    </row>
    <row r="199" ht="43.5" customHeight="1">
      <c r="E199" s="22"/>
    </row>
    <row r="200" ht="43.5" customHeight="1">
      <c r="E200" s="22"/>
    </row>
    <row r="201" ht="43.5" customHeight="1">
      <c r="E201" s="22"/>
    </row>
    <row r="202" ht="43.5" customHeight="1">
      <c r="E202" s="22"/>
    </row>
    <row r="203" ht="43.5" customHeight="1">
      <c r="E203" s="22"/>
    </row>
    <row r="204" ht="43.5" customHeight="1">
      <c r="E204" s="22"/>
    </row>
    <row r="205" ht="43.5" customHeight="1">
      <c r="E205" s="22"/>
    </row>
    <row r="206" ht="43.5" customHeight="1">
      <c r="E206" s="22"/>
    </row>
    <row r="207" ht="43.5" customHeight="1">
      <c r="E207" s="22"/>
    </row>
    <row r="208" ht="43.5" customHeight="1">
      <c r="E208" s="22"/>
    </row>
    <row r="209" ht="43.5" customHeight="1">
      <c r="E209" s="22"/>
    </row>
    <row r="210" ht="43.5" customHeight="1">
      <c r="E210" s="22"/>
    </row>
    <row r="211" ht="43.5" customHeight="1">
      <c r="E211" s="22"/>
    </row>
    <row r="212" ht="43.5" customHeight="1">
      <c r="E212" s="22"/>
    </row>
    <row r="213" ht="43.5" customHeight="1">
      <c r="E213" s="22"/>
    </row>
    <row r="214" ht="43.5" customHeight="1">
      <c r="E214" s="22"/>
    </row>
    <row r="215" ht="43.5" customHeight="1">
      <c r="E215" s="22"/>
    </row>
    <row r="216" ht="43.5" customHeight="1">
      <c r="E216" s="22"/>
    </row>
    <row r="217" ht="43.5" customHeight="1">
      <c r="E217" s="22"/>
    </row>
    <row r="218" ht="43.5" customHeight="1">
      <c r="E218" s="22"/>
    </row>
    <row r="219" ht="43.5" customHeight="1">
      <c r="E219" s="22"/>
    </row>
    <row r="220" ht="43.5" customHeight="1">
      <c r="E220" s="22"/>
    </row>
    <row r="221" ht="43.5" customHeight="1">
      <c r="E221" s="22"/>
    </row>
    <row r="222" ht="43.5" customHeight="1">
      <c r="E222" s="22"/>
    </row>
    <row r="223" ht="43.5" customHeight="1">
      <c r="E223" s="22"/>
    </row>
    <row r="224" ht="43.5" customHeight="1">
      <c r="E224" s="22"/>
    </row>
    <row r="225" ht="43.5" customHeight="1">
      <c r="E225" s="22"/>
    </row>
    <row r="226" ht="43.5" customHeight="1">
      <c r="E226" s="22"/>
    </row>
    <row r="227" ht="43.5" customHeight="1">
      <c r="E227" s="22"/>
    </row>
    <row r="228" ht="43.5" customHeight="1">
      <c r="E228" s="22"/>
    </row>
    <row r="229" ht="43.5" customHeight="1">
      <c r="E229" s="22"/>
    </row>
    <row r="230" ht="43.5" customHeight="1">
      <c r="E230" s="22"/>
    </row>
    <row r="231" ht="43.5" customHeight="1">
      <c r="E231" s="22"/>
    </row>
    <row r="232" ht="43.5" customHeight="1">
      <c r="E232" s="22"/>
    </row>
    <row r="233" ht="43.5" customHeight="1">
      <c r="E233" s="22"/>
    </row>
    <row r="234" ht="43.5" customHeight="1">
      <c r="E234" s="22"/>
    </row>
    <row r="235" ht="43.5" customHeight="1">
      <c r="E235" s="22"/>
    </row>
    <row r="236" ht="43.5" customHeight="1">
      <c r="E236" s="22"/>
    </row>
    <row r="237" ht="43.5" customHeight="1">
      <c r="E237" s="22"/>
    </row>
    <row r="238" ht="43.5" customHeight="1">
      <c r="E238" s="22"/>
    </row>
    <row r="239" ht="43.5" customHeight="1">
      <c r="E239" s="22"/>
    </row>
    <row r="240" ht="43.5" customHeight="1">
      <c r="E240" s="22"/>
    </row>
    <row r="241" ht="43.5" customHeight="1">
      <c r="E241" s="22"/>
    </row>
    <row r="242" ht="43.5" customHeight="1">
      <c r="E242" s="22"/>
    </row>
    <row r="243" ht="43.5" customHeight="1">
      <c r="E243" s="22"/>
    </row>
    <row r="244" ht="43.5" customHeight="1">
      <c r="E244" s="22"/>
    </row>
    <row r="245" ht="43.5" customHeight="1">
      <c r="E245" s="22"/>
    </row>
    <row r="246" ht="43.5" customHeight="1">
      <c r="E246" s="22"/>
    </row>
    <row r="247" ht="43.5" customHeight="1">
      <c r="E247" s="22"/>
    </row>
    <row r="248" ht="43.5" customHeight="1">
      <c r="E248" s="22"/>
    </row>
    <row r="249" ht="43.5" customHeight="1">
      <c r="E249" s="22"/>
    </row>
    <row r="250" ht="43.5" customHeight="1">
      <c r="E250" s="22"/>
    </row>
    <row r="251" ht="43.5" customHeight="1">
      <c r="E251" s="22"/>
    </row>
    <row r="252" ht="43.5" customHeight="1">
      <c r="E252" s="22"/>
    </row>
    <row r="253" ht="43.5" customHeight="1">
      <c r="E253" s="22"/>
    </row>
    <row r="254" ht="43.5" customHeight="1">
      <c r="E254" s="22"/>
    </row>
    <row r="255" ht="43.5" customHeight="1">
      <c r="E255" s="22"/>
    </row>
    <row r="256" ht="43.5" customHeight="1">
      <c r="E256" s="22"/>
    </row>
    <row r="257" ht="43.5" customHeight="1">
      <c r="E257" s="22"/>
    </row>
    <row r="258" ht="43.5" customHeight="1">
      <c r="E258" s="22"/>
    </row>
    <row r="259" ht="43.5" customHeight="1">
      <c r="E259" s="22"/>
    </row>
    <row r="260" ht="43.5" customHeight="1">
      <c r="E260" s="22"/>
    </row>
    <row r="261" ht="43.5" customHeight="1">
      <c r="E261" s="22"/>
    </row>
    <row r="262" ht="43.5" customHeight="1">
      <c r="E262" s="22"/>
    </row>
    <row r="263" ht="43.5" customHeight="1">
      <c r="E263" s="22"/>
    </row>
    <row r="264" ht="43.5" customHeight="1">
      <c r="E264" s="22"/>
    </row>
    <row r="265" ht="43.5" customHeight="1">
      <c r="E265" s="22"/>
    </row>
    <row r="266" ht="43.5" customHeight="1">
      <c r="E266" s="22"/>
    </row>
    <row r="267" ht="43.5" customHeight="1">
      <c r="E267" s="22"/>
    </row>
    <row r="268" ht="43.5" customHeight="1">
      <c r="E268" s="22"/>
    </row>
    <row r="269" ht="43.5" customHeight="1">
      <c r="E269" s="22"/>
    </row>
    <row r="270" ht="43.5" customHeight="1">
      <c r="E270" s="22"/>
    </row>
    <row r="271" ht="43.5" customHeight="1">
      <c r="E271" s="22"/>
    </row>
    <row r="272" ht="43.5" customHeight="1">
      <c r="E272" s="22"/>
    </row>
    <row r="273" ht="43.5" customHeight="1">
      <c r="E273" s="22"/>
    </row>
    <row r="274" ht="12.75">
      <c r="E274" s="22"/>
    </row>
    <row r="275" ht="12.75">
      <c r="E275" s="22"/>
    </row>
    <row r="276" ht="12.75">
      <c r="E276" s="22"/>
    </row>
    <row r="277" ht="12.75">
      <c r="E277" s="22"/>
    </row>
    <row r="278" ht="12.75">
      <c r="E278" s="22"/>
    </row>
    <row r="279" ht="12.75">
      <c r="E279" s="22"/>
    </row>
    <row r="280" ht="12.75">
      <c r="E280" s="22"/>
    </row>
    <row r="281" ht="12.75">
      <c r="E281" s="22"/>
    </row>
    <row r="282" ht="12.75">
      <c r="E282" s="22"/>
    </row>
    <row r="283" ht="12.75">
      <c r="E283" s="22"/>
    </row>
    <row r="284" ht="12.75">
      <c r="E284" s="22"/>
    </row>
    <row r="285" ht="12.75">
      <c r="E285" s="22"/>
    </row>
    <row r="286" ht="12.75">
      <c r="E286" s="22"/>
    </row>
    <row r="287" ht="12.75">
      <c r="E287" s="22"/>
    </row>
    <row r="288" ht="12.75">
      <c r="E288" s="22"/>
    </row>
    <row r="289" ht="12.75">
      <c r="E289" s="22"/>
    </row>
    <row r="290" ht="12.75">
      <c r="E290" s="22"/>
    </row>
    <row r="291" ht="12.75">
      <c r="E291" s="22"/>
    </row>
    <row r="292" ht="12.75">
      <c r="E292" s="22"/>
    </row>
    <row r="293" ht="12.75">
      <c r="E293" s="22"/>
    </row>
    <row r="294" ht="12.75">
      <c r="E294" s="22"/>
    </row>
    <row r="295" ht="12.75">
      <c r="E295" s="22"/>
    </row>
    <row r="296" ht="12.75">
      <c r="E296" s="22"/>
    </row>
    <row r="297" ht="12.75">
      <c r="E297" s="22"/>
    </row>
    <row r="298" ht="12.75">
      <c r="E298" s="22"/>
    </row>
    <row r="299" ht="12.75">
      <c r="E299" s="22"/>
    </row>
    <row r="300" ht="12.75">
      <c r="E300" s="22"/>
    </row>
    <row r="301" ht="12.75">
      <c r="E301" s="22"/>
    </row>
    <row r="302" ht="12.75">
      <c r="E302" s="22"/>
    </row>
    <row r="303" ht="12.75">
      <c r="E303" s="22"/>
    </row>
    <row r="304" ht="12.75">
      <c r="E304" s="22"/>
    </row>
    <row r="305" ht="12.75">
      <c r="E305" s="22"/>
    </row>
    <row r="306" ht="12.75">
      <c r="E306" s="22"/>
    </row>
    <row r="307" ht="12.75">
      <c r="E307" s="22"/>
    </row>
    <row r="308" ht="12.75">
      <c r="E308" s="22"/>
    </row>
    <row r="309" ht="12.75">
      <c r="E309" s="22"/>
    </row>
    <row r="310" ht="12.75">
      <c r="E310" s="22"/>
    </row>
    <row r="311" ht="12.75">
      <c r="E311" s="22"/>
    </row>
    <row r="312" ht="12.75">
      <c r="E312" s="22"/>
    </row>
    <row r="313" ht="12.75">
      <c r="E313" s="22"/>
    </row>
    <row r="314" ht="12.75">
      <c r="E314" s="22"/>
    </row>
    <row r="315" ht="12.75">
      <c r="E315" s="22"/>
    </row>
    <row r="316" ht="12.75">
      <c r="E316" s="22"/>
    </row>
    <row r="317" ht="12.75">
      <c r="E317" s="22"/>
    </row>
    <row r="318" ht="12.75">
      <c r="E318" s="22"/>
    </row>
    <row r="319" ht="12.75">
      <c r="E319" s="22"/>
    </row>
    <row r="320" ht="12.75">
      <c r="E320" s="22"/>
    </row>
    <row r="321" ht="12.75">
      <c r="E321" s="22"/>
    </row>
    <row r="322" ht="12.75">
      <c r="E322" s="22"/>
    </row>
    <row r="323" ht="12.75">
      <c r="E323" s="22"/>
    </row>
    <row r="324" ht="12.75">
      <c r="E324" s="22"/>
    </row>
    <row r="325" ht="12.75">
      <c r="E325" s="22"/>
    </row>
    <row r="326" ht="12.75">
      <c r="E326" s="22"/>
    </row>
    <row r="327" ht="12.75">
      <c r="E327" s="22"/>
    </row>
    <row r="328" ht="12.75">
      <c r="E328" s="22"/>
    </row>
    <row r="329" ht="12.75">
      <c r="E329" s="22"/>
    </row>
    <row r="330" ht="12.75">
      <c r="E330" s="22"/>
    </row>
    <row r="331" ht="12.75">
      <c r="E331" s="22"/>
    </row>
    <row r="332" ht="12.75">
      <c r="E332" s="22"/>
    </row>
    <row r="333" ht="12.75">
      <c r="E333" s="22"/>
    </row>
    <row r="334" ht="12.75">
      <c r="E334" s="22"/>
    </row>
    <row r="335" ht="12.75">
      <c r="E335" s="22"/>
    </row>
    <row r="336" ht="12.75">
      <c r="E336" s="22"/>
    </row>
    <row r="337" ht="12.75">
      <c r="E337" s="22"/>
    </row>
    <row r="338" ht="12.75">
      <c r="E338" s="22"/>
    </row>
    <row r="339" ht="12.75">
      <c r="E339" s="22"/>
    </row>
    <row r="340" ht="12.75">
      <c r="E340" s="22"/>
    </row>
    <row r="341" ht="12.75">
      <c r="E341" s="22"/>
    </row>
    <row r="342" ht="12.75">
      <c r="E342" s="22"/>
    </row>
    <row r="343" ht="12.75">
      <c r="E343" s="22"/>
    </row>
    <row r="344" ht="12.75">
      <c r="E344" s="22"/>
    </row>
    <row r="345" ht="12.75">
      <c r="E345" s="22"/>
    </row>
    <row r="346" ht="12.75">
      <c r="E346" s="22"/>
    </row>
    <row r="347" ht="12.75">
      <c r="E347" s="22"/>
    </row>
    <row r="348" ht="12.75">
      <c r="E348" s="22"/>
    </row>
    <row r="349" ht="12.75">
      <c r="E349" s="22"/>
    </row>
    <row r="350" ht="12.75">
      <c r="E350" s="22"/>
    </row>
    <row r="351" ht="12.75">
      <c r="E351" s="22"/>
    </row>
    <row r="352" ht="12.75">
      <c r="E352" s="22"/>
    </row>
    <row r="353" ht="12.75">
      <c r="E353" s="22"/>
    </row>
    <row r="354" ht="12.75">
      <c r="E354" s="22"/>
    </row>
    <row r="355" ht="12.75">
      <c r="E355" s="22"/>
    </row>
    <row r="356" ht="12.75">
      <c r="E356" s="22"/>
    </row>
  </sheetData>
  <mergeCells count="3">
    <mergeCell ref="B177:D177"/>
    <mergeCell ref="B178:D178"/>
    <mergeCell ref="B179:D179"/>
  </mergeCell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B2:S481"/>
  <sheetViews>
    <sheetView zoomScale="75" zoomScaleNormal="75" workbookViewId="0" topLeftCell="A1">
      <selection activeCell="A1" sqref="A1"/>
    </sheetView>
  </sheetViews>
  <sheetFormatPr defaultColWidth="9.140625" defaultRowHeight="12.75"/>
  <cols>
    <col min="1" max="1" width="2.00390625" style="47" customWidth="1"/>
    <col min="2" max="3" width="9.140625" style="18" customWidth="1"/>
    <col min="4" max="4" width="46.7109375" style="18" customWidth="1"/>
    <col min="5" max="5" width="7.00390625" style="48" bestFit="1" customWidth="1"/>
    <col min="6" max="6" width="18.140625" style="49" bestFit="1" customWidth="1"/>
    <col min="7" max="7" width="19.00390625" style="49" hidden="1" customWidth="1"/>
    <col min="8" max="8" width="2.140625" style="49" hidden="1" customWidth="1"/>
    <col min="9" max="9" width="18.140625" style="50" hidden="1" customWidth="1"/>
    <col min="10" max="10" width="18.140625" style="49" hidden="1" customWidth="1"/>
    <col min="11" max="11" width="17.421875" style="23" hidden="1" customWidth="1"/>
    <col min="12" max="12" width="2.00390625" style="23" hidden="1" customWidth="1"/>
    <col min="13" max="13" width="25.7109375" style="0" hidden="1" customWidth="1"/>
    <col min="14" max="14" width="14.28125" style="20" hidden="1" customWidth="1"/>
    <col min="15" max="15" width="15.421875" style="51" customWidth="1"/>
    <col min="16" max="16" width="1.7109375" style="47" customWidth="1"/>
    <col min="17" max="17" width="3.57421875" style="47" customWidth="1"/>
    <col min="18" max="18" width="14.00390625" style="0" bestFit="1" customWidth="1"/>
  </cols>
  <sheetData>
    <row r="1" ht="3.75" customHeight="1"/>
    <row r="2" spans="4:19" ht="18">
      <c r="D2" s="52" t="s">
        <v>694</v>
      </c>
      <c r="E2" s="53"/>
      <c r="F2" s="53"/>
      <c r="G2" s="53"/>
      <c r="H2" s="53"/>
      <c r="I2" s="53"/>
      <c r="J2" s="53"/>
      <c r="K2" s="53"/>
      <c r="L2" s="53"/>
      <c r="M2" s="53"/>
      <c r="N2" s="53"/>
      <c r="O2" s="53"/>
      <c r="S2" t="s">
        <v>1276</v>
      </c>
    </row>
    <row r="3" spans="4:19" ht="15.75">
      <c r="D3" s="54"/>
      <c r="E3" s="54"/>
      <c r="F3" s="55"/>
      <c r="G3" s="55"/>
      <c r="H3" s="55"/>
      <c r="I3" s="55"/>
      <c r="J3" s="55"/>
      <c r="K3" s="54"/>
      <c r="L3" s="54"/>
      <c r="M3" s="54"/>
      <c r="N3" s="54"/>
      <c r="O3" s="54"/>
      <c r="S3" s="153" t="s">
        <v>751</v>
      </c>
    </row>
    <row r="4" spans="4:15" ht="12.75">
      <c r="D4" s="265" t="s">
        <v>554</v>
      </c>
      <c r="E4" s="265"/>
      <c r="F4" s="265"/>
      <c r="G4" s="265"/>
      <c r="H4" s="265"/>
      <c r="I4" s="265"/>
      <c r="J4" s="265"/>
      <c r="K4" s="265"/>
      <c r="L4" s="265"/>
      <c r="M4" s="265"/>
      <c r="N4" s="265"/>
      <c r="O4" s="265"/>
    </row>
    <row r="5" spans="4:15" ht="6" customHeight="1">
      <c r="D5" s="56"/>
      <c r="E5" s="57"/>
      <c r="F5" s="58"/>
      <c r="G5" s="58"/>
      <c r="H5" s="58"/>
      <c r="I5" s="59"/>
      <c r="J5" s="58"/>
      <c r="K5" s="60"/>
      <c r="L5" s="60"/>
      <c r="M5" s="56"/>
      <c r="N5" s="56"/>
      <c r="O5" s="56"/>
    </row>
    <row r="6" spans="4:19" ht="12.75" customHeight="1">
      <c r="D6" s="266" t="s">
        <v>889</v>
      </c>
      <c r="E6" s="266"/>
      <c r="F6" s="266"/>
      <c r="G6" s="266"/>
      <c r="H6" s="266"/>
      <c r="I6" s="266"/>
      <c r="J6" s="266"/>
      <c r="K6" s="266"/>
      <c r="L6" s="266"/>
      <c r="M6" s="266"/>
      <c r="N6" s="266"/>
      <c r="O6" s="266"/>
      <c r="S6" s="18" t="s">
        <v>752</v>
      </c>
    </row>
    <row r="7" spans="4:19" ht="12.75">
      <c r="D7" s="61"/>
      <c r="E7" s="61"/>
      <c r="F7" s="61"/>
      <c r="G7" s="61"/>
      <c r="H7" s="61"/>
      <c r="I7" s="62"/>
      <c r="J7" s="61"/>
      <c r="K7" s="61"/>
      <c r="L7" s="61"/>
      <c r="M7" s="61"/>
      <c r="N7" s="61"/>
      <c r="O7" s="61"/>
      <c r="S7" s="18" t="s">
        <v>753</v>
      </c>
    </row>
    <row r="8" spans="4:15" ht="12.75">
      <c r="D8" s="265" t="s">
        <v>890</v>
      </c>
      <c r="E8" s="265"/>
      <c r="F8" s="265"/>
      <c r="G8" s="265"/>
      <c r="H8" s="265"/>
      <c r="I8" s="265"/>
      <c r="J8" s="265"/>
      <c r="K8" s="265"/>
      <c r="L8" s="265"/>
      <c r="M8" s="265"/>
      <c r="N8" s="265"/>
      <c r="O8" s="265"/>
    </row>
    <row r="9" spans="4:15" ht="6" customHeight="1">
      <c r="D9" s="63"/>
      <c r="E9" s="57"/>
      <c r="F9" s="58"/>
      <c r="G9" s="58"/>
      <c r="H9" s="58"/>
      <c r="I9" s="59"/>
      <c r="J9" s="58"/>
      <c r="K9" s="64"/>
      <c r="L9" s="64"/>
      <c r="M9" s="63"/>
      <c r="N9" s="65"/>
      <c r="O9" s="66"/>
    </row>
    <row r="10" spans="4:15" ht="12.75">
      <c r="D10" s="265" t="s">
        <v>891</v>
      </c>
      <c r="E10" s="265"/>
      <c r="F10" s="265"/>
      <c r="G10" s="265"/>
      <c r="H10" s="265"/>
      <c r="I10" s="265"/>
      <c r="J10" s="265"/>
      <c r="K10" s="265"/>
      <c r="L10" s="265"/>
      <c r="M10" s="265"/>
      <c r="N10" s="265"/>
      <c r="O10" s="265"/>
    </row>
    <row r="11" spans="4:15" ht="12.75">
      <c r="D11" s="67"/>
      <c r="E11" s="68"/>
      <c r="F11" s="69"/>
      <c r="G11" s="69"/>
      <c r="H11" s="69"/>
      <c r="I11" s="70"/>
      <c r="J11" s="69"/>
      <c r="K11" s="71"/>
      <c r="L11" s="71"/>
      <c r="M11" s="67"/>
      <c r="N11" s="72"/>
      <c r="O11" s="73"/>
    </row>
    <row r="12" spans="4:15" ht="12.75">
      <c r="D12" s="67"/>
      <c r="E12" s="68"/>
      <c r="F12" s="69"/>
      <c r="G12" s="69" t="s">
        <v>892</v>
      </c>
      <c r="H12" s="69"/>
      <c r="I12" s="70" t="s">
        <v>893</v>
      </c>
      <c r="J12" s="69" t="s">
        <v>894</v>
      </c>
      <c r="K12" s="74" t="s">
        <v>895</v>
      </c>
      <c r="L12" s="74"/>
      <c r="M12" s="74" t="s">
        <v>896</v>
      </c>
      <c r="N12" s="72"/>
      <c r="O12" s="73"/>
    </row>
    <row r="13" spans="2:15" ht="75">
      <c r="B13" s="75" t="s">
        <v>1406</v>
      </c>
      <c r="C13" s="75"/>
      <c r="D13" s="76" t="s">
        <v>1541</v>
      </c>
      <c r="E13" s="77" t="s">
        <v>897</v>
      </c>
      <c r="F13" s="77" t="s">
        <v>898</v>
      </c>
      <c r="G13" s="77" t="s">
        <v>3</v>
      </c>
      <c r="H13" s="77"/>
      <c r="I13" s="77" t="s">
        <v>4</v>
      </c>
      <c r="J13" s="77" t="s">
        <v>5</v>
      </c>
      <c r="K13" s="78" t="s">
        <v>6</v>
      </c>
      <c r="L13" s="78"/>
      <c r="M13" s="77" t="s">
        <v>7</v>
      </c>
      <c r="N13" s="79" t="s">
        <v>8</v>
      </c>
      <c r="O13" s="80" t="s">
        <v>9</v>
      </c>
    </row>
    <row r="14" spans="2:15" ht="15.75">
      <c r="B14" s="81"/>
      <c r="C14" s="81"/>
      <c r="D14" s="82"/>
      <c r="E14" s="82"/>
      <c r="F14" s="83"/>
      <c r="G14" s="83"/>
      <c r="H14" s="83"/>
      <c r="I14" s="83"/>
      <c r="J14" s="83"/>
      <c r="K14" s="54"/>
      <c r="L14" s="54"/>
      <c r="M14" s="82"/>
      <c r="N14" s="84"/>
      <c r="O14" s="85"/>
    </row>
    <row r="15" spans="2:15" ht="15.75">
      <c r="B15" s="47"/>
      <c r="C15" s="47"/>
      <c r="D15" s="86" t="s">
        <v>1161</v>
      </c>
      <c r="E15" s="82"/>
      <c r="F15" s="83"/>
      <c r="G15" s="83"/>
      <c r="H15" s="83"/>
      <c r="I15" s="83"/>
      <c r="J15" s="83"/>
      <c r="K15" s="87">
        <v>18627950.94400286</v>
      </c>
      <c r="L15" s="87"/>
      <c r="M15" s="82"/>
      <c r="N15" s="84"/>
      <c r="O15" s="85">
        <v>181263192</v>
      </c>
    </row>
    <row r="16" spans="2:15" ht="15.75">
      <c r="B16" s="47"/>
      <c r="C16" s="47"/>
      <c r="D16" s="82"/>
      <c r="E16" s="82"/>
      <c r="F16" s="83"/>
      <c r="G16" s="83"/>
      <c r="H16" s="83"/>
      <c r="I16" s="83"/>
      <c r="J16" s="83"/>
      <c r="K16" s="54"/>
      <c r="L16" s="54"/>
      <c r="M16" s="82"/>
      <c r="N16" s="84"/>
      <c r="O16" s="85"/>
    </row>
    <row r="17" spans="2:15" ht="15.75">
      <c r="B17" s="47"/>
      <c r="C17" s="47"/>
      <c r="D17" s="88" t="s">
        <v>1162</v>
      </c>
      <c r="E17" s="89"/>
      <c r="F17" s="90"/>
      <c r="G17" s="90"/>
      <c r="H17" s="90"/>
      <c r="I17" s="91"/>
      <c r="J17" s="92"/>
      <c r="K17" s="93"/>
      <c r="L17" s="93"/>
      <c r="M17" s="47"/>
      <c r="N17" s="94"/>
      <c r="O17" s="95"/>
    </row>
    <row r="18" spans="2:18" ht="15.75">
      <c r="B18" s="96" t="s">
        <v>1408</v>
      </c>
      <c r="C18" s="96" t="e">
        <f>VLOOKUP(B18,#REF!,2,FALSE)</f>
        <v>#REF!</v>
      </c>
      <c r="D18" s="97" t="s">
        <v>588</v>
      </c>
      <c r="E18" s="89" t="s">
        <v>589</v>
      </c>
      <c r="F18" s="98" t="s">
        <v>1407</v>
      </c>
      <c r="G18" s="99">
        <v>23531.6</v>
      </c>
      <c r="H18" s="99"/>
      <c r="I18" s="100">
        <v>0.98</v>
      </c>
      <c r="J18" s="99">
        <v>0</v>
      </c>
      <c r="K18" s="101">
        <v>23060.967999999997</v>
      </c>
      <c r="L18" s="101"/>
      <c r="M18" s="102">
        <v>274.27</v>
      </c>
      <c r="N18" s="102" t="s">
        <v>1409</v>
      </c>
      <c r="O18" s="196">
        <v>63249</v>
      </c>
      <c r="R18" s="103"/>
    </row>
    <row r="19" spans="2:18" ht="15.75">
      <c r="B19" s="96" t="s">
        <v>1361</v>
      </c>
      <c r="C19" s="96" t="e">
        <f>VLOOKUP(B19,#REF!,2,FALSE)</f>
        <v>#REF!</v>
      </c>
      <c r="D19" s="97" t="s">
        <v>591</v>
      </c>
      <c r="E19" s="89" t="s">
        <v>589</v>
      </c>
      <c r="F19" s="98" t="s">
        <v>1407</v>
      </c>
      <c r="G19" s="99">
        <v>33602.21</v>
      </c>
      <c r="H19" s="99"/>
      <c r="I19" s="100">
        <v>0.975</v>
      </c>
      <c r="J19" s="99">
        <v>0</v>
      </c>
      <c r="K19" s="101">
        <v>32762.154749999998</v>
      </c>
      <c r="L19" s="101"/>
      <c r="M19" s="102">
        <v>148.35</v>
      </c>
      <c r="N19" s="102" t="s">
        <v>1369</v>
      </c>
      <c r="O19" s="196">
        <v>0</v>
      </c>
      <c r="R19" s="103"/>
    </row>
    <row r="20" spans="2:18" ht="15.75">
      <c r="B20" s="96" t="s">
        <v>1362</v>
      </c>
      <c r="C20" s="96" t="e">
        <f>VLOOKUP(B20,#REF!,2,FALSE)</f>
        <v>#REF!</v>
      </c>
      <c r="D20" s="97" t="s">
        <v>593</v>
      </c>
      <c r="E20" s="89" t="s">
        <v>589</v>
      </c>
      <c r="F20" s="98" t="s">
        <v>1407</v>
      </c>
      <c r="G20" s="99">
        <v>41761.79</v>
      </c>
      <c r="H20" s="99"/>
      <c r="I20" s="100">
        <v>0.99</v>
      </c>
      <c r="J20" s="99">
        <v>1.2</v>
      </c>
      <c r="K20" s="101">
        <v>41345.3721</v>
      </c>
      <c r="L20" s="101"/>
      <c r="M20" s="102">
        <v>151.91</v>
      </c>
      <c r="N20" s="102" t="s">
        <v>1409</v>
      </c>
      <c r="O20" s="196">
        <v>62808</v>
      </c>
      <c r="R20" s="103"/>
    </row>
    <row r="21" spans="2:18" ht="15.75">
      <c r="B21" s="96" t="s">
        <v>1363</v>
      </c>
      <c r="C21" s="96" t="e">
        <f>VLOOKUP(B21,#REF!,2,FALSE)</f>
        <v>#REF!</v>
      </c>
      <c r="D21" s="97" t="s">
        <v>595</v>
      </c>
      <c r="E21" s="89" t="s">
        <v>589</v>
      </c>
      <c r="F21" s="98" t="s">
        <v>1407</v>
      </c>
      <c r="G21" s="99">
        <v>63548.7</v>
      </c>
      <c r="H21" s="99"/>
      <c r="I21" s="100">
        <v>0.994</v>
      </c>
      <c r="J21" s="99">
        <v>0</v>
      </c>
      <c r="K21" s="101">
        <v>63167.40779999999</v>
      </c>
      <c r="L21" s="101"/>
      <c r="M21" s="102">
        <v>161.37</v>
      </c>
      <c r="N21" s="102" t="s">
        <v>1409</v>
      </c>
      <c r="O21" s="196">
        <v>101933</v>
      </c>
      <c r="R21" s="103"/>
    </row>
    <row r="22" spans="2:18" ht="15.75">
      <c r="B22" s="96" t="s">
        <v>1364</v>
      </c>
      <c r="C22" s="96" t="e">
        <f>VLOOKUP(B22,#REF!,2,FALSE)</f>
        <v>#REF!</v>
      </c>
      <c r="D22" s="97" t="s">
        <v>597</v>
      </c>
      <c r="E22" s="89" t="s">
        <v>589</v>
      </c>
      <c r="F22" s="98" t="s">
        <v>1407</v>
      </c>
      <c r="G22" s="99">
        <v>37162.48</v>
      </c>
      <c r="H22" s="99"/>
      <c r="I22" s="100">
        <v>0.9848</v>
      </c>
      <c r="J22" s="99">
        <v>0</v>
      </c>
      <c r="K22" s="101">
        <v>36597.610304</v>
      </c>
      <c r="L22" s="101"/>
      <c r="M22" s="102">
        <v>167.22</v>
      </c>
      <c r="N22" s="102" t="s">
        <v>1409</v>
      </c>
      <c r="O22" s="196">
        <v>61199</v>
      </c>
      <c r="R22" s="103"/>
    </row>
    <row r="23" spans="2:18" ht="15.75">
      <c r="B23" s="96" t="s">
        <v>1365</v>
      </c>
      <c r="C23" s="96" t="e">
        <f>VLOOKUP(B23,#REF!,2,FALSE)</f>
        <v>#REF!</v>
      </c>
      <c r="D23" s="97" t="s">
        <v>599</v>
      </c>
      <c r="E23" s="89" t="s">
        <v>589</v>
      </c>
      <c r="F23" s="98" t="s">
        <v>1407</v>
      </c>
      <c r="G23" s="99">
        <v>46525.7</v>
      </c>
      <c r="H23" s="99"/>
      <c r="I23" s="100">
        <v>0.975</v>
      </c>
      <c r="J23" s="99">
        <v>0</v>
      </c>
      <c r="K23" s="101">
        <v>45362.557499999995</v>
      </c>
      <c r="L23" s="101"/>
      <c r="M23" s="102">
        <v>140.67</v>
      </c>
      <c r="N23" s="102" t="s">
        <v>1369</v>
      </c>
      <c r="O23" s="196">
        <v>0</v>
      </c>
      <c r="R23" s="103"/>
    </row>
    <row r="24" spans="2:18" ht="15.75">
      <c r="B24" s="96" t="s">
        <v>1373</v>
      </c>
      <c r="C24" s="96" t="e">
        <f>VLOOKUP(B24,#REF!,2,FALSE)</f>
        <v>#REF!</v>
      </c>
      <c r="D24" s="104" t="s">
        <v>601</v>
      </c>
      <c r="E24" s="89" t="s">
        <v>589</v>
      </c>
      <c r="F24" s="98" t="s">
        <v>1407</v>
      </c>
      <c r="G24" s="99">
        <v>69178.4</v>
      </c>
      <c r="H24" s="99"/>
      <c r="I24" s="100">
        <v>0.985</v>
      </c>
      <c r="J24" s="99">
        <v>473.22</v>
      </c>
      <c r="K24" s="101">
        <v>68613.94399999999</v>
      </c>
      <c r="L24" s="101"/>
      <c r="M24" s="102">
        <v>144.09</v>
      </c>
      <c r="N24" s="102" t="s">
        <v>1369</v>
      </c>
      <c r="O24" s="196">
        <v>0</v>
      </c>
      <c r="R24" s="103"/>
    </row>
    <row r="25" spans="2:18" ht="15.75">
      <c r="B25" s="96" t="s">
        <v>1374</v>
      </c>
      <c r="C25" s="96" t="e">
        <f>VLOOKUP(B25,#REF!,2,FALSE)</f>
        <v>#REF!</v>
      </c>
      <c r="D25" s="97" t="s">
        <v>603</v>
      </c>
      <c r="E25" s="89" t="s">
        <v>589</v>
      </c>
      <c r="F25" s="98" t="s">
        <v>1407</v>
      </c>
      <c r="G25" s="99">
        <v>34317.4</v>
      </c>
      <c r="H25" s="99"/>
      <c r="I25" s="100">
        <v>0.994</v>
      </c>
      <c r="J25" s="99">
        <v>226.6</v>
      </c>
      <c r="K25" s="101">
        <v>34338.0956</v>
      </c>
      <c r="L25" s="101"/>
      <c r="M25" s="102">
        <v>143.86</v>
      </c>
      <c r="N25" s="102" t="s">
        <v>1409</v>
      </c>
      <c r="O25" s="196">
        <v>49399</v>
      </c>
      <c r="R25" s="103"/>
    </row>
    <row r="26" spans="2:18" ht="15.75">
      <c r="B26" s="96" t="s">
        <v>1379</v>
      </c>
      <c r="C26" s="96" t="e">
        <f>VLOOKUP(B26,#REF!,2,FALSE)</f>
        <v>#REF!</v>
      </c>
      <c r="D26" s="97" t="s">
        <v>613</v>
      </c>
      <c r="E26" s="89" t="s">
        <v>589</v>
      </c>
      <c r="F26" s="98" t="s">
        <v>1407</v>
      </c>
      <c r="G26" s="99">
        <v>22310.5</v>
      </c>
      <c r="H26" s="99"/>
      <c r="I26" s="100">
        <v>0.97</v>
      </c>
      <c r="J26" s="99">
        <v>0</v>
      </c>
      <c r="K26" s="101">
        <v>21641.184999999998</v>
      </c>
      <c r="L26" s="101"/>
      <c r="M26" s="102">
        <v>208.92</v>
      </c>
      <c r="N26" s="102" t="s">
        <v>1369</v>
      </c>
      <c r="O26" s="196">
        <v>0</v>
      </c>
      <c r="R26" s="103"/>
    </row>
    <row r="27" spans="2:18" ht="15.75">
      <c r="B27" s="96" t="s">
        <v>1380</v>
      </c>
      <c r="C27" s="96" t="e">
        <f>VLOOKUP(B27,#REF!,2,FALSE)</f>
        <v>#REF!</v>
      </c>
      <c r="D27" s="97" t="s">
        <v>615</v>
      </c>
      <c r="E27" s="89" t="s">
        <v>589</v>
      </c>
      <c r="F27" s="98" t="s">
        <v>1407</v>
      </c>
      <c r="G27" s="99">
        <v>65372.5</v>
      </c>
      <c r="H27" s="99"/>
      <c r="I27" s="100">
        <v>0.978</v>
      </c>
      <c r="J27" s="99">
        <v>0</v>
      </c>
      <c r="K27" s="101">
        <v>63934.305</v>
      </c>
      <c r="L27" s="101"/>
      <c r="M27" s="102">
        <v>252.81</v>
      </c>
      <c r="N27" s="102" t="s">
        <v>1409</v>
      </c>
      <c r="O27" s="196">
        <v>161632</v>
      </c>
      <c r="R27" s="103"/>
    </row>
    <row r="28" spans="2:18" ht="15.75">
      <c r="B28" s="96" t="s">
        <v>1381</v>
      </c>
      <c r="C28" s="96" t="e">
        <f>VLOOKUP(B28,#REF!,2,FALSE)</f>
        <v>#REF!</v>
      </c>
      <c r="D28" s="97" t="s">
        <v>1382</v>
      </c>
      <c r="E28" s="89" t="s">
        <v>589</v>
      </c>
      <c r="F28" s="98" t="s">
        <v>1407</v>
      </c>
      <c r="G28" s="99">
        <v>67469.2</v>
      </c>
      <c r="H28" s="99"/>
      <c r="I28" s="100">
        <v>0.98</v>
      </c>
      <c r="J28" s="99">
        <v>0</v>
      </c>
      <c r="K28" s="101">
        <v>66119.81599999999</v>
      </c>
      <c r="L28" s="101"/>
      <c r="M28" s="102">
        <v>104.44</v>
      </c>
      <c r="N28" s="102" t="s">
        <v>1409</v>
      </c>
      <c r="O28" s="196">
        <v>69056</v>
      </c>
      <c r="R28" s="103"/>
    </row>
    <row r="29" spans="2:18" ht="15.75">
      <c r="B29" s="96" t="s">
        <v>1383</v>
      </c>
      <c r="C29" s="96" t="e">
        <f>VLOOKUP(B29,#REF!,2,FALSE)</f>
        <v>#REF!</v>
      </c>
      <c r="D29" s="97" t="s">
        <v>619</v>
      </c>
      <c r="E29" s="89" t="s">
        <v>589</v>
      </c>
      <c r="F29" s="98" t="s">
        <v>1407</v>
      </c>
      <c r="G29" s="99">
        <v>36952.5</v>
      </c>
      <c r="H29" s="99"/>
      <c r="I29" s="100">
        <v>0.985</v>
      </c>
      <c r="J29" s="99">
        <v>0</v>
      </c>
      <c r="K29" s="101">
        <v>36398.2125</v>
      </c>
      <c r="L29" s="101"/>
      <c r="M29" s="102">
        <v>152.82</v>
      </c>
      <c r="N29" s="102" t="s">
        <v>1409</v>
      </c>
      <c r="O29" s="196">
        <v>55624</v>
      </c>
      <c r="R29" s="103"/>
    </row>
    <row r="30" spans="2:18" ht="15.75">
      <c r="B30" s="96" t="s">
        <v>58</v>
      </c>
      <c r="C30" s="96" t="e">
        <f>VLOOKUP(B30,#REF!,2,FALSE)</f>
        <v>#REF!</v>
      </c>
      <c r="D30" s="97" t="s">
        <v>630</v>
      </c>
      <c r="E30" s="89" t="s">
        <v>589</v>
      </c>
      <c r="F30" s="98" t="s">
        <v>1407</v>
      </c>
      <c r="G30" s="99">
        <v>32514.36</v>
      </c>
      <c r="H30" s="99"/>
      <c r="I30" s="100">
        <v>0.99</v>
      </c>
      <c r="J30" s="99">
        <v>0</v>
      </c>
      <c r="K30" s="101">
        <v>32189.2164</v>
      </c>
      <c r="L30" s="101"/>
      <c r="M30" s="102">
        <v>137.78</v>
      </c>
      <c r="N30" s="102" t="s">
        <v>1409</v>
      </c>
      <c r="O30" s="196">
        <v>44350</v>
      </c>
      <c r="R30" s="103"/>
    </row>
    <row r="31" spans="2:18" ht="15.75">
      <c r="B31" s="96" t="s">
        <v>63</v>
      </c>
      <c r="C31" s="96" t="e">
        <f>VLOOKUP(B31,#REF!,2,FALSE)</f>
        <v>#REF!</v>
      </c>
      <c r="D31" s="97" t="s">
        <v>636</v>
      </c>
      <c r="E31" s="89" t="s">
        <v>589</v>
      </c>
      <c r="F31" s="98" t="s">
        <v>1407</v>
      </c>
      <c r="G31" s="99">
        <v>23213.64</v>
      </c>
      <c r="H31" s="99"/>
      <c r="I31" s="100">
        <v>0.982</v>
      </c>
      <c r="J31" s="99">
        <v>0</v>
      </c>
      <c r="K31" s="101">
        <v>22795.79448</v>
      </c>
      <c r="L31" s="101"/>
      <c r="M31" s="102">
        <v>158.15</v>
      </c>
      <c r="N31" s="102" t="s">
        <v>1409</v>
      </c>
      <c r="O31" s="196">
        <v>36052</v>
      </c>
      <c r="R31" s="103"/>
    </row>
    <row r="32" spans="2:18" ht="15.75">
      <c r="B32" s="96" t="s">
        <v>65</v>
      </c>
      <c r="C32" s="96" t="e">
        <f>VLOOKUP(B32,#REF!,2,FALSE)</f>
        <v>#REF!</v>
      </c>
      <c r="D32" s="97" t="s">
        <v>640</v>
      </c>
      <c r="E32" s="89" t="s">
        <v>589</v>
      </c>
      <c r="F32" s="98" t="s">
        <v>1407</v>
      </c>
      <c r="G32" s="99">
        <v>20045.7</v>
      </c>
      <c r="H32" s="99"/>
      <c r="I32" s="100">
        <v>0.99</v>
      </c>
      <c r="J32" s="99">
        <v>0</v>
      </c>
      <c r="K32" s="101">
        <v>19845.243000000002</v>
      </c>
      <c r="L32" s="101"/>
      <c r="M32" s="102">
        <v>168.39</v>
      </c>
      <c r="N32" s="102" t="s">
        <v>1409</v>
      </c>
      <c r="O32" s="196">
        <v>33417</v>
      </c>
      <c r="R32" s="103"/>
    </row>
    <row r="33" spans="2:18" ht="15.75">
      <c r="B33" s="96" t="s">
        <v>71</v>
      </c>
      <c r="C33" s="96" t="e">
        <f>VLOOKUP(B33,#REF!,2,FALSE)</f>
        <v>#REF!</v>
      </c>
      <c r="D33" s="97" t="s">
        <v>648</v>
      </c>
      <c r="E33" s="89" t="s">
        <v>589</v>
      </c>
      <c r="F33" s="98" t="s">
        <v>1407</v>
      </c>
      <c r="G33" s="99">
        <v>55015.63</v>
      </c>
      <c r="H33" s="99"/>
      <c r="I33" s="100">
        <v>0.985</v>
      </c>
      <c r="J33" s="99">
        <v>18</v>
      </c>
      <c r="K33" s="101">
        <v>54208.395549999994</v>
      </c>
      <c r="L33" s="101"/>
      <c r="M33" s="102">
        <v>162.81</v>
      </c>
      <c r="N33" s="102" t="s">
        <v>1409</v>
      </c>
      <c r="O33" s="196">
        <v>88257</v>
      </c>
      <c r="R33" s="103"/>
    </row>
    <row r="34" spans="2:18" ht="15.75">
      <c r="B34" s="96" t="s">
        <v>72</v>
      </c>
      <c r="C34" s="96" t="e">
        <f>VLOOKUP(B34,#REF!,2,FALSE)</f>
        <v>#REF!</v>
      </c>
      <c r="D34" s="97" t="s">
        <v>650</v>
      </c>
      <c r="E34" s="89" t="s">
        <v>589</v>
      </c>
      <c r="F34" s="98" t="s">
        <v>1407</v>
      </c>
      <c r="G34" s="99">
        <v>43985.1</v>
      </c>
      <c r="H34" s="99"/>
      <c r="I34" s="100">
        <v>0.963</v>
      </c>
      <c r="J34" s="99">
        <v>242.9</v>
      </c>
      <c r="K34" s="101">
        <v>42600.5513</v>
      </c>
      <c r="L34" s="101"/>
      <c r="M34" s="102">
        <v>65.48</v>
      </c>
      <c r="N34" s="102" t="s">
        <v>1369</v>
      </c>
      <c r="O34" s="196">
        <v>0</v>
      </c>
      <c r="R34" s="103"/>
    </row>
    <row r="35" spans="2:18" ht="15.75">
      <c r="B35" s="96" t="s">
        <v>74</v>
      </c>
      <c r="C35" s="96" t="e">
        <f>VLOOKUP(B35,#REF!,2,FALSE)</f>
        <v>#REF!</v>
      </c>
      <c r="D35" s="97" t="s">
        <v>654</v>
      </c>
      <c r="E35" s="89" t="s">
        <v>589</v>
      </c>
      <c r="F35" s="98" t="s">
        <v>1407</v>
      </c>
      <c r="G35" s="99">
        <v>33898.6</v>
      </c>
      <c r="H35" s="99"/>
      <c r="I35" s="100">
        <v>0.98</v>
      </c>
      <c r="J35" s="99">
        <v>0</v>
      </c>
      <c r="K35" s="101">
        <v>33220.628</v>
      </c>
      <c r="L35" s="101"/>
      <c r="M35" s="102">
        <v>170.7</v>
      </c>
      <c r="N35" s="102" t="s">
        <v>1409</v>
      </c>
      <c r="O35" s="196">
        <v>56708</v>
      </c>
      <c r="R35" s="103"/>
    </row>
    <row r="36" spans="2:18" ht="15.75">
      <c r="B36" s="96" t="s">
        <v>79</v>
      </c>
      <c r="C36" s="96" t="e">
        <f>VLOOKUP(B36,#REF!,2,FALSE)</f>
        <v>#REF!</v>
      </c>
      <c r="D36" s="97" t="s">
        <v>660</v>
      </c>
      <c r="E36" s="89" t="s">
        <v>589</v>
      </c>
      <c r="F36" s="98" t="s">
        <v>1407</v>
      </c>
      <c r="G36" s="99">
        <v>47300</v>
      </c>
      <c r="H36" s="99"/>
      <c r="I36" s="100">
        <v>0.993</v>
      </c>
      <c r="J36" s="99">
        <v>27.9</v>
      </c>
      <c r="K36" s="101">
        <v>46996.8</v>
      </c>
      <c r="L36" s="101"/>
      <c r="M36" s="102">
        <v>113.55</v>
      </c>
      <c r="N36" s="102" t="s">
        <v>1409</v>
      </c>
      <c r="O36" s="196">
        <v>53365</v>
      </c>
      <c r="R36" s="103"/>
    </row>
    <row r="37" spans="2:18" ht="15.75">
      <c r="B37" s="96" t="s">
        <v>81</v>
      </c>
      <c r="C37" s="96" t="e">
        <f>VLOOKUP(B37,#REF!,2,FALSE)</f>
        <v>#REF!</v>
      </c>
      <c r="D37" s="97" t="s">
        <v>664</v>
      </c>
      <c r="E37" s="89" t="s">
        <v>589</v>
      </c>
      <c r="F37" s="98" t="s">
        <v>1407</v>
      </c>
      <c r="G37" s="99">
        <v>37165.7</v>
      </c>
      <c r="H37" s="99"/>
      <c r="I37" s="100">
        <v>0.99</v>
      </c>
      <c r="J37" s="99">
        <v>0</v>
      </c>
      <c r="K37" s="101">
        <v>36794.043</v>
      </c>
      <c r="L37" s="101"/>
      <c r="M37" s="102">
        <v>192.85</v>
      </c>
      <c r="N37" s="102" t="s">
        <v>1369</v>
      </c>
      <c r="O37" s="196">
        <v>0</v>
      </c>
      <c r="R37" s="103"/>
    </row>
    <row r="38" spans="2:18" ht="15.75">
      <c r="B38" s="96" t="s">
        <v>82</v>
      </c>
      <c r="C38" s="96" t="e">
        <f>VLOOKUP(B38,#REF!,2,FALSE)</f>
        <v>#REF!</v>
      </c>
      <c r="D38" s="97" t="s">
        <v>666</v>
      </c>
      <c r="E38" s="89" t="s">
        <v>589</v>
      </c>
      <c r="F38" s="98" t="s">
        <v>1407</v>
      </c>
      <c r="G38" s="99">
        <v>38258.9</v>
      </c>
      <c r="H38" s="99"/>
      <c r="I38" s="100">
        <v>0.98</v>
      </c>
      <c r="J38" s="99">
        <v>0</v>
      </c>
      <c r="K38" s="101">
        <v>37493.722</v>
      </c>
      <c r="L38" s="101"/>
      <c r="M38" s="102">
        <v>113.24</v>
      </c>
      <c r="N38" s="102" t="s">
        <v>1409</v>
      </c>
      <c r="O38" s="196">
        <v>42458</v>
      </c>
      <c r="R38" s="103"/>
    </row>
    <row r="39" spans="2:18" ht="15.75">
      <c r="B39" s="96" t="s">
        <v>83</v>
      </c>
      <c r="C39" s="96" t="e">
        <f>VLOOKUP(B39,#REF!,2,FALSE)</f>
        <v>#REF!</v>
      </c>
      <c r="D39" s="97" t="s">
        <v>668</v>
      </c>
      <c r="E39" s="89" t="s">
        <v>589</v>
      </c>
      <c r="F39" s="98" t="s">
        <v>1407</v>
      </c>
      <c r="G39" s="99">
        <v>36922.25</v>
      </c>
      <c r="H39" s="99"/>
      <c r="I39" s="100">
        <v>0.9825</v>
      </c>
      <c r="J39" s="99">
        <v>154</v>
      </c>
      <c r="K39" s="101">
        <v>36430.110625</v>
      </c>
      <c r="L39" s="101"/>
      <c r="M39" s="102">
        <v>162.79</v>
      </c>
      <c r="N39" s="102" t="s">
        <v>1409</v>
      </c>
      <c r="O39" s="196">
        <v>59305</v>
      </c>
      <c r="R39" s="103"/>
    </row>
    <row r="40" spans="2:18" ht="15.75">
      <c r="B40" s="96" t="s">
        <v>87</v>
      </c>
      <c r="C40" s="96" t="e">
        <f>VLOOKUP(B40,#REF!,2,FALSE)</f>
        <v>#REF!</v>
      </c>
      <c r="D40" s="97" t="s">
        <v>673</v>
      </c>
      <c r="E40" s="89" t="s">
        <v>589</v>
      </c>
      <c r="F40" s="98" t="s">
        <v>1407</v>
      </c>
      <c r="G40" s="99">
        <v>27130.2</v>
      </c>
      <c r="H40" s="99"/>
      <c r="I40" s="100">
        <v>0.97</v>
      </c>
      <c r="J40" s="99">
        <v>0</v>
      </c>
      <c r="K40" s="101">
        <v>26316.294</v>
      </c>
      <c r="L40" s="101"/>
      <c r="M40" s="102">
        <v>257.13</v>
      </c>
      <c r="N40" s="102" t="s">
        <v>1369</v>
      </c>
      <c r="O40" s="196">
        <v>0</v>
      </c>
      <c r="R40" s="103"/>
    </row>
    <row r="41" spans="2:18" ht="15.75">
      <c r="B41" s="96" t="s">
        <v>90</v>
      </c>
      <c r="C41" s="96" t="e">
        <f>VLOOKUP(B41,#REF!,2,FALSE)</f>
        <v>#REF!</v>
      </c>
      <c r="D41" s="97" t="s">
        <v>679</v>
      </c>
      <c r="E41" s="89" t="s">
        <v>589</v>
      </c>
      <c r="F41" s="98" t="s">
        <v>1407</v>
      </c>
      <c r="G41" s="99">
        <v>41393.9</v>
      </c>
      <c r="H41" s="99"/>
      <c r="I41" s="100">
        <v>0.987</v>
      </c>
      <c r="J41" s="99">
        <v>1</v>
      </c>
      <c r="K41" s="101">
        <v>40856.7793</v>
      </c>
      <c r="L41" s="101"/>
      <c r="M41" s="102">
        <v>166.57</v>
      </c>
      <c r="N41" s="102" t="s">
        <v>1369</v>
      </c>
      <c r="O41" s="196">
        <v>0</v>
      </c>
      <c r="R41" s="103"/>
    </row>
    <row r="42" spans="2:18" ht="15.75">
      <c r="B42" s="96" t="s">
        <v>97</v>
      </c>
      <c r="C42" s="96" t="e">
        <f>VLOOKUP(B42,#REF!,2,FALSE)</f>
        <v>#REF!</v>
      </c>
      <c r="D42" s="97" t="s">
        <v>686</v>
      </c>
      <c r="E42" s="89" t="s">
        <v>589</v>
      </c>
      <c r="F42" s="98" t="s">
        <v>1407</v>
      </c>
      <c r="G42" s="99">
        <v>31174.1</v>
      </c>
      <c r="H42" s="99"/>
      <c r="I42" s="100">
        <v>0.99</v>
      </c>
      <c r="J42" s="99">
        <v>0</v>
      </c>
      <c r="K42" s="101">
        <v>30862.358999999997</v>
      </c>
      <c r="L42" s="101"/>
      <c r="M42" s="102">
        <v>197.01</v>
      </c>
      <c r="N42" s="102" t="s">
        <v>1369</v>
      </c>
      <c r="O42" s="196">
        <v>0</v>
      </c>
      <c r="R42" s="103"/>
    </row>
    <row r="43" spans="2:18" ht="15.75">
      <c r="B43" s="96" t="s">
        <v>98</v>
      </c>
      <c r="C43" s="96" t="e">
        <f>VLOOKUP(B43,#REF!,2,FALSE)</f>
        <v>#REF!</v>
      </c>
      <c r="D43" s="97" t="s">
        <v>826</v>
      </c>
      <c r="E43" s="89" t="s">
        <v>589</v>
      </c>
      <c r="F43" s="98" t="s">
        <v>1407</v>
      </c>
      <c r="G43" s="99">
        <v>52570.58</v>
      </c>
      <c r="H43" s="99"/>
      <c r="I43" s="100">
        <v>0.989</v>
      </c>
      <c r="J43" s="99">
        <v>228.28</v>
      </c>
      <c r="K43" s="101">
        <v>52220.58362</v>
      </c>
      <c r="L43" s="101"/>
      <c r="M43" s="102">
        <v>178.65</v>
      </c>
      <c r="N43" s="102" t="s">
        <v>1369</v>
      </c>
      <c r="O43" s="196">
        <v>0</v>
      </c>
      <c r="R43" s="103"/>
    </row>
    <row r="44" spans="2:18" ht="15.75">
      <c r="B44" s="96" t="s">
        <v>99</v>
      </c>
      <c r="C44" s="96" t="e">
        <f>VLOOKUP(B44,#REF!,2,FALSE)</f>
        <v>#REF!</v>
      </c>
      <c r="D44" s="97" t="s">
        <v>828</v>
      </c>
      <c r="E44" s="89" t="s">
        <v>589</v>
      </c>
      <c r="F44" s="98" t="s">
        <v>1407</v>
      </c>
      <c r="G44" s="99">
        <v>35931.31</v>
      </c>
      <c r="H44" s="99"/>
      <c r="I44" s="100">
        <v>0.985</v>
      </c>
      <c r="J44" s="99">
        <v>0</v>
      </c>
      <c r="K44" s="101">
        <v>35392.34035</v>
      </c>
      <c r="L44" s="101"/>
      <c r="M44" s="102">
        <v>193.43</v>
      </c>
      <c r="N44" s="102" t="s">
        <v>1409</v>
      </c>
      <c r="O44" s="196">
        <v>68459</v>
      </c>
      <c r="R44" s="103"/>
    </row>
    <row r="45" spans="2:18" ht="15.75">
      <c r="B45" s="96" t="s">
        <v>100</v>
      </c>
      <c r="C45" s="96" t="e">
        <f>VLOOKUP(B45,#REF!,2,FALSE)</f>
        <v>#REF!</v>
      </c>
      <c r="D45" s="97" t="s">
        <v>830</v>
      </c>
      <c r="E45" s="89" t="s">
        <v>589</v>
      </c>
      <c r="F45" s="98" t="s">
        <v>1407</v>
      </c>
      <c r="G45" s="99">
        <v>32716</v>
      </c>
      <c r="H45" s="99"/>
      <c r="I45" s="100">
        <v>0.979</v>
      </c>
      <c r="J45" s="99">
        <v>0</v>
      </c>
      <c r="K45" s="101">
        <v>32028.964</v>
      </c>
      <c r="L45" s="101"/>
      <c r="M45" s="102">
        <v>229.59</v>
      </c>
      <c r="N45" s="102" t="s">
        <v>1369</v>
      </c>
      <c r="O45" s="196">
        <v>0</v>
      </c>
      <c r="R45" s="103"/>
    </row>
    <row r="46" spans="2:18" ht="15.75">
      <c r="B46" s="96" t="s">
        <v>103</v>
      </c>
      <c r="C46" s="96" t="e">
        <f>VLOOKUP(B46,#REF!,2,FALSE)</f>
        <v>#REF!</v>
      </c>
      <c r="D46" s="97" t="s">
        <v>834</v>
      </c>
      <c r="E46" s="89" t="s">
        <v>589</v>
      </c>
      <c r="F46" s="98" t="s">
        <v>1407</v>
      </c>
      <c r="G46" s="99">
        <v>57199.1</v>
      </c>
      <c r="H46" s="99"/>
      <c r="I46" s="100">
        <v>0.98</v>
      </c>
      <c r="J46" s="99">
        <v>0</v>
      </c>
      <c r="K46" s="101">
        <v>56055.117999999995</v>
      </c>
      <c r="L46" s="101"/>
      <c r="M46" s="102">
        <v>125.21</v>
      </c>
      <c r="N46" s="102" t="s">
        <v>1409</v>
      </c>
      <c r="O46" s="196">
        <v>70187</v>
      </c>
      <c r="R46" s="103"/>
    </row>
    <row r="47" spans="2:18" ht="15.75">
      <c r="B47" s="96" t="s">
        <v>104</v>
      </c>
      <c r="C47" s="96" t="e">
        <f>VLOOKUP(B47,#REF!,2,FALSE)</f>
        <v>#REF!</v>
      </c>
      <c r="D47" s="97" t="s">
        <v>836</v>
      </c>
      <c r="E47" s="89" t="s">
        <v>589</v>
      </c>
      <c r="F47" s="98" t="s">
        <v>1407</v>
      </c>
      <c r="G47" s="99">
        <v>66386.31</v>
      </c>
      <c r="H47" s="99"/>
      <c r="I47" s="100">
        <v>0.9885</v>
      </c>
      <c r="J47" s="99">
        <v>0</v>
      </c>
      <c r="K47" s="101">
        <v>65622.86743500001</v>
      </c>
      <c r="L47" s="101"/>
      <c r="M47" s="102">
        <v>167.3</v>
      </c>
      <c r="N47" s="102" t="s">
        <v>1369</v>
      </c>
      <c r="O47" s="196">
        <v>0</v>
      </c>
      <c r="R47" s="103"/>
    </row>
    <row r="48" spans="2:18" ht="15.75">
      <c r="B48" s="96" t="s">
        <v>105</v>
      </c>
      <c r="C48" s="96" t="e">
        <f>VLOOKUP(B48,#REF!,2,FALSE)</f>
        <v>#REF!</v>
      </c>
      <c r="D48" s="97" t="s">
        <v>838</v>
      </c>
      <c r="E48" s="89" t="s">
        <v>589</v>
      </c>
      <c r="F48" s="98" t="s">
        <v>1407</v>
      </c>
      <c r="G48" s="99">
        <v>42526.7</v>
      </c>
      <c r="H48" s="99"/>
      <c r="I48" s="100">
        <v>0.9875</v>
      </c>
      <c r="J48" s="99">
        <v>0</v>
      </c>
      <c r="K48" s="101">
        <v>41995.11625</v>
      </c>
      <c r="L48" s="101"/>
      <c r="M48" s="102">
        <v>187.12</v>
      </c>
      <c r="N48" s="102" t="s">
        <v>1409</v>
      </c>
      <c r="O48" s="196">
        <v>78581</v>
      </c>
      <c r="R48" s="103"/>
    </row>
    <row r="49" spans="2:18" ht="15.75">
      <c r="B49" s="96" t="s">
        <v>106</v>
      </c>
      <c r="C49" s="96" t="e">
        <f>VLOOKUP(B49,#REF!,2,FALSE)</f>
        <v>#REF!</v>
      </c>
      <c r="D49" s="97" t="s">
        <v>840</v>
      </c>
      <c r="E49" s="89" t="s">
        <v>589</v>
      </c>
      <c r="F49" s="98" t="s">
        <v>1407</v>
      </c>
      <c r="G49" s="99">
        <v>51824.6</v>
      </c>
      <c r="H49" s="99"/>
      <c r="I49" s="100">
        <v>0.98</v>
      </c>
      <c r="J49" s="99">
        <v>245</v>
      </c>
      <c r="K49" s="101">
        <v>51033.108</v>
      </c>
      <c r="L49" s="101"/>
      <c r="M49" s="102">
        <v>123.51</v>
      </c>
      <c r="N49" s="102" t="s">
        <v>1409</v>
      </c>
      <c r="O49" s="196">
        <v>63031</v>
      </c>
      <c r="R49" s="103"/>
    </row>
    <row r="50" spans="2:18" ht="15.75">
      <c r="B50" s="96" t="s">
        <v>115</v>
      </c>
      <c r="C50" s="96" t="e">
        <f>VLOOKUP(B50,#REF!,2,FALSE)</f>
        <v>#REF!</v>
      </c>
      <c r="D50" s="97" t="s">
        <v>846</v>
      </c>
      <c r="E50" s="89" t="s">
        <v>589</v>
      </c>
      <c r="F50" s="98" t="s">
        <v>1407</v>
      </c>
      <c r="G50" s="99">
        <v>33520.56</v>
      </c>
      <c r="H50" s="99"/>
      <c r="I50" s="100">
        <v>0.981</v>
      </c>
      <c r="J50" s="99">
        <v>0</v>
      </c>
      <c r="K50" s="101">
        <v>32883.66936</v>
      </c>
      <c r="L50" s="101"/>
      <c r="M50" s="102">
        <v>139.89</v>
      </c>
      <c r="N50" s="102" t="s">
        <v>1369</v>
      </c>
      <c r="O50" s="196">
        <v>0</v>
      </c>
      <c r="R50" s="103"/>
    </row>
    <row r="51" spans="2:18" ht="15.75">
      <c r="B51" s="96" t="s">
        <v>116</v>
      </c>
      <c r="C51" s="96" t="e">
        <f>VLOOKUP(B51,#REF!,2,FALSE)</f>
        <v>#REF!</v>
      </c>
      <c r="D51" s="97" t="s">
        <v>848</v>
      </c>
      <c r="E51" s="89" t="s">
        <v>589</v>
      </c>
      <c r="F51" s="98" t="s">
        <v>1407</v>
      </c>
      <c r="G51" s="99">
        <v>54461.3</v>
      </c>
      <c r="H51" s="99"/>
      <c r="I51" s="100">
        <v>0.99</v>
      </c>
      <c r="J51" s="99">
        <v>277.7</v>
      </c>
      <c r="K51" s="101">
        <v>54194.387</v>
      </c>
      <c r="L51" s="101"/>
      <c r="M51" s="102">
        <v>133.24</v>
      </c>
      <c r="N51" s="102" t="s">
        <v>1369</v>
      </c>
      <c r="O51" s="196">
        <v>0</v>
      </c>
      <c r="R51" s="103"/>
    </row>
    <row r="52" spans="2:18" ht="15.75">
      <c r="B52" s="96" t="s">
        <v>117</v>
      </c>
      <c r="C52" s="96" t="e">
        <f>VLOOKUP(B52,#REF!,2,FALSE)</f>
        <v>#REF!</v>
      </c>
      <c r="D52" s="97" t="s">
        <v>850</v>
      </c>
      <c r="E52" s="89" t="s">
        <v>589</v>
      </c>
      <c r="F52" s="98" t="s">
        <v>1407</v>
      </c>
      <c r="G52" s="99">
        <v>44796.8</v>
      </c>
      <c r="H52" s="99"/>
      <c r="I52" s="100">
        <v>0.985</v>
      </c>
      <c r="J52" s="99">
        <v>0</v>
      </c>
      <c r="K52" s="101">
        <v>44124.848000000005</v>
      </c>
      <c r="L52" s="101"/>
      <c r="M52" s="102">
        <v>159.5</v>
      </c>
      <c r="N52" s="102" t="s">
        <v>1369</v>
      </c>
      <c r="O52" s="196">
        <v>0</v>
      </c>
      <c r="R52" s="103"/>
    </row>
    <row r="53" spans="2:18" ht="15.75">
      <c r="B53" s="96" t="s">
        <v>118</v>
      </c>
      <c r="C53" s="96" t="e">
        <f>VLOOKUP(B53,#REF!,2,FALSE)</f>
        <v>#REF!</v>
      </c>
      <c r="D53" s="97" t="s">
        <v>852</v>
      </c>
      <c r="E53" s="89" t="s">
        <v>589</v>
      </c>
      <c r="F53" s="98" t="s">
        <v>1407</v>
      </c>
      <c r="G53" s="99">
        <v>37514.4</v>
      </c>
      <c r="H53" s="99"/>
      <c r="I53" s="100">
        <v>0.989</v>
      </c>
      <c r="J53" s="99">
        <v>0</v>
      </c>
      <c r="K53" s="101">
        <v>37101.7416</v>
      </c>
      <c r="L53" s="101"/>
      <c r="M53" s="102">
        <v>177.77</v>
      </c>
      <c r="N53" s="102" t="s">
        <v>1409</v>
      </c>
      <c r="O53" s="196">
        <v>65956</v>
      </c>
      <c r="R53" s="103"/>
    </row>
    <row r="54" spans="2:18" ht="15.75">
      <c r="B54" s="96" t="s">
        <v>119</v>
      </c>
      <c r="C54" s="96" t="e">
        <f>VLOOKUP(B54,#REF!,2,FALSE)</f>
        <v>#REF!</v>
      </c>
      <c r="D54" s="97" t="s">
        <v>854</v>
      </c>
      <c r="E54" s="89" t="s">
        <v>589</v>
      </c>
      <c r="F54" s="98" t="s">
        <v>1407</v>
      </c>
      <c r="G54" s="99">
        <v>21579.3</v>
      </c>
      <c r="H54" s="99"/>
      <c r="I54" s="100">
        <v>0.99</v>
      </c>
      <c r="J54" s="99">
        <v>0</v>
      </c>
      <c r="K54" s="101">
        <v>21363.506999999998</v>
      </c>
      <c r="L54" s="101"/>
      <c r="M54" s="102">
        <v>174.58</v>
      </c>
      <c r="N54" s="102" t="s">
        <v>1369</v>
      </c>
      <c r="O54" s="196">
        <v>0</v>
      </c>
      <c r="R54" s="103"/>
    </row>
    <row r="55" spans="2:18" ht="15.75">
      <c r="B55" s="96" t="s">
        <v>157</v>
      </c>
      <c r="C55" s="96" t="e">
        <f>VLOOKUP(B55,#REF!,2,FALSE)</f>
        <v>#REF!</v>
      </c>
      <c r="D55" s="97" t="s">
        <v>859</v>
      </c>
      <c r="E55" s="89" t="s">
        <v>589</v>
      </c>
      <c r="F55" s="98" t="s">
        <v>1407</v>
      </c>
      <c r="G55" s="99">
        <v>61796.4</v>
      </c>
      <c r="H55" s="99"/>
      <c r="I55" s="100">
        <v>0.975</v>
      </c>
      <c r="J55" s="99">
        <v>764.8</v>
      </c>
      <c r="K55" s="101">
        <v>61016.29</v>
      </c>
      <c r="L55" s="101"/>
      <c r="M55" s="102">
        <v>175.23</v>
      </c>
      <c r="N55" s="102" t="s">
        <v>1409</v>
      </c>
      <c r="O55" s="196">
        <v>106919</v>
      </c>
      <c r="R55" s="103"/>
    </row>
    <row r="56" spans="2:18" ht="15.75">
      <c r="B56" s="96" t="s">
        <v>158</v>
      </c>
      <c r="C56" s="96" t="e">
        <f>VLOOKUP(B56,#REF!,2,FALSE)</f>
        <v>#REF!</v>
      </c>
      <c r="D56" s="97" t="s">
        <v>861</v>
      </c>
      <c r="E56" s="89" t="s">
        <v>589</v>
      </c>
      <c r="F56" s="98" t="s">
        <v>1407</v>
      </c>
      <c r="G56" s="99">
        <v>23319.06</v>
      </c>
      <c r="H56" s="99"/>
      <c r="I56" s="100">
        <v>0.98</v>
      </c>
      <c r="J56" s="99">
        <v>0</v>
      </c>
      <c r="K56" s="101">
        <v>22852.6788</v>
      </c>
      <c r="L56" s="101"/>
      <c r="M56" s="102">
        <v>180.27</v>
      </c>
      <c r="N56" s="102" t="s">
        <v>1369</v>
      </c>
      <c r="O56" s="196">
        <v>0</v>
      </c>
      <c r="R56" s="103"/>
    </row>
    <row r="57" spans="2:18" ht="15.75">
      <c r="B57" s="96" t="s">
        <v>159</v>
      </c>
      <c r="C57" s="96" t="e">
        <f>VLOOKUP(B57,#REF!,2,FALSE)</f>
        <v>#REF!</v>
      </c>
      <c r="D57" s="97" t="s">
        <v>863</v>
      </c>
      <c r="E57" s="89" t="s">
        <v>589</v>
      </c>
      <c r="F57" s="98" t="s">
        <v>1407</v>
      </c>
      <c r="G57" s="99">
        <v>19337</v>
      </c>
      <c r="H57" s="99"/>
      <c r="I57" s="100">
        <v>0.98</v>
      </c>
      <c r="J57" s="99">
        <v>0</v>
      </c>
      <c r="K57" s="101">
        <v>18950.26</v>
      </c>
      <c r="L57" s="101"/>
      <c r="M57" s="102">
        <v>176.15</v>
      </c>
      <c r="N57" s="102" t="s">
        <v>1409</v>
      </c>
      <c r="O57" s="196">
        <v>33381</v>
      </c>
      <c r="R57" s="103"/>
    </row>
    <row r="58" spans="2:18" ht="15.75">
      <c r="B58" s="96" t="s">
        <v>162</v>
      </c>
      <c r="C58" s="96" t="e">
        <f>VLOOKUP(B58,#REF!,2,FALSE)</f>
        <v>#REF!</v>
      </c>
      <c r="D58" s="97" t="s">
        <v>867</v>
      </c>
      <c r="E58" s="89" t="s">
        <v>589</v>
      </c>
      <c r="F58" s="98" t="s">
        <v>1407</v>
      </c>
      <c r="G58" s="99">
        <v>38006.9</v>
      </c>
      <c r="H58" s="99"/>
      <c r="I58" s="100">
        <v>0.99</v>
      </c>
      <c r="J58" s="99">
        <v>198.34</v>
      </c>
      <c r="K58" s="101">
        <v>37825.170999999995</v>
      </c>
      <c r="L58" s="101"/>
      <c r="M58" s="102">
        <v>144.38</v>
      </c>
      <c r="N58" s="102" t="s">
        <v>1409</v>
      </c>
      <c r="O58" s="196">
        <v>54612</v>
      </c>
      <c r="R58" s="103"/>
    </row>
    <row r="59" spans="2:18" ht="15.75">
      <c r="B59" s="96" t="s">
        <v>164</v>
      </c>
      <c r="C59" s="96" t="e">
        <f>VLOOKUP(B59,#REF!,2,FALSE)</f>
        <v>#REF!</v>
      </c>
      <c r="D59" s="97" t="s">
        <v>871</v>
      </c>
      <c r="E59" s="89" t="s">
        <v>589</v>
      </c>
      <c r="F59" s="98" t="s">
        <v>1407</v>
      </c>
      <c r="G59" s="99">
        <v>22907.69</v>
      </c>
      <c r="H59" s="99"/>
      <c r="I59" s="100">
        <v>0.9825</v>
      </c>
      <c r="J59" s="99">
        <v>0</v>
      </c>
      <c r="K59" s="101">
        <v>22506.805425</v>
      </c>
      <c r="L59" s="101"/>
      <c r="M59" s="102">
        <v>152.21</v>
      </c>
      <c r="N59" s="102" t="s">
        <v>1409</v>
      </c>
      <c r="O59" s="196">
        <v>34258</v>
      </c>
      <c r="R59" s="103"/>
    </row>
    <row r="60" spans="2:18" ht="15.75">
      <c r="B60" s="96" t="s">
        <v>165</v>
      </c>
      <c r="C60" s="96" t="e">
        <f>VLOOKUP(B60,#REF!,2,FALSE)</f>
        <v>#REF!</v>
      </c>
      <c r="D60" s="97" t="s">
        <v>873</v>
      </c>
      <c r="E60" s="89" t="s">
        <v>589</v>
      </c>
      <c r="F60" s="98" t="s">
        <v>1407</v>
      </c>
      <c r="G60" s="99">
        <v>37628.4</v>
      </c>
      <c r="H60" s="99"/>
      <c r="I60" s="100">
        <v>0.989</v>
      </c>
      <c r="J60" s="99">
        <v>0</v>
      </c>
      <c r="K60" s="101">
        <v>37214.4876</v>
      </c>
      <c r="L60" s="101"/>
      <c r="M60" s="102">
        <v>187.83</v>
      </c>
      <c r="N60" s="102" t="s">
        <v>1409</v>
      </c>
      <c r="O60" s="196">
        <v>69900</v>
      </c>
      <c r="R60" s="103"/>
    </row>
    <row r="61" spans="2:18" ht="15.75">
      <c r="B61" s="96" t="s">
        <v>170</v>
      </c>
      <c r="C61" s="96" t="e">
        <f>VLOOKUP(B61,#REF!,2,FALSE)</f>
        <v>#REF!</v>
      </c>
      <c r="D61" s="97" t="s">
        <v>879</v>
      </c>
      <c r="E61" s="89" t="s">
        <v>589</v>
      </c>
      <c r="F61" s="98" t="s">
        <v>1407</v>
      </c>
      <c r="G61" s="99">
        <v>59152.7</v>
      </c>
      <c r="H61" s="99"/>
      <c r="I61" s="100">
        <v>0.9941</v>
      </c>
      <c r="J61" s="99">
        <v>0</v>
      </c>
      <c r="K61" s="101">
        <v>58803.699069999995</v>
      </c>
      <c r="L61" s="101"/>
      <c r="M61" s="102">
        <v>170.37</v>
      </c>
      <c r="N61" s="102" t="s">
        <v>1369</v>
      </c>
      <c r="O61" s="196">
        <v>0</v>
      </c>
      <c r="R61" s="103"/>
    </row>
    <row r="62" spans="2:18" ht="15.75">
      <c r="B62" s="96" t="s">
        <v>173</v>
      </c>
      <c r="C62" s="96" t="e">
        <f>VLOOKUP(B62,#REF!,2,FALSE)</f>
        <v>#REF!</v>
      </c>
      <c r="D62" s="97" t="s">
        <v>883</v>
      </c>
      <c r="E62" s="89" t="s">
        <v>589</v>
      </c>
      <c r="F62" s="98" t="s">
        <v>1407</v>
      </c>
      <c r="G62" s="99">
        <v>36319.83</v>
      </c>
      <c r="H62" s="99"/>
      <c r="I62" s="100">
        <v>0.9775</v>
      </c>
      <c r="J62" s="99">
        <v>0</v>
      </c>
      <c r="K62" s="101">
        <v>35502.633825000004</v>
      </c>
      <c r="L62" s="101"/>
      <c r="M62" s="102">
        <v>162.9</v>
      </c>
      <c r="N62" s="102" t="s">
        <v>1409</v>
      </c>
      <c r="O62" s="196">
        <v>57834</v>
      </c>
      <c r="R62" s="103"/>
    </row>
    <row r="63" spans="2:18" ht="15.75">
      <c r="B63" s="96" t="s">
        <v>174</v>
      </c>
      <c r="C63" s="96" t="e">
        <f>VLOOKUP(B63,#REF!,2,FALSE)</f>
        <v>#REF!</v>
      </c>
      <c r="D63" s="97" t="s">
        <v>885</v>
      </c>
      <c r="E63" s="89" t="s">
        <v>589</v>
      </c>
      <c r="F63" s="98" t="s">
        <v>1407</v>
      </c>
      <c r="G63" s="99">
        <v>29328</v>
      </c>
      <c r="H63" s="99"/>
      <c r="I63" s="100">
        <v>0.9761</v>
      </c>
      <c r="J63" s="99">
        <v>0</v>
      </c>
      <c r="K63" s="101">
        <v>28627.0608</v>
      </c>
      <c r="L63" s="101"/>
      <c r="M63" s="102">
        <v>133.7</v>
      </c>
      <c r="N63" s="102" t="s">
        <v>1369</v>
      </c>
      <c r="O63" s="196">
        <v>0</v>
      </c>
      <c r="R63" s="103"/>
    </row>
    <row r="64" spans="2:18" ht="15.75">
      <c r="B64" s="96" t="s">
        <v>180</v>
      </c>
      <c r="C64" s="96" t="e">
        <f>VLOOKUP(B64,#REF!,2,FALSE)</f>
        <v>#REF!</v>
      </c>
      <c r="D64" s="97" t="s">
        <v>756</v>
      </c>
      <c r="E64" s="89" t="s">
        <v>589</v>
      </c>
      <c r="F64" s="98" t="s">
        <v>1407</v>
      </c>
      <c r="G64" s="99">
        <v>30151.2</v>
      </c>
      <c r="H64" s="99"/>
      <c r="I64" s="100">
        <v>0.992</v>
      </c>
      <c r="J64" s="99">
        <v>0</v>
      </c>
      <c r="K64" s="101">
        <v>29909.9904</v>
      </c>
      <c r="L64" s="101"/>
      <c r="M64" s="102">
        <v>189.66</v>
      </c>
      <c r="N64" s="102" t="s">
        <v>1409</v>
      </c>
      <c r="O64" s="196">
        <v>56727</v>
      </c>
      <c r="R64" s="103"/>
    </row>
    <row r="65" spans="2:18" ht="15.75">
      <c r="B65" s="96" t="s">
        <v>44</v>
      </c>
      <c r="C65" s="96" t="e">
        <f>VLOOKUP(B65,#REF!,2,FALSE)</f>
        <v>#REF!</v>
      </c>
      <c r="D65" s="97" t="s">
        <v>1220</v>
      </c>
      <c r="E65" s="89" t="s">
        <v>589</v>
      </c>
      <c r="F65" s="98" t="s">
        <v>1407</v>
      </c>
      <c r="G65" s="99">
        <v>41854.2</v>
      </c>
      <c r="H65" s="99"/>
      <c r="I65" s="100">
        <v>0.9761</v>
      </c>
      <c r="J65" s="99">
        <v>0</v>
      </c>
      <c r="K65" s="101">
        <v>40853.88462</v>
      </c>
      <c r="L65" s="101"/>
      <c r="M65" s="102">
        <v>164.43</v>
      </c>
      <c r="N65" s="102" t="s">
        <v>1369</v>
      </c>
      <c r="O65" s="196">
        <v>0</v>
      </c>
      <c r="R65" s="103"/>
    </row>
    <row r="66" spans="2:18" ht="15.75">
      <c r="B66" s="96" t="s">
        <v>53</v>
      </c>
      <c r="C66" s="96" t="e">
        <f>VLOOKUP(B66,#REF!,2,FALSE)</f>
        <v>#REF!</v>
      </c>
      <c r="D66" s="97" t="s">
        <v>1228</v>
      </c>
      <c r="E66" s="89" t="s">
        <v>589</v>
      </c>
      <c r="F66" s="98" t="s">
        <v>1407</v>
      </c>
      <c r="G66" s="99">
        <v>30350</v>
      </c>
      <c r="H66" s="99"/>
      <c r="I66" s="100">
        <v>0.988</v>
      </c>
      <c r="J66" s="99">
        <v>0</v>
      </c>
      <c r="K66" s="101">
        <v>29985.8</v>
      </c>
      <c r="L66" s="101"/>
      <c r="M66" s="102">
        <v>139.35</v>
      </c>
      <c r="N66" s="102" t="s">
        <v>1369</v>
      </c>
      <c r="O66" s="196">
        <v>0</v>
      </c>
      <c r="R66" s="103"/>
    </row>
    <row r="67" spans="2:18" ht="15.75">
      <c r="B67" s="96" t="s">
        <v>54</v>
      </c>
      <c r="C67" s="96" t="e">
        <f>VLOOKUP(B67,#REF!,2,FALSE)</f>
        <v>#REF!</v>
      </c>
      <c r="D67" s="97" t="s">
        <v>1230</v>
      </c>
      <c r="E67" s="89" t="s">
        <v>589</v>
      </c>
      <c r="F67" s="98" t="s">
        <v>1407</v>
      </c>
      <c r="G67" s="99">
        <v>59006.4</v>
      </c>
      <c r="H67" s="99"/>
      <c r="I67" s="100">
        <v>0.984</v>
      </c>
      <c r="J67" s="99">
        <v>131</v>
      </c>
      <c r="K67" s="101">
        <v>58193.2976</v>
      </c>
      <c r="L67" s="101"/>
      <c r="M67" s="102">
        <v>121.78</v>
      </c>
      <c r="N67" s="102" t="s">
        <v>1409</v>
      </c>
      <c r="O67" s="196">
        <v>70868</v>
      </c>
      <c r="R67" s="103"/>
    </row>
    <row r="68" spans="2:18" ht="15.75">
      <c r="B68" s="96" t="s">
        <v>55</v>
      </c>
      <c r="C68" s="96" t="e">
        <f>VLOOKUP(B68,#REF!,2,FALSE)</f>
        <v>#REF!</v>
      </c>
      <c r="D68" s="97" t="s">
        <v>1232</v>
      </c>
      <c r="E68" s="89" t="s">
        <v>589</v>
      </c>
      <c r="F68" s="98" t="s">
        <v>1407</v>
      </c>
      <c r="G68" s="99">
        <v>39439</v>
      </c>
      <c r="H68" s="99"/>
      <c r="I68" s="100">
        <v>0.99</v>
      </c>
      <c r="J68" s="99">
        <v>52.4</v>
      </c>
      <c r="K68" s="101">
        <v>39097.01</v>
      </c>
      <c r="L68" s="101"/>
      <c r="M68" s="102">
        <v>190.93</v>
      </c>
      <c r="N68" s="102" t="s">
        <v>1369</v>
      </c>
      <c r="O68" s="196">
        <v>0</v>
      </c>
      <c r="R68" s="103"/>
    </row>
    <row r="69" spans="2:18" ht="15.75">
      <c r="B69" s="96" t="s">
        <v>56</v>
      </c>
      <c r="C69" s="96" t="e">
        <f>VLOOKUP(B69,#REF!,2,FALSE)</f>
        <v>#REF!</v>
      </c>
      <c r="D69" s="97" t="s">
        <v>1234</v>
      </c>
      <c r="E69" s="89" t="s">
        <v>589</v>
      </c>
      <c r="F69" s="98" t="s">
        <v>1407</v>
      </c>
      <c r="G69" s="99">
        <v>48988.08</v>
      </c>
      <c r="H69" s="99"/>
      <c r="I69" s="100">
        <v>0.997</v>
      </c>
      <c r="J69" s="99">
        <v>304</v>
      </c>
      <c r="K69" s="101">
        <v>49145.11576</v>
      </c>
      <c r="L69" s="101"/>
      <c r="M69" s="102">
        <v>134.61</v>
      </c>
      <c r="N69" s="102" t="s">
        <v>1369</v>
      </c>
      <c r="O69" s="196">
        <v>0</v>
      </c>
      <c r="R69" s="103"/>
    </row>
    <row r="70" spans="2:18" ht="15.75">
      <c r="B70" s="96" t="s">
        <v>57</v>
      </c>
      <c r="C70" s="96" t="e">
        <f>VLOOKUP(B70,#REF!,2,FALSE)</f>
        <v>#REF!</v>
      </c>
      <c r="D70" s="97" t="s">
        <v>1236</v>
      </c>
      <c r="E70" s="89" t="s">
        <v>589</v>
      </c>
      <c r="F70" s="98" t="s">
        <v>1407</v>
      </c>
      <c r="G70" s="99">
        <v>59431</v>
      </c>
      <c r="H70" s="99"/>
      <c r="I70" s="100">
        <v>0.9865</v>
      </c>
      <c r="J70" s="99">
        <v>0</v>
      </c>
      <c r="K70" s="101">
        <v>58628.681500000006</v>
      </c>
      <c r="L70" s="101"/>
      <c r="M70" s="102">
        <v>159.13</v>
      </c>
      <c r="N70" s="102" t="s">
        <v>1409</v>
      </c>
      <c r="O70" s="196">
        <v>93296</v>
      </c>
      <c r="R70" s="103"/>
    </row>
    <row r="71" spans="2:18" ht="15.75">
      <c r="B71" s="96" t="s">
        <v>1243</v>
      </c>
      <c r="C71" s="96" t="e">
        <f>VLOOKUP(B71,#REF!,2,FALSE)</f>
        <v>#REF!</v>
      </c>
      <c r="D71" s="97" t="s">
        <v>1238</v>
      </c>
      <c r="E71" s="89" t="s">
        <v>589</v>
      </c>
      <c r="F71" s="98" t="s">
        <v>1407</v>
      </c>
      <c r="G71" s="99">
        <v>47984</v>
      </c>
      <c r="H71" s="99"/>
      <c r="I71" s="100">
        <v>0.9764</v>
      </c>
      <c r="J71" s="99">
        <v>248</v>
      </c>
      <c r="K71" s="101">
        <v>47099.577600000004</v>
      </c>
      <c r="L71" s="101"/>
      <c r="M71" s="102">
        <v>112.41</v>
      </c>
      <c r="N71" s="102" t="s">
        <v>1369</v>
      </c>
      <c r="O71" s="196">
        <v>0</v>
      </c>
      <c r="R71" s="103"/>
    </row>
    <row r="72" spans="2:18" ht="15.75">
      <c r="B72" s="96" t="s">
        <v>1244</v>
      </c>
      <c r="C72" s="96" t="e">
        <f>VLOOKUP(B72,#REF!,2,FALSE)</f>
        <v>#REF!</v>
      </c>
      <c r="D72" s="97" t="s">
        <v>1240</v>
      </c>
      <c r="E72" s="89" t="s">
        <v>589</v>
      </c>
      <c r="F72" s="98" t="s">
        <v>1407</v>
      </c>
      <c r="G72" s="99">
        <v>31597.5</v>
      </c>
      <c r="H72" s="99"/>
      <c r="I72" s="100">
        <v>0.982</v>
      </c>
      <c r="J72" s="99">
        <v>0</v>
      </c>
      <c r="K72" s="101">
        <v>31028.745</v>
      </c>
      <c r="L72" s="101"/>
      <c r="M72" s="102">
        <v>123.65</v>
      </c>
      <c r="N72" s="102" t="s">
        <v>1409</v>
      </c>
      <c r="O72" s="196">
        <v>38367</v>
      </c>
      <c r="R72" s="103"/>
    </row>
    <row r="73" spans="2:18" ht="15.75">
      <c r="B73" s="96" t="s">
        <v>1247</v>
      </c>
      <c r="C73" s="96" t="e">
        <f>VLOOKUP(B73,#REF!,2,FALSE)</f>
        <v>#REF!</v>
      </c>
      <c r="D73" s="97" t="s">
        <v>17</v>
      </c>
      <c r="E73" s="89" t="s">
        <v>589</v>
      </c>
      <c r="F73" s="98" t="s">
        <v>1407</v>
      </c>
      <c r="G73" s="99">
        <v>38752.2</v>
      </c>
      <c r="H73" s="99"/>
      <c r="I73" s="100">
        <v>0.965</v>
      </c>
      <c r="J73" s="99">
        <v>0</v>
      </c>
      <c r="K73" s="101">
        <v>37395.873</v>
      </c>
      <c r="L73" s="101"/>
      <c r="M73" s="102">
        <v>184.07</v>
      </c>
      <c r="N73" s="102" t="s">
        <v>1409</v>
      </c>
      <c r="O73" s="196">
        <v>68835</v>
      </c>
      <c r="R73" s="103"/>
    </row>
    <row r="74" spans="2:18" ht="15.75">
      <c r="B74" s="96" t="s">
        <v>1251</v>
      </c>
      <c r="C74" s="96" t="e">
        <f>VLOOKUP(B74,#REF!,2,FALSE)</f>
        <v>#REF!</v>
      </c>
      <c r="D74" s="97" t="s">
        <v>21</v>
      </c>
      <c r="E74" s="89" t="s">
        <v>589</v>
      </c>
      <c r="F74" s="98" t="s">
        <v>1407</v>
      </c>
      <c r="G74" s="99">
        <v>37149.7</v>
      </c>
      <c r="H74" s="99"/>
      <c r="I74" s="100">
        <v>0.975</v>
      </c>
      <c r="J74" s="99">
        <v>0</v>
      </c>
      <c r="K74" s="101">
        <v>36220.9575</v>
      </c>
      <c r="L74" s="101"/>
      <c r="M74" s="102">
        <v>224.19</v>
      </c>
      <c r="N74" s="102" t="s">
        <v>1409</v>
      </c>
      <c r="O74" s="196">
        <v>81204</v>
      </c>
      <c r="R74" s="103"/>
    </row>
    <row r="75" spans="2:18" ht="15.75">
      <c r="B75" s="96" t="s">
        <v>1252</v>
      </c>
      <c r="C75" s="96" t="e">
        <f>VLOOKUP(B75,#REF!,2,FALSE)</f>
        <v>#REF!</v>
      </c>
      <c r="D75" s="97" t="s">
        <v>23</v>
      </c>
      <c r="E75" s="89" t="s">
        <v>589</v>
      </c>
      <c r="F75" s="98" t="s">
        <v>1407</v>
      </c>
      <c r="G75" s="99">
        <v>45820.1</v>
      </c>
      <c r="H75" s="99"/>
      <c r="I75" s="100">
        <v>0.982</v>
      </c>
      <c r="J75" s="99">
        <v>0</v>
      </c>
      <c r="K75" s="101">
        <v>44995.3382</v>
      </c>
      <c r="L75" s="101"/>
      <c r="M75" s="102">
        <v>133.54</v>
      </c>
      <c r="N75" s="102" t="s">
        <v>1409</v>
      </c>
      <c r="O75" s="196">
        <v>60087</v>
      </c>
      <c r="R75" s="103"/>
    </row>
    <row r="76" spans="2:18" ht="15.75">
      <c r="B76" s="96" t="s">
        <v>1253</v>
      </c>
      <c r="C76" s="96" t="e">
        <f>VLOOKUP(B76,#REF!,2,FALSE)</f>
        <v>#REF!</v>
      </c>
      <c r="D76" s="97" t="s">
        <v>25</v>
      </c>
      <c r="E76" s="89" t="s">
        <v>589</v>
      </c>
      <c r="F76" s="98" t="s">
        <v>1407</v>
      </c>
      <c r="G76" s="99">
        <v>21192.9</v>
      </c>
      <c r="H76" s="99"/>
      <c r="I76" s="100">
        <v>0.985</v>
      </c>
      <c r="J76" s="99">
        <v>2</v>
      </c>
      <c r="K76" s="101">
        <v>20877.0065</v>
      </c>
      <c r="L76" s="101"/>
      <c r="M76" s="102">
        <v>174.57</v>
      </c>
      <c r="N76" s="102" t="s">
        <v>1369</v>
      </c>
      <c r="O76" s="196">
        <v>0</v>
      </c>
      <c r="R76" s="103"/>
    </row>
    <row r="77" spans="2:18" ht="15.75">
      <c r="B77" s="96" t="s">
        <v>1254</v>
      </c>
      <c r="C77" s="96" t="e">
        <f>VLOOKUP(B77,#REF!,2,FALSE)</f>
        <v>#REF!</v>
      </c>
      <c r="D77" s="97" t="s">
        <v>27</v>
      </c>
      <c r="E77" s="89" t="s">
        <v>589</v>
      </c>
      <c r="F77" s="98" t="s">
        <v>1407</v>
      </c>
      <c r="G77" s="99">
        <v>66101</v>
      </c>
      <c r="H77" s="99"/>
      <c r="I77" s="100">
        <v>0.98</v>
      </c>
      <c r="J77" s="99">
        <v>0</v>
      </c>
      <c r="K77" s="101">
        <v>64778.98</v>
      </c>
      <c r="L77" s="101"/>
      <c r="M77" s="102">
        <v>199.19</v>
      </c>
      <c r="N77" s="102" t="s">
        <v>1369</v>
      </c>
      <c r="O77" s="196">
        <v>0</v>
      </c>
      <c r="R77" s="103"/>
    </row>
    <row r="78" spans="2:18" ht="15.75">
      <c r="B78" s="96" t="s">
        <v>1256</v>
      </c>
      <c r="C78" s="96" t="e">
        <f>VLOOKUP(B78,#REF!,2,FALSE)</f>
        <v>#REF!</v>
      </c>
      <c r="D78" s="97" t="s">
        <v>31</v>
      </c>
      <c r="E78" s="89" t="s">
        <v>589</v>
      </c>
      <c r="F78" s="98" t="s">
        <v>1407</v>
      </c>
      <c r="G78" s="99">
        <v>56415.9</v>
      </c>
      <c r="H78" s="99"/>
      <c r="I78" s="100">
        <v>0.978</v>
      </c>
      <c r="J78" s="99">
        <v>0</v>
      </c>
      <c r="K78" s="101">
        <v>55174.7502</v>
      </c>
      <c r="L78" s="101"/>
      <c r="M78" s="102">
        <v>148.77</v>
      </c>
      <c r="N78" s="102" t="s">
        <v>1409</v>
      </c>
      <c r="O78" s="196">
        <v>82083</v>
      </c>
      <c r="R78" s="103"/>
    </row>
    <row r="79" spans="2:18" ht="15.75">
      <c r="B79" s="96" t="s">
        <v>1257</v>
      </c>
      <c r="C79" s="96" t="e">
        <f>VLOOKUP(B79,#REF!,2,FALSE)</f>
        <v>#REF!</v>
      </c>
      <c r="D79" s="97" t="s">
        <v>1258</v>
      </c>
      <c r="E79" s="89" t="s">
        <v>589</v>
      </c>
      <c r="F79" s="98" t="s">
        <v>1407</v>
      </c>
      <c r="G79" s="99">
        <v>33234.9</v>
      </c>
      <c r="H79" s="99"/>
      <c r="I79" s="100">
        <v>0.984</v>
      </c>
      <c r="J79" s="99">
        <v>0</v>
      </c>
      <c r="K79" s="101">
        <v>32703.141600000003</v>
      </c>
      <c r="L79" s="101"/>
      <c r="M79" s="102">
        <v>167.13</v>
      </c>
      <c r="N79" s="102" t="s">
        <v>1369</v>
      </c>
      <c r="O79" s="196">
        <v>0</v>
      </c>
      <c r="R79" s="103"/>
    </row>
    <row r="80" spans="2:18" ht="15.75">
      <c r="B80" s="96" t="s">
        <v>1259</v>
      </c>
      <c r="C80" s="96" t="e">
        <f>VLOOKUP(B80,#REF!,2,FALSE)</f>
        <v>#REF!</v>
      </c>
      <c r="D80" s="97" t="s">
        <v>1046</v>
      </c>
      <c r="E80" s="89" t="s">
        <v>589</v>
      </c>
      <c r="F80" s="98" t="s">
        <v>1407</v>
      </c>
      <c r="G80" s="99">
        <v>37151</v>
      </c>
      <c r="H80" s="99"/>
      <c r="I80" s="100">
        <v>0.98</v>
      </c>
      <c r="J80" s="99">
        <v>0</v>
      </c>
      <c r="K80" s="101">
        <v>36407.98</v>
      </c>
      <c r="L80" s="101"/>
      <c r="M80" s="102">
        <v>165.91</v>
      </c>
      <c r="N80" s="102" t="s">
        <v>1409</v>
      </c>
      <c r="O80" s="196">
        <v>60404</v>
      </c>
      <c r="R80" s="103"/>
    </row>
    <row r="81" spans="2:18" ht="15.75">
      <c r="B81" s="96" t="s">
        <v>1265</v>
      </c>
      <c r="C81" s="96" t="e">
        <f>VLOOKUP(B81,#REF!,2,FALSE)</f>
        <v>#REF!</v>
      </c>
      <c r="D81" s="97" t="s">
        <v>1050</v>
      </c>
      <c r="E81" s="89" t="s">
        <v>589</v>
      </c>
      <c r="F81" s="98" t="s">
        <v>1407</v>
      </c>
      <c r="G81" s="99">
        <v>39566</v>
      </c>
      <c r="H81" s="99"/>
      <c r="I81" s="100">
        <v>0.97</v>
      </c>
      <c r="J81" s="99">
        <v>0</v>
      </c>
      <c r="K81" s="101">
        <v>38379.02</v>
      </c>
      <c r="L81" s="101"/>
      <c r="M81" s="102">
        <v>124.84</v>
      </c>
      <c r="N81" s="102" t="s">
        <v>1369</v>
      </c>
      <c r="O81" s="196">
        <v>0</v>
      </c>
      <c r="R81" s="103"/>
    </row>
    <row r="82" spans="2:18" ht="15.75">
      <c r="B82" s="96" t="s">
        <v>1266</v>
      </c>
      <c r="C82" s="96" t="e">
        <f>VLOOKUP(B82,#REF!,2,FALSE)</f>
        <v>#REF!</v>
      </c>
      <c r="D82" s="97" t="s">
        <v>1052</v>
      </c>
      <c r="E82" s="89" t="s">
        <v>589</v>
      </c>
      <c r="F82" s="98" t="s">
        <v>1407</v>
      </c>
      <c r="G82" s="99">
        <v>44013.3</v>
      </c>
      <c r="H82" s="99"/>
      <c r="I82" s="100">
        <v>0.98</v>
      </c>
      <c r="J82" s="99">
        <v>367.8</v>
      </c>
      <c r="K82" s="101">
        <v>43500.834</v>
      </c>
      <c r="L82" s="101"/>
      <c r="M82" s="102">
        <v>140.22</v>
      </c>
      <c r="N82" s="102" t="s">
        <v>1409</v>
      </c>
      <c r="O82" s="196">
        <v>60997</v>
      </c>
      <c r="R82" s="103"/>
    </row>
    <row r="83" spans="2:18" ht="15.75">
      <c r="B83" s="96" t="s">
        <v>1267</v>
      </c>
      <c r="C83" s="96" t="e">
        <f>VLOOKUP(B83,#REF!,2,FALSE)</f>
        <v>#REF!</v>
      </c>
      <c r="D83" s="97" t="s">
        <v>1054</v>
      </c>
      <c r="E83" s="89" t="s">
        <v>589</v>
      </c>
      <c r="F83" s="98" t="s">
        <v>1407</v>
      </c>
      <c r="G83" s="99">
        <v>31565.7</v>
      </c>
      <c r="H83" s="99"/>
      <c r="I83" s="100">
        <v>0.98</v>
      </c>
      <c r="J83" s="99">
        <v>0</v>
      </c>
      <c r="K83" s="101">
        <v>30934.386</v>
      </c>
      <c r="L83" s="101"/>
      <c r="M83" s="102">
        <v>241.56</v>
      </c>
      <c r="N83" s="102" t="s">
        <v>1369</v>
      </c>
      <c r="O83" s="196">
        <v>0</v>
      </c>
      <c r="R83" s="103"/>
    </row>
    <row r="84" spans="2:18" ht="15.75">
      <c r="B84" s="96" t="s">
        <v>1268</v>
      </c>
      <c r="C84" s="96" t="e">
        <f>VLOOKUP(B84,#REF!,2,FALSE)</f>
        <v>#REF!</v>
      </c>
      <c r="D84" s="97" t="s">
        <v>1056</v>
      </c>
      <c r="E84" s="89" t="s">
        <v>589</v>
      </c>
      <c r="F84" s="98" t="s">
        <v>1407</v>
      </c>
      <c r="G84" s="99">
        <v>18298.9</v>
      </c>
      <c r="H84" s="99"/>
      <c r="I84" s="100">
        <v>0.9894</v>
      </c>
      <c r="J84" s="99">
        <v>0</v>
      </c>
      <c r="K84" s="101">
        <v>18104.931660000002</v>
      </c>
      <c r="L84" s="101"/>
      <c r="M84" s="102">
        <v>137.43</v>
      </c>
      <c r="N84" s="102" t="s">
        <v>1409</v>
      </c>
      <c r="O84" s="196">
        <v>24882</v>
      </c>
      <c r="R84" s="103"/>
    </row>
    <row r="85" spans="2:18" ht="15.75">
      <c r="B85" s="96" t="s">
        <v>1269</v>
      </c>
      <c r="C85" s="96" t="e">
        <f>VLOOKUP(B85,#REF!,2,FALSE)</f>
        <v>#REF!</v>
      </c>
      <c r="D85" s="97" t="s">
        <v>1058</v>
      </c>
      <c r="E85" s="89" t="s">
        <v>589</v>
      </c>
      <c r="F85" s="98" t="s">
        <v>1407</v>
      </c>
      <c r="G85" s="99">
        <v>30255</v>
      </c>
      <c r="H85" s="99"/>
      <c r="I85" s="100">
        <v>0.98</v>
      </c>
      <c r="J85" s="99">
        <v>166.9</v>
      </c>
      <c r="K85" s="101">
        <v>29816.8</v>
      </c>
      <c r="L85" s="101"/>
      <c r="M85" s="102">
        <v>162.29</v>
      </c>
      <c r="N85" s="102" t="s">
        <v>1409</v>
      </c>
      <c r="O85" s="196">
        <v>48390</v>
      </c>
      <c r="R85" s="103"/>
    </row>
    <row r="86" spans="2:18" ht="15.75">
      <c r="B86" s="96" t="s">
        <v>1270</v>
      </c>
      <c r="C86" s="96" t="e">
        <f>VLOOKUP(B86,#REF!,2,FALSE)</f>
        <v>#REF!</v>
      </c>
      <c r="D86" s="97" t="s">
        <v>1060</v>
      </c>
      <c r="E86" s="89" t="s">
        <v>589</v>
      </c>
      <c r="F86" s="98" t="s">
        <v>1407</v>
      </c>
      <c r="G86" s="99">
        <v>30754</v>
      </c>
      <c r="H86" s="99"/>
      <c r="I86" s="100">
        <v>0.9825</v>
      </c>
      <c r="J86" s="99">
        <v>181.3</v>
      </c>
      <c r="K86" s="101">
        <v>30397.105</v>
      </c>
      <c r="L86" s="101"/>
      <c r="M86" s="102">
        <v>186.29</v>
      </c>
      <c r="N86" s="102" t="s">
        <v>1409</v>
      </c>
      <c r="O86" s="196">
        <v>56627</v>
      </c>
      <c r="R86" s="103"/>
    </row>
    <row r="87" spans="2:18" ht="15.75">
      <c r="B87" s="96" t="s">
        <v>1272</v>
      </c>
      <c r="C87" s="96" t="e">
        <f>VLOOKUP(B87,#REF!,2,FALSE)</f>
        <v>#REF!</v>
      </c>
      <c r="D87" s="97" t="s">
        <v>1066</v>
      </c>
      <c r="E87" s="89" t="s">
        <v>589</v>
      </c>
      <c r="F87" s="98" t="s">
        <v>1407</v>
      </c>
      <c r="G87" s="99">
        <v>39340.5</v>
      </c>
      <c r="H87" s="99"/>
      <c r="I87" s="100">
        <v>0.9875</v>
      </c>
      <c r="J87" s="99">
        <v>0</v>
      </c>
      <c r="K87" s="101">
        <v>38848.74375</v>
      </c>
      <c r="L87" s="101"/>
      <c r="M87" s="102">
        <v>150.36</v>
      </c>
      <c r="N87" s="102" t="s">
        <v>1369</v>
      </c>
      <c r="O87" s="196">
        <v>0</v>
      </c>
      <c r="R87" s="103"/>
    </row>
    <row r="88" spans="2:18" ht="15.75">
      <c r="B88" s="96" t="s">
        <v>1273</v>
      </c>
      <c r="C88" s="96" t="e">
        <f>VLOOKUP(B88,#REF!,2,FALSE)</f>
        <v>#REF!</v>
      </c>
      <c r="D88" s="97" t="s">
        <v>1068</v>
      </c>
      <c r="E88" s="89" t="s">
        <v>589</v>
      </c>
      <c r="F88" s="98" t="s">
        <v>1407</v>
      </c>
      <c r="G88" s="99">
        <v>40589.31</v>
      </c>
      <c r="H88" s="99"/>
      <c r="I88" s="100">
        <v>0.9875</v>
      </c>
      <c r="J88" s="99">
        <v>115.7</v>
      </c>
      <c r="K88" s="101">
        <v>40197.643625</v>
      </c>
      <c r="L88" s="101"/>
      <c r="M88" s="102">
        <v>180.42</v>
      </c>
      <c r="N88" s="102" t="s">
        <v>1409</v>
      </c>
      <c r="O88" s="196">
        <v>72525</v>
      </c>
      <c r="R88" s="103"/>
    </row>
    <row r="89" spans="2:18" ht="15.75">
      <c r="B89" s="96" t="s">
        <v>515</v>
      </c>
      <c r="C89" s="96" t="e">
        <f>VLOOKUP(B89,#REF!,2,FALSE)</f>
        <v>#REF!</v>
      </c>
      <c r="D89" s="97" t="s">
        <v>1072</v>
      </c>
      <c r="E89" s="89" t="s">
        <v>589</v>
      </c>
      <c r="F89" s="98" t="s">
        <v>1407</v>
      </c>
      <c r="G89" s="99">
        <v>27296.3</v>
      </c>
      <c r="H89" s="99"/>
      <c r="I89" s="100">
        <v>0.986</v>
      </c>
      <c r="J89" s="99">
        <v>816.7</v>
      </c>
      <c r="K89" s="101">
        <v>27730.8518</v>
      </c>
      <c r="L89" s="101"/>
      <c r="M89" s="102">
        <v>202.81</v>
      </c>
      <c r="N89" s="102" t="s">
        <v>1409</v>
      </c>
      <c r="O89" s="196">
        <v>56241</v>
      </c>
      <c r="R89" s="103"/>
    </row>
    <row r="90" spans="2:18" ht="15.75">
      <c r="B90" s="96" t="s">
        <v>516</v>
      </c>
      <c r="C90" s="96" t="e">
        <f>VLOOKUP(B90,#REF!,2,FALSE)</f>
        <v>#REF!</v>
      </c>
      <c r="D90" s="97" t="s">
        <v>1074</v>
      </c>
      <c r="E90" s="89" t="s">
        <v>589</v>
      </c>
      <c r="F90" s="98" t="s">
        <v>1407</v>
      </c>
      <c r="G90" s="99">
        <v>36621.7</v>
      </c>
      <c r="H90" s="99"/>
      <c r="I90" s="100">
        <v>0.975</v>
      </c>
      <c r="J90" s="99">
        <v>0</v>
      </c>
      <c r="K90" s="101">
        <v>35706.157499999994</v>
      </c>
      <c r="L90" s="101"/>
      <c r="M90" s="102">
        <v>171.45</v>
      </c>
      <c r="N90" s="102" t="s">
        <v>1369</v>
      </c>
      <c r="O90" s="196">
        <v>0</v>
      </c>
      <c r="R90" s="103"/>
    </row>
    <row r="91" spans="2:18" ht="15.75">
      <c r="B91" s="96" t="s">
        <v>517</v>
      </c>
      <c r="C91" s="96" t="e">
        <f>VLOOKUP(B91,#REF!,2,FALSE)</f>
        <v>#REF!</v>
      </c>
      <c r="D91" s="97" t="s">
        <v>1076</v>
      </c>
      <c r="E91" s="89" t="s">
        <v>589</v>
      </c>
      <c r="F91" s="98" t="s">
        <v>1407</v>
      </c>
      <c r="G91" s="99">
        <v>32176</v>
      </c>
      <c r="H91" s="99"/>
      <c r="I91" s="100">
        <v>0.985</v>
      </c>
      <c r="J91" s="99">
        <v>0</v>
      </c>
      <c r="K91" s="101">
        <v>31693.36</v>
      </c>
      <c r="L91" s="101"/>
      <c r="M91" s="102">
        <v>146.48</v>
      </c>
      <c r="N91" s="102" t="s">
        <v>1409</v>
      </c>
      <c r="O91" s="196">
        <v>46424</v>
      </c>
      <c r="R91" s="103"/>
    </row>
    <row r="92" spans="2:18" ht="15.75">
      <c r="B92" s="96" t="s">
        <v>526</v>
      </c>
      <c r="C92" s="96" t="e">
        <f>VLOOKUP(B92,#REF!,2,FALSE)</f>
        <v>#REF!</v>
      </c>
      <c r="D92" s="97" t="s">
        <v>1083</v>
      </c>
      <c r="E92" s="89" t="s">
        <v>589</v>
      </c>
      <c r="F92" s="98" t="s">
        <v>1407</v>
      </c>
      <c r="G92" s="99">
        <v>58732.6</v>
      </c>
      <c r="H92" s="99"/>
      <c r="I92" s="100">
        <v>0.982</v>
      </c>
      <c r="J92" s="99">
        <v>430.7</v>
      </c>
      <c r="K92" s="101">
        <v>58106.11319999999</v>
      </c>
      <c r="L92" s="101"/>
      <c r="M92" s="102">
        <v>144.05</v>
      </c>
      <c r="N92" s="102" t="s">
        <v>1369</v>
      </c>
      <c r="O92" s="196">
        <v>0</v>
      </c>
      <c r="R92" s="103"/>
    </row>
    <row r="93" spans="2:18" ht="15.75">
      <c r="B93" s="96" t="s">
        <v>530</v>
      </c>
      <c r="C93" s="96" t="e">
        <f>VLOOKUP(B93,#REF!,2,FALSE)</f>
        <v>#REF!</v>
      </c>
      <c r="D93" s="97" t="s">
        <v>1089</v>
      </c>
      <c r="E93" s="89" t="s">
        <v>589</v>
      </c>
      <c r="F93" s="98" t="s">
        <v>1407</v>
      </c>
      <c r="G93" s="99">
        <v>36307.7</v>
      </c>
      <c r="H93" s="99"/>
      <c r="I93" s="100">
        <v>0.9888</v>
      </c>
      <c r="J93" s="99">
        <v>599.3</v>
      </c>
      <c r="K93" s="101">
        <v>36500.35376</v>
      </c>
      <c r="L93" s="101"/>
      <c r="M93" s="102">
        <v>89.48</v>
      </c>
      <c r="N93" s="102" t="s">
        <v>1409</v>
      </c>
      <c r="O93" s="196">
        <v>32661</v>
      </c>
      <c r="R93" s="103"/>
    </row>
    <row r="94" spans="2:18" ht="15.75">
      <c r="B94" s="96" t="s">
        <v>538</v>
      </c>
      <c r="C94" s="96" t="e">
        <f>VLOOKUP(B94,#REF!,2,FALSE)</f>
        <v>#REF!</v>
      </c>
      <c r="D94" s="97" t="s">
        <v>900</v>
      </c>
      <c r="E94" s="89" t="s">
        <v>589</v>
      </c>
      <c r="F94" s="98" t="s">
        <v>1407</v>
      </c>
      <c r="G94" s="99">
        <v>33879</v>
      </c>
      <c r="H94" s="99"/>
      <c r="I94" s="100">
        <v>0.985</v>
      </c>
      <c r="J94" s="99">
        <v>0</v>
      </c>
      <c r="K94" s="101">
        <v>33370.815</v>
      </c>
      <c r="L94" s="101"/>
      <c r="M94" s="102">
        <v>168.03</v>
      </c>
      <c r="N94" s="102" t="s">
        <v>1409</v>
      </c>
      <c r="O94" s="196">
        <v>56073</v>
      </c>
      <c r="R94" s="103"/>
    </row>
    <row r="95" spans="2:18" ht="15.75">
      <c r="B95" s="96" t="s">
        <v>540</v>
      </c>
      <c r="C95" s="96" t="e">
        <f>VLOOKUP(B95,#REF!,2,FALSE)</f>
        <v>#REF!</v>
      </c>
      <c r="D95" s="97" t="s">
        <v>904</v>
      </c>
      <c r="E95" s="89" t="s">
        <v>589</v>
      </c>
      <c r="F95" s="98" t="s">
        <v>1407</v>
      </c>
      <c r="G95" s="99">
        <v>29131.9</v>
      </c>
      <c r="H95" s="99"/>
      <c r="I95" s="100">
        <v>0.9661</v>
      </c>
      <c r="J95" s="99">
        <v>0</v>
      </c>
      <c r="K95" s="101">
        <v>28144.32859</v>
      </c>
      <c r="L95" s="101"/>
      <c r="M95" s="102">
        <v>251.55</v>
      </c>
      <c r="N95" s="102" t="s">
        <v>1369</v>
      </c>
      <c r="O95" s="196">
        <v>0</v>
      </c>
      <c r="R95" s="103"/>
    </row>
    <row r="96" spans="2:18" ht="15.75">
      <c r="B96" s="96" t="s">
        <v>541</v>
      </c>
      <c r="C96" s="96" t="e">
        <f>VLOOKUP(B96,#REF!,2,FALSE)</f>
        <v>#REF!</v>
      </c>
      <c r="D96" s="97" t="s">
        <v>906</v>
      </c>
      <c r="E96" s="89" t="s">
        <v>589</v>
      </c>
      <c r="F96" s="98" t="s">
        <v>1407</v>
      </c>
      <c r="G96" s="99">
        <v>63543.73</v>
      </c>
      <c r="H96" s="99"/>
      <c r="I96" s="100">
        <v>0.985</v>
      </c>
      <c r="J96" s="99">
        <v>508.9</v>
      </c>
      <c r="K96" s="101">
        <v>63099.474050000004</v>
      </c>
      <c r="L96" s="101"/>
      <c r="M96" s="102">
        <v>219.56</v>
      </c>
      <c r="N96" s="102" t="s">
        <v>1409</v>
      </c>
      <c r="O96" s="196">
        <v>138541</v>
      </c>
      <c r="R96" s="103"/>
    </row>
    <row r="97" spans="2:18" ht="15.75">
      <c r="B97" s="96" t="s">
        <v>543</v>
      </c>
      <c r="C97" s="96" t="e">
        <f>VLOOKUP(B97,#REF!,2,FALSE)</f>
        <v>#REF!</v>
      </c>
      <c r="D97" s="97" t="s">
        <v>910</v>
      </c>
      <c r="E97" s="89" t="s">
        <v>589</v>
      </c>
      <c r="F97" s="98" t="s">
        <v>1407</v>
      </c>
      <c r="G97" s="99">
        <v>39237.83</v>
      </c>
      <c r="H97" s="99"/>
      <c r="I97" s="100">
        <v>0.986</v>
      </c>
      <c r="J97" s="99">
        <v>0</v>
      </c>
      <c r="K97" s="101">
        <v>38688.50038</v>
      </c>
      <c r="L97" s="101"/>
      <c r="M97" s="102">
        <v>151.84</v>
      </c>
      <c r="N97" s="102" t="s">
        <v>1409</v>
      </c>
      <c r="O97" s="196">
        <v>58745</v>
      </c>
      <c r="R97" s="103"/>
    </row>
    <row r="98" spans="2:18" ht="15.75">
      <c r="B98" s="96" t="s">
        <v>546</v>
      </c>
      <c r="C98" s="96" t="e">
        <f>VLOOKUP(B98,#REF!,2,FALSE)</f>
        <v>#REF!</v>
      </c>
      <c r="D98" s="97" t="s">
        <v>914</v>
      </c>
      <c r="E98" s="89" t="s">
        <v>589</v>
      </c>
      <c r="F98" s="98" t="s">
        <v>1407</v>
      </c>
      <c r="G98" s="99">
        <v>30714</v>
      </c>
      <c r="H98" s="99"/>
      <c r="I98" s="100">
        <v>0.968</v>
      </c>
      <c r="J98" s="99">
        <v>0</v>
      </c>
      <c r="K98" s="101">
        <v>29731.152</v>
      </c>
      <c r="L98" s="101"/>
      <c r="M98" s="102">
        <v>235.85</v>
      </c>
      <c r="N98" s="102" t="s">
        <v>1409</v>
      </c>
      <c r="O98" s="196">
        <v>70121</v>
      </c>
      <c r="R98" s="103"/>
    </row>
    <row r="99" spans="2:18" ht="15.75">
      <c r="B99" s="96" t="s">
        <v>547</v>
      </c>
      <c r="C99" s="96" t="e">
        <f>VLOOKUP(B99,#REF!,2,FALSE)</f>
        <v>#REF!</v>
      </c>
      <c r="D99" s="97" t="s">
        <v>916</v>
      </c>
      <c r="E99" s="89" t="s">
        <v>589</v>
      </c>
      <c r="F99" s="98" t="s">
        <v>1407</v>
      </c>
      <c r="G99" s="99">
        <v>43697.1</v>
      </c>
      <c r="H99" s="99"/>
      <c r="I99" s="100">
        <v>0.987</v>
      </c>
      <c r="J99" s="99">
        <v>42</v>
      </c>
      <c r="K99" s="101">
        <v>43171.0377</v>
      </c>
      <c r="L99" s="101"/>
      <c r="M99" s="102">
        <v>192.78</v>
      </c>
      <c r="N99" s="102" t="s">
        <v>1409</v>
      </c>
      <c r="O99" s="196">
        <v>83225</v>
      </c>
      <c r="R99" s="103"/>
    </row>
    <row r="100" spans="2:18" ht="15.75">
      <c r="B100" s="96" t="s">
        <v>693</v>
      </c>
      <c r="C100" s="96" t="e">
        <f>VLOOKUP(B100,#REF!,2,FALSE)</f>
        <v>#REF!</v>
      </c>
      <c r="D100" s="97" t="s">
        <v>1010</v>
      </c>
      <c r="E100" s="89" t="s">
        <v>589</v>
      </c>
      <c r="F100" s="98" t="s">
        <v>1407</v>
      </c>
      <c r="G100" s="99">
        <v>42498</v>
      </c>
      <c r="H100" s="99"/>
      <c r="I100" s="100">
        <v>0.969</v>
      </c>
      <c r="J100" s="99">
        <v>299.9</v>
      </c>
      <c r="K100" s="101">
        <v>41480.462</v>
      </c>
      <c r="L100" s="101"/>
      <c r="M100" s="102">
        <v>157.34</v>
      </c>
      <c r="N100" s="102" t="s">
        <v>1409</v>
      </c>
      <c r="O100" s="196">
        <v>65265</v>
      </c>
      <c r="R100" s="103"/>
    </row>
    <row r="101" spans="2:18" ht="15.75">
      <c r="B101" s="96" t="s">
        <v>1100</v>
      </c>
      <c r="C101" s="96" t="e">
        <f>VLOOKUP(B101,#REF!,2,FALSE)</f>
        <v>#REF!</v>
      </c>
      <c r="D101" s="97" t="s">
        <v>1012</v>
      </c>
      <c r="E101" s="89" t="s">
        <v>589</v>
      </c>
      <c r="F101" s="98" t="s">
        <v>1407</v>
      </c>
      <c r="G101" s="99">
        <v>32849</v>
      </c>
      <c r="H101" s="99"/>
      <c r="I101" s="100">
        <v>0.989</v>
      </c>
      <c r="J101" s="99">
        <v>0</v>
      </c>
      <c r="K101" s="101">
        <v>32487.661</v>
      </c>
      <c r="L101" s="101"/>
      <c r="M101" s="102">
        <v>174.42</v>
      </c>
      <c r="N101" s="102" t="s">
        <v>1409</v>
      </c>
      <c r="O101" s="196">
        <v>56665</v>
      </c>
      <c r="R101" s="103"/>
    </row>
    <row r="102" spans="2:18" ht="15.75">
      <c r="B102" s="96" t="s">
        <v>1102</v>
      </c>
      <c r="C102" s="96" t="e">
        <f>VLOOKUP(B102,#REF!,2,FALSE)</f>
        <v>#REF!</v>
      </c>
      <c r="D102" s="97" t="s">
        <v>1103</v>
      </c>
      <c r="E102" s="89" t="s">
        <v>589</v>
      </c>
      <c r="F102" s="98" t="s">
        <v>1407</v>
      </c>
      <c r="G102" s="99">
        <v>37997.8</v>
      </c>
      <c r="H102" s="99"/>
      <c r="I102" s="100">
        <v>0.992</v>
      </c>
      <c r="J102" s="99">
        <v>0</v>
      </c>
      <c r="K102" s="101">
        <v>37693.8176</v>
      </c>
      <c r="L102" s="101"/>
      <c r="M102" s="102">
        <v>112.17</v>
      </c>
      <c r="N102" s="102" t="s">
        <v>1409</v>
      </c>
      <c r="O102" s="196">
        <v>42281</v>
      </c>
      <c r="R102" s="103"/>
    </row>
    <row r="103" spans="2:18" ht="15.75">
      <c r="B103" s="96" t="s">
        <v>1104</v>
      </c>
      <c r="C103" s="96" t="e">
        <f>VLOOKUP(B103,#REF!,2,FALSE)</f>
        <v>#REF!</v>
      </c>
      <c r="D103" s="97" t="s">
        <v>1018</v>
      </c>
      <c r="E103" s="89" t="s">
        <v>589</v>
      </c>
      <c r="F103" s="98" t="s">
        <v>1407</v>
      </c>
      <c r="G103" s="99">
        <v>58990.4</v>
      </c>
      <c r="H103" s="99"/>
      <c r="I103" s="100">
        <v>0.99</v>
      </c>
      <c r="J103" s="99">
        <v>0</v>
      </c>
      <c r="K103" s="101">
        <v>58400.496</v>
      </c>
      <c r="L103" s="101"/>
      <c r="M103" s="102">
        <v>140.09</v>
      </c>
      <c r="N103" s="102" t="s">
        <v>1409</v>
      </c>
      <c r="O103" s="196">
        <v>81813</v>
      </c>
      <c r="R103" s="103"/>
    </row>
    <row r="104" spans="2:18" ht="15.75">
      <c r="B104" s="105" t="s">
        <v>1110</v>
      </c>
      <c r="C104" s="96" t="e">
        <f>VLOOKUP(B104,#REF!,2,FALSE)</f>
        <v>#REF!</v>
      </c>
      <c r="D104" s="97" t="s">
        <v>1022</v>
      </c>
      <c r="E104" s="89" t="s">
        <v>589</v>
      </c>
      <c r="F104" s="98" t="s">
        <v>1407</v>
      </c>
      <c r="G104" s="99">
        <v>61667.9</v>
      </c>
      <c r="H104" s="99"/>
      <c r="I104" s="100">
        <v>0.9841</v>
      </c>
      <c r="J104" s="99">
        <v>355</v>
      </c>
      <c r="K104" s="101">
        <v>61042.38039</v>
      </c>
      <c r="L104" s="101"/>
      <c r="M104" s="102">
        <v>128.51</v>
      </c>
      <c r="N104" s="102" t="s">
        <v>1369</v>
      </c>
      <c r="O104" s="196">
        <v>0</v>
      </c>
      <c r="R104" s="103"/>
    </row>
    <row r="105" spans="2:18" ht="15.75">
      <c r="B105" s="96" t="s">
        <v>1111</v>
      </c>
      <c r="C105" s="96" t="e">
        <f>VLOOKUP(B105,#REF!,2,FALSE)</f>
        <v>#REF!</v>
      </c>
      <c r="D105" s="97" t="s">
        <v>1024</v>
      </c>
      <c r="E105" s="89" t="s">
        <v>589</v>
      </c>
      <c r="F105" s="98" t="s">
        <v>1407</v>
      </c>
      <c r="G105" s="99">
        <v>24394.9</v>
      </c>
      <c r="H105" s="99"/>
      <c r="I105" s="100">
        <v>0.95</v>
      </c>
      <c r="J105" s="99">
        <v>0</v>
      </c>
      <c r="K105" s="101">
        <v>23175.155</v>
      </c>
      <c r="L105" s="101"/>
      <c r="M105" s="102">
        <v>230.52</v>
      </c>
      <c r="N105" s="102" t="s">
        <v>1409</v>
      </c>
      <c r="O105" s="196">
        <v>53423</v>
      </c>
      <c r="R105" s="103"/>
    </row>
    <row r="106" spans="2:18" ht="15.75">
      <c r="B106" s="96" t="s">
        <v>1112</v>
      </c>
      <c r="C106" s="96" t="e">
        <f>VLOOKUP(B106,#REF!,2,FALSE)</f>
        <v>#REF!</v>
      </c>
      <c r="D106" s="97" t="s">
        <v>1026</v>
      </c>
      <c r="E106" s="89" t="s">
        <v>589</v>
      </c>
      <c r="F106" s="98" t="s">
        <v>1407</v>
      </c>
      <c r="G106" s="99">
        <v>42654.6</v>
      </c>
      <c r="H106" s="99"/>
      <c r="I106" s="100">
        <v>0.9725</v>
      </c>
      <c r="J106" s="99">
        <v>0</v>
      </c>
      <c r="K106" s="101">
        <v>41481.5985</v>
      </c>
      <c r="L106" s="101"/>
      <c r="M106" s="102">
        <v>309.73</v>
      </c>
      <c r="N106" s="102" t="s">
        <v>1369</v>
      </c>
      <c r="O106" s="196">
        <v>0</v>
      </c>
      <c r="R106" s="103"/>
    </row>
    <row r="107" spans="2:18" ht="15.75">
      <c r="B107" s="96" t="s">
        <v>1124</v>
      </c>
      <c r="C107" s="96" t="e">
        <f>VLOOKUP(B107,#REF!,2,FALSE)</f>
        <v>#REF!</v>
      </c>
      <c r="D107" s="97" t="s">
        <v>1039</v>
      </c>
      <c r="E107" s="89" t="s">
        <v>589</v>
      </c>
      <c r="F107" s="98" t="s">
        <v>1407</v>
      </c>
      <c r="G107" s="99">
        <v>31512</v>
      </c>
      <c r="H107" s="99"/>
      <c r="I107" s="100">
        <v>0.975</v>
      </c>
      <c r="J107" s="99">
        <v>0</v>
      </c>
      <c r="K107" s="101">
        <v>30724.2</v>
      </c>
      <c r="L107" s="101"/>
      <c r="M107" s="102">
        <v>205.39</v>
      </c>
      <c r="N107" s="102" t="s">
        <v>1409</v>
      </c>
      <c r="O107" s="196">
        <v>63104</v>
      </c>
      <c r="R107" s="103"/>
    </row>
    <row r="108" spans="2:18" ht="15.75">
      <c r="B108" s="96" t="s">
        <v>1125</v>
      </c>
      <c r="C108" s="96" t="e">
        <f>VLOOKUP(B108,#REF!,2,FALSE)</f>
        <v>#REF!</v>
      </c>
      <c r="D108" s="97" t="s">
        <v>1126</v>
      </c>
      <c r="E108" s="89" t="s">
        <v>589</v>
      </c>
      <c r="F108" s="98" t="s">
        <v>1407</v>
      </c>
      <c r="G108" s="99">
        <v>53824.3</v>
      </c>
      <c r="H108" s="99"/>
      <c r="I108" s="100">
        <v>0.975</v>
      </c>
      <c r="J108" s="99">
        <v>458</v>
      </c>
      <c r="K108" s="101">
        <v>52936.692500000005</v>
      </c>
      <c r="L108" s="101"/>
      <c r="M108" s="102">
        <v>122.72</v>
      </c>
      <c r="N108" s="102" t="s">
        <v>1409</v>
      </c>
      <c r="O108" s="196">
        <v>64964</v>
      </c>
      <c r="R108" s="103"/>
    </row>
    <row r="109" spans="2:18" ht="15.75">
      <c r="B109" s="96" t="s">
        <v>1138</v>
      </c>
      <c r="C109" s="96" t="e">
        <f>VLOOKUP(B109,#REF!,2,FALSE)</f>
        <v>#REF!</v>
      </c>
      <c r="D109" s="97" t="s">
        <v>775</v>
      </c>
      <c r="E109" s="89" t="s">
        <v>589</v>
      </c>
      <c r="F109" s="98" t="s">
        <v>1407</v>
      </c>
      <c r="G109" s="99">
        <v>44589.9</v>
      </c>
      <c r="H109" s="99"/>
      <c r="I109" s="100">
        <v>0.9868</v>
      </c>
      <c r="J109" s="99">
        <v>0</v>
      </c>
      <c r="K109" s="101">
        <v>44001.31332</v>
      </c>
      <c r="L109" s="101"/>
      <c r="M109" s="102">
        <v>192.25</v>
      </c>
      <c r="N109" s="102" t="s">
        <v>1369</v>
      </c>
      <c r="O109" s="196">
        <v>0</v>
      </c>
      <c r="R109" s="103"/>
    </row>
    <row r="110" spans="2:18" ht="15.75">
      <c r="B110" s="96" t="s">
        <v>1147</v>
      </c>
      <c r="C110" s="96" t="e">
        <f>VLOOKUP(B110,#REF!,2,FALSE)</f>
        <v>#REF!</v>
      </c>
      <c r="D110" s="97" t="s">
        <v>783</v>
      </c>
      <c r="E110" s="89" t="s">
        <v>589</v>
      </c>
      <c r="F110" s="98" t="s">
        <v>1407</v>
      </c>
      <c r="G110" s="99">
        <v>39902</v>
      </c>
      <c r="H110" s="99"/>
      <c r="I110" s="100">
        <v>0.9825</v>
      </c>
      <c r="J110" s="99">
        <v>0</v>
      </c>
      <c r="K110" s="101">
        <v>39203.715000000004</v>
      </c>
      <c r="L110" s="101"/>
      <c r="M110" s="102">
        <v>192.48</v>
      </c>
      <c r="N110" s="102" t="s">
        <v>1409</v>
      </c>
      <c r="O110" s="196">
        <v>75459</v>
      </c>
      <c r="R110" s="103"/>
    </row>
    <row r="111" spans="2:18" ht="15.75">
      <c r="B111" s="96" t="s">
        <v>1149</v>
      </c>
      <c r="C111" s="96" t="e">
        <f>VLOOKUP(B111,#REF!,2,FALSE)</f>
        <v>#REF!</v>
      </c>
      <c r="D111" s="97" t="s">
        <v>787</v>
      </c>
      <c r="E111" s="89" t="s">
        <v>589</v>
      </c>
      <c r="F111" s="98" t="s">
        <v>1407</v>
      </c>
      <c r="G111" s="99">
        <v>38976.6</v>
      </c>
      <c r="H111" s="99"/>
      <c r="I111" s="100">
        <v>0.9894</v>
      </c>
      <c r="J111" s="99">
        <v>121.7</v>
      </c>
      <c r="K111" s="101">
        <v>38685.14803999999</v>
      </c>
      <c r="L111" s="101"/>
      <c r="M111" s="102">
        <v>146.37</v>
      </c>
      <c r="N111" s="102" t="s">
        <v>1369</v>
      </c>
      <c r="O111" s="196">
        <v>0</v>
      </c>
      <c r="R111" s="103"/>
    </row>
    <row r="112" spans="2:18" ht="15.75">
      <c r="B112" s="96" t="s">
        <v>1150</v>
      </c>
      <c r="C112" s="96" t="e">
        <f>VLOOKUP(B112,#REF!,2,FALSE)</f>
        <v>#REF!</v>
      </c>
      <c r="D112" s="97" t="s">
        <v>789</v>
      </c>
      <c r="E112" s="89" t="s">
        <v>589</v>
      </c>
      <c r="F112" s="98" t="s">
        <v>1407</v>
      </c>
      <c r="G112" s="99">
        <v>28086.8</v>
      </c>
      <c r="H112" s="99"/>
      <c r="I112" s="100">
        <v>0.9775</v>
      </c>
      <c r="J112" s="99">
        <v>0</v>
      </c>
      <c r="K112" s="101">
        <v>27454.847</v>
      </c>
      <c r="L112" s="101"/>
      <c r="M112" s="102">
        <v>236.25</v>
      </c>
      <c r="N112" s="102" t="s">
        <v>1369</v>
      </c>
      <c r="O112" s="196">
        <v>0</v>
      </c>
      <c r="R112" s="103"/>
    </row>
    <row r="113" spans="2:18" ht="15.75">
      <c r="B113" s="96" t="s">
        <v>1157</v>
      </c>
      <c r="C113" s="96" t="e">
        <f>VLOOKUP(B113,#REF!,2,FALSE)</f>
        <v>#REF!</v>
      </c>
      <c r="D113" s="97" t="s">
        <v>797</v>
      </c>
      <c r="E113" s="89" t="s">
        <v>589</v>
      </c>
      <c r="F113" s="98" t="s">
        <v>1407</v>
      </c>
      <c r="G113" s="99">
        <v>62024.9</v>
      </c>
      <c r="H113" s="99"/>
      <c r="I113" s="100">
        <v>0.99</v>
      </c>
      <c r="J113" s="99">
        <v>213</v>
      </c>
      <c r="K113" s="101">
        <v>61617.651</v>
      </c>
      <c r="L113" s="101"/>
      <c r="M113" s="102">
        <v>222.39</v>
      </c>
      <c r="N113" s="102" t="s">
        <v>1369</v>
      </c>
      <c r="O113" s="196">
        <v>0</v>
      </c>
      <c r="R113" s="103"/>
    </row>
    <row r="114" spans="2:18" ht="15.75">
      <c r="B114" s="96" t="s">
        <v>1158</v>
      </c>
      <c r="C114" s="96" t="e">
        <f>VLOOKUP(B114,#REF!,2,FALSE)</f>
        <v>#REF!</v>
      </c>
      <c r="D114" s="97" t="s">
        <v>799</v>
      </c>
      <c r="E114" s="89" t="s">
        <v>589</v>
      </c>
      <c r="F114" s="98" t="s">
        <v>1407</v>
      </c>
      <c r="G114" s="99">
        <v>25478.7</v>
      </c>
      <c r="H114" s="99"/>
      <c r="I114" s="100">
        <v>0.9849</v>
      </c>
      <c r="J114" s="99">
        <v>0</v>
      </c>
      <c r="K114" s="101">
        <v>25093.97163</v>
      </c>
      <c r="L114" s="101"/>
      <c r="M114" s="102">
        <v>169.66</v>
      </c>
      <c r="N114" s="102" t="s">
        <v>1369</v>
      </c>
      <c r="O114" s="196">
        <v>0</v>
      </c>
      <c r="R114" s="103"/>
    </row>
    <row r="115" spans="2:18" ht="15.75">
      <c r="B115" s="96" t="s">
        <v>1159</v>
      </c>
      <c r="C115" s="96" t="e">
        <f>VLOOKUP(B115,#REF!,2,FALSE)</f>
        <v>#REF!</v>
      </c>
      <c r="D115" s="97" t="s">
        <v>801</v>
      </c>
      <c r="E115" s="89" t="s">
        <v>589</v>
      </c>
      <c r="F115" s="98" t="s">
        <v>1407</v>
      </c>
      <c r="G115" s="99">
        <v>31017.1</v>
      </c>
      <c r="H115" s="99"/>
      <c r="I115" s="100">
        <v>0.995</v>
      </c>
      <c r="J115" s="99">
        <v>0</v>
      </c>
      <c r="K115" s="101">
        <v>30862.014499999997</v>
      </c>
      <c r="L115" s="101"/>
      <c r="M115" s="102">
        <v>132.33</v>
      </c>
      <c r="N115" s="102" t="s">
        <v>1369</v>
      </c>
      <c r="O115" s="196">
        <v>0</v>
      </c>
      <c r="R115" s="103"/>
    </row>
    <row r="116" spans="2:18" ht="15.75">
      <c r="B116" s="96" t="s">
        <v>1165</v>
      </c>
      <c r="C116" s="96" t="e">
        <f>VLOOKUP(B116,#REF!,2,FALSE)</f>
        <v>#REF!</v>
      </c>
      <c r="D116" s="97" t="s">
        <v>805</v>
      </c>
      <c r="E116" s="89" t="s">
        <v>589</v>
      </c>
      <c r="F116" s="98" t="s">
        <v>1407</v>
      </c>
      <c r="G116" s="99">
        <v>32299.7</v>
      </c>
      <c r="H116" s="99"/>
      <c r="I116" s="100">
        <v>0.9825</v>
      </c>
      <c r="J116" s="99">
        <v>0</v>
      </c>
      <c r="K116" s="101">
        <v>31734.455250000003</v>
      </c>
      <c r="L116" s="101"/>
      <c r="M116" s="102">
        <v>184.72</v>
      </c>
      <c r="N116" s="102" t="s">
        <v>1409</v>
      </c>
      <c r="O116" s="196">
        <v>58620</v>
      </c>
      <c r="R116" s="103"/>
    </row>
    <row r="117" spans="2:18" ht="15.75">
      <c r="B117" s="96" t="s">
        <v>1166</v>
      </c>
      <c r="C117" s="96" t="e">
        <f>VLOOKUP(B117,#REF!,2,FALSE)</f>
        <v>#REF!</v>
      </c>
      <c r="D117" s="97" t="s">
        <v>809</v>
      </c>
      <c r="E117" s="89" t="s">
        <v>589</v>
      </c>
      <c r="F117" s="98" t="s">
        <v>1407</v>
      </c>
      <c r="G117" s="99">
        <v>19342.5</v>
      </c>
      <c r="H117" s="99"/>
      <c r="I117" s="100">
        <v>0.991</v>
      </c>
      <c r="J117" s="99">
        <v>34.9</v>
      </c>
      <c r="K117" s="101">
        <v>19203.3175</v>
      </c>
      <c r="L117" s="101"/>
      <c r="M117" s="102">
        <v>178.38</v>
      </c>
      <c r="N117" s="102" t="s">
        <v>1409</v>
      </c>
      <c r="O117" s="196">
        <v>34255</v>
      </c>
      <c r="R117" s="103"/>
    </row>
    <row r="118" spans="2:18" ht="15.75">
      <c r="B118" s="96" t="s">
        <v>1167</v>
      </c>
      <c r="C118" s="96" t="e">
        <f>VLOOKUP(B118,#REF!,2,FALSE)</f>
        <v>#REF!</v>
      </c>
      <c r="D118" s="97" t="s">
        <v>811</v>
      </c>
      <c r="E118" s="89" t="s">
        <v>589</v>
      </c>
      <c r="F118" s="98" t="s">
        <v>1407</v>
      </c>
      <c r="G118" s="99">
        <v>41197.44</v>
      </c>
      <c r="H118" s="99"/>
      <c r="I118" s="100">
        <v>0.98</v>
      </c>
      <c r="J118" s="99">
        <v>0</v>
      </c>
      <c r="K118" s="101">
        <v>40373.491200000004</v>
      </c>
      <c r="L118" s="101"/>
      <c r="M118" s="102">
        <v>148.25</v>
      </c>
      <c r="N118" s="102" t="s">
        <v>1409</v>
      </c>
      <c r="O118" s="196">
        <v>59854</v>
      </c>
      <c r="R118" s="103"/>
    </row>
    <row r="119" spans="2:18" ht="15.75">
      <c r="B119" s="96" t="s">
        <v>1173</v>
      </c>
      <c r="C119" s="96" t="e">
        <f>VLOOKUP(B119,#REF!,2,FALSE)</f>
        <v>#REF!</v>
      </c>
      <c r="D119" s="97" t="s">
        <v>817</v>
      </c>
      <c r="E119" s="89" t="s">
        <v>589</v>
      </c>
      <c r="F119" s="98" t="s">
        <v>1407</v>
      </c>
      <c r="G119" s="99">
        <v>29602.7</v>
      </c>
      <c r="H119" s="99"/>
      <c r="I119" s="100">
        <v>0.98</v>
      </c>
      <c r="J119" s="99">
        <v>0</v>
      </c>
      <c r="K119" s="101">
        <v>29010.646</v>
      </c>
      <c r="L119" s="101"/>
      <c r="M119" s="102">
        <v>182.15</v>
      </c>
      <c r="N119" s="102" t="s">
        <v>1409</v>
      </c>
      <c r="O119" s="196">
        <v>52843</v>
      </c>
      <c r="R119" s="103"/>
    </row>
    <row r="120" spans="2:18" ht="15.75">
      <c r="B120" s="96" t="s">
        <v>1174</v>
      </c>
      <c r="C120" s="96" t="e">
        <f>VLOOKUP(B120,#REF!,2,FALSE)</f>
        <v>#REF!</v>
      </c>
      <c r="D120" s="97" t="s">
        <v>819</v>
      </c>
      <c r="E120" s="89" t="s">
        <v>589</v>
      </c>
      <c r="F120" s="98" t="s">
        <v>1407</v>
      </c>
      <c r="G120" s="99">
        <v>36940</v>
      </c>
      <c r="H120" s="99"/>
      <c r="I120" s="100">
        <v>0.99</v>
      </c>
      <c r="J120" s="99">
        <v>216.6</v>
      </c>
      <c r="K120" s="101">
        <v>36787.2</v>
      </c>
      <c r="L120" s="101"/>
      <c r="M120" s="102">
        <v>151.18</v>
      </c>
      <c r="N120" s="102" t="s">
        <v>1409</v>
      </c>
      <c r="O120" s="196">
        <v>55615</v>
      </c>
      <c r="R120" s="103"/>
    </row>
    <row r="121" spans="2:18" ht="15.75">
      <c r="B121" s="96" t="s">
        <v>1175</v>
      </c>
      <c r="C121" s="96" t="e">
        <f>VLOOKUP(B121,#REF!,2,FALSE)</f>
        <v>#REF!</v>
      </c>
      <c r="D121" s="97" t="s">
        <v>821</v>
      </c>
      <c r="E121" s="89" t="s">
        <v>589</v>
      </c>
      <c r="F121" s="98" t="s">
        <v>1407</v>
      </c>
      <c r="G121" s="99">
        <v>59310.6</v>
      </c>
      <c r="H121" s="99"/>
      <c r="I121" s="100">
        <v>0.993</v>
      </c>
      <c r="J121" s="99">
        <v>0</v>
      </c>
      <c r="K121" s="101">
        <v>58895.4258</v>
      </c>
      <c r="L121" s="101"/>
      <c r="M121" s="102">
        <v>149.58</v>
      </c>
      <c r="N121" s="102" t="s">
        <v>1409</v>
      </c>
      <c r="O121" s="196">
        <v>88096</v>
      </c>
      <c r="R121" s="103"/>
    </row>
    <row r="122" spans="2:18" ht="15.75">
      <c r="B122" s="96" t="s">
        <v>1180</v>
      </c>
      <c r="C122" s="96" t="e">
        <f>VLOOKUP(B122,#REF!,2,FALSE)</f>
        <v>#REF!</v>
      </c>
      <c r="D122" s="97" t="s">
        <v>924</v>
      </c>
      <c r="E122" s="89" t="s">
        <v>589</v>
      </c>
      <c r="F122" s="98" t="s">
        <v>1407</v>
      </c>
      <c r="G122" s="99">
        <v>41768.9</v>
      </c>
      <c r="H122" s="99"/>
      <c r="I122" s="100">
        <v>0.99</v>
      </c>
      <c r="J122" s="99">
        <v>0</v>
      </c>
      <c r="K122" s="101">
        <v>41351.211</v>
      </c>
      <c r="L122" s="101"/>
      <c r="M122" s="102">
        <v>151.65</v>
      </c>
      <c r="N122" s="102" t="s">
        <v>1369</v>
      </c>
      <c r="O122" s="196">
        <v>0</v>
      </c>
      <c r="R122" s="103"/>
    </row>
    <row r="123" spans="2:18" ht="15.75">
      <c r="B123" s="96" t="s">
        <v>1181</v>
      </c>
      <c r="C123" s="96" t="e">
        <f>VLOOKUP(B123,#REF!,2,FALSE)</f>
        <v>#REF!</v>
      </c>
      <c r="D123" s="97" t="s">
        <v>926</v>
      </c>
      <c r="E123" s="89" t="s">
        <v>589</v>
      </c>
      <c r="F123" s="98" t="s">
        <v>1407</v>
      </c>
      <c r="G123" s="99">
        <v>75379.3</v>
      </c>
      <c r="H123" s="99"/>
      <c r="I123" s="100">
        <v>0.983</v>
      </c>
      <c r="J123" s="99">
        <v>215.7</v>
      </c>
      <c r="K123" s="101">
        <v>74313.5519</v>
      </c>
      <c r="L123" s="101"/>
      <c r="M123" s="102">
        <v>155.76</v>
      </c>
      <c r="N123" s="102" t="s">
        <v>1409</v>
      </c>
      <c r="O123" s="196">
        <v>115751</v>
      </c>
      <c r="R123" s="103"/>
    </row>
    <row r="124" spans="2:18" ht="15.75">
      <c r="B124" s="96" t="s">
        <v>1182</v>
      </c>
      <c r="C124" s="96" t="e">
        <f>VLOOKUP(B124,#REF!,2,FALSE)</f>
        <v>#REF!</v>
      </c>
      <c r="D124" s="97" t="s">
        <v>1183</v>
      </c>
      <c r="E124" s="89" t="s">
        <v>589</v>
      </c>
      <c r="F124" s="98" t="s">
        <v>1407</v>
      </c>
      <c r="G124" s="99">
        <v>39914.4</v>
      </c>
      <c r="H124" s="99"/>
      <c r="I124" s="100">
        <v>0.99</v>
      </c>
      <c r="J124" s="99">
        <v>0</v>
      </c>
      <c r="K124" s="101">
        <v>39515.256</v>
      </c>
      <c r="L124" s="101"/>
      <c r="M124" s="102">
        <v>160.73</v>
      </c>
      <c r="N124" s="102" t="s">
        <v>1409</v>
      </c>
      <c r="O124" s="196">
        <v>63513</v>
      </c>
      <c r="R124" s="103"/>
    </row>
    <row r="125" spans="2:18" ht="15.75">
      <c r="B125" s="96" t="s">
        <v>1185</v>
      </c>
      <c r="C125" s="96" t="e">
        <f>VLOOKUP(B125,#REF!,2,FALSE)</f>
        <v>#REF!</v>
      </c>
      <c r="D125" s="97" t="s">
        <v>932</v>
      </c>
      <c r="E125" s="89" t="s">
        <v>589</v>
      </c>
      <c r="F125" s="98" t="s">
        <v>1407</v>
      </c>
      <c r="G125" s="99">
        <v>40144</v>
      </c>
      <c r="H125" s="99"/>
      <c r="I125" s="100">
        <v>0.98</v>
      </c>
      <c r="J125" s="99">
        <v>0</v>
      </c>
      <c r="K125" s="101">
        <v>39341.12</v>
      </c>
      <c r="L125" s="101"/>
      <c r="M125" s="102">
        <v>176.93</v>
      </c>
      <c r="N125" s="102" t="s">
        <v>1409</v>
      </c>
      <c r="O125" s="196">
        <v>69606</v>
      </c>
      <c r="R125" s="103"/>
    </row>
    <row r="126" spans="2:18" ht="15.75">
      <c r="B126" s="96" t="s">
        <v>1190</v>
      </c>
      <c r="C126" s="96" t="e">
        <f>VLOOKUP(B126,#REF!,2,FALSE)</f>
        <v>#REF!</v>
      </c>
      <c r="D126" s="97" t="s">
        <v>938</v>
      </c>
      <c r="E126" s="89" t="s">
        <v>589</v>
      </c>
      <c r="F126" s="98" t="s">
        <v>1407</v>
      </c>
      <c r="G126" s="99">
        <v>35554.88</v>
      </c>
      <c r="H126" s="99"/>
      <c r="I126" s="100">
        <v>0.985</v>
      </c>
      <c r="J126" s="99">
        <v>0</v>
      </c>
      <c r="K126" s="101">
        <v>35021.5568</v>
      </c>
      <c r="L126" s="101"/>
      <c r="M126" s="102">
        <v>164.58</v>
      </c>
      <c r="N126" s="102" t="s">
        <v>1409</v>
      </c>
      <c r="O126" s="196">
        <v>57638</v>
      </c>
      <c r="R126" s="103"/>
    </row>
    <row r="127" spans="2:18" ht="15.75">
      <c r="B127" s="96" t="s">
        <v>1191</v>
      </c>
      <c r="C127" s="96" t="e">
        <f>VLOOKUP(B127,#REF!,2,FALSE)</f>
        <v>#REF!</v>
      </c>
      <c r="D127" s="97" t="s">
        <v>940</v>
      </c>
      <c r="E127" s="89" t="s">
        <v>589</v>
      </c>
      <c r="F127" s="98" t="s">
        <v>1407</v>
      </c>
      <c r="G127" s="99">
        <v>27417.3</v>
      </c>
      <c r="H127" s="99"/>
      <c r="I127" s="100">
        <v>1</v>
      </c>
      <c r="J127" s="99">
        <v>426.7</v>
      </c>
      <c r="K127" s="101">
        <v>27844</v>
      </c>
      <c r="L127" s="101"/>
      <c r="M127" s="102">
        <v>104.78</v>
      </c>
      <c r="N127" s="102" t="s">
        <v>1369</v>
      </c>
      <c r="O127" s="196">
        <v>0</v>
      </c>
      <c r="R127" s="103"/>
    </row>
    <row r="128" spans="2:18" ht="15.75">
      <c r="B128" s="96" t="s">
        <v>1192</v>
      </c>
      <c r="C128" s="96" t="e">
        <f>VLOOKUP(B128,#REF!,2,FALSE)</f>
        <v>#REF!</v>
      </c>
      <c r="D128" s="97" t="s">
        <v>942</v>
      </c>
      <c r="E128" s="89" t="s">
        <v>589</v>
      </c>
      <c r="F128" s="98" t="s">
        <v>1407</v>
      </c>
      <c r="G128" s="99">
        <v>33238.82</v>
      </c>
      <c r="H128" s="99"/>
      <c r="I128" s="100">
        <v>0.982</v>
      </c>
      <c r="J128" s="99">
        <v>0</v>
      </c>
      <c r="K128" s="101">
        <v>32640.52124</v>
      </c>
      <c r="L128" s="101"/>
      <c r="M128" s="102">
        <v>170.97</v>
      </c>
      <c r="N128" s="102" t="s">
        <v>1369</v>
      </c>
      <c r="O128" s="196">
        <v>0</v>
      </c>
      <c r="R128" s="103"/>
    </row>
    <row r="129" spans="2:18" ht="15.75">
      <c r="B129" s="96" t="s">
        <v>1195</v>
      </c>
      <c r="C129" s="96" t="e">
        <f>VLOOKUP(B129,#REF!,2,FALSE)</f>
        <v>#REF!</v>
      </c>
      <c r="D129" s="97" t="s">
        <v>998</v>
      </c>
      <c r="E129" s="89" t="s">
        <v>589</v>
      </c>
      <c r="F129" s="98" t="s">
        <v>1407</v>
      </c>
      <c r="G129" s="99">
        <v>51503.1</v>
      </c>
      <c r="H129" s="99"/>
      <c r="I129" s="100">
        <v>0.99</v>
      </c>
      <c r="J129" s="99">
        <v>0</v>
      </c>
      <c r="K129" s="101">
        <v>50988.068999999996</v>
      </c>
      <c r="L129" s="101"/>
      <c r="M129" s="102">
        <v>196.59</v>
      </c>
      <c r="N129" s="102" t="s">
        <v>1369</v>
      </c>
      <c r="O129" s="196">
        <v>0</v>
      </c>
      <c r="R129" s="103"/>
    </row>
    <row r="130" spans="2:18" ht="15.75">
      <c r="B130" s="96" t="s">
        <v>1196</v>
      </c>
      <c r="C130" s="96" t="e">
        <f>VLOOKUP(B130,#REF!,2,FALSE)</f>
        <v>#REF!</v>
      </c>
      <c r="D130" s="97" t="s">
        <v>695</v>
      </c>
      <c r="E130" s="89" t="s">
        <v>589</v>
      </c>
      <c r="F130" s="98" t="s">
        <v>1407</v>
      </c>
      <c r="G130" s="99">
        <v>37213.18</v>
      </c>
      <c r="H130" s="99"/>
      <c r="I130" s="100">
        <v>0.9925</v>
      </c>
      <c r="J130" s="99">
        <v>712.6</v>
      </c>
      <c r="K130" s="101">
        <v>37646.681150000004</v>
      </c>
      <c r="L130" s="101"/>
      <c r="M130" s="102">
        <v>139.39</v>
      </c>
      <c r="N130" s="102" t="s">
        <v>1369</v>
      </c>
      <c r="O130" s="196">
        <v>0</v>
      </c>
      <c r="R130" s="103"/>
    </row>
    <row r="131" spans="2:18" ht="15.75">
      <c r="B131" s="96" t="s">
        <v>1199</v>
      </c>
      <c r="C131" s="96" t="e">
        <f>VLOOKUP(B131,#REF!,2,FALSE)</f>
        <v>#REF!</v>
      </c>
      <c r="D131" s="97" t="s">
        <v>699</v>
      </c>
      <c r="E131" s="89" t="s">
        <v>589</v>
      </c>
      <c r="F131" s="98" t="s">
        <v>1407</v>
      </c>
      <c r="G131" s="99">
        <v>42442</v>
      </c>
      <c r="H131" s="99"/>
      <c r="I131" s="100">
        <v>0.98</v>
      </c>
      <c r="J131" s="99">
        <v>0</v>
      </c>
      <c r="K131" s="101">
        <v>41593.16</v>
      </c>
      <c r="L131" s="101"/>
      <c r="M131" s="102">
        <v>138.87</v>
      </c>
      <c r="N131" s="102" t="s">
        <v>1409</v>
      </c>
      <c r="O131" s="196">
        <v>57760</v>
      </c>
      <c r="R131" s="103"/>
    </row>
    <row r="132" spans="2:18" ht="15.75">
      <c r="B132" s="96" t="s">
        <v>1203</v>
      </c>
      <c r="C132" s="96" t="e">
        <f>VLOOKUP(B132,#REF!,2,FALSE)</f>
        <v>#REF!</v>
      </c>
      <c r="D132" s="97" t="s">
        <v>705</v>
      </c>
      <c r="E132" s="89" t="s">
        <v>589</v>
      </c>
      <c r="F132" s="98" t="s">
        <v>1407</v>
      </c>
      <c r="G132" s="99">
        <v>21980.8</v>
      </c>
      <c r="H132" s="99"/>
      <c r="I132" s="100">
        <v>0.98</v>
      </c>
      <c r="J132" s="99">
        <v>0</v>
      </c>
      <c r="K132" s="101">
        <v>21541.183999999997</v>
      </c>
      <c r="L132" s="101"/>
      <c r="M132" s="102">
        <v>207.3</v>
      </c>
      <c r="N132" s="102" t="s">
        <v>1409</v>
      </c>
      <c r="O132" s="196">
        <v>44655</v>
      </c>
      <c r="R132" s="103"/>
    </row>
    <row r="133" spans="2:18" ht="15.75">
      <c r="B133" s="96" t="s">
        <v>1204</v>
      </c>
      <c r="C133" s="96" t="e">
        <f>VLOOKUP(B133,#REF!,2,FALSE)</f>
        <v>#REF!</v>
      </c>
      <c r="D133" s="97" t="s">
        <v>707</v>
      </c>
      <c r="E133" s="89" t="s">
        <v>589</v>
      </c>
      <c r="F133" s="98" t="s">
        <v>1407</v>
      </c>
      <c r="G133" s="99">
        <v>31900</v>
      </c>
      <c r="H133" s="99"/>
      <c r="I133" s="100">
        <v>0.98</v>
      </c>
      <c r="J133" s="99">
        <v>0</v>
      </c>
      <c r="K133" s="101">
        <v>31262</v>
      </c>
      <c r="L133" s="101"/>
      <c r="M133" s="102">
        <v>179.31</v>
      </c>
      <c r="N133" s="102" t="s">
        <v>1409</v>
      </c>
      <c r="O133" s="196">
        <v>56056</v>
      </c>
      <c r="R133" s="103"/>
    </row>
    <row r="134" spans="2:18" ht="15.75">
      <c r="B134" s="96" t="s">
        <v>1210</v>
      </c>
      <c r="C134" s="96" t="e">
        <f>VLOOKUP(B134,#REF!,2,FALSE)</f>
        <v>#REF!</v>
      </c>
      <c r="D134" s="97" t="s">
        <v>711</v>
      </c>
      <c r="E134" s="89" t="s">
        <v>589</v>
      </c>
      <c r="F134" s="98" t="s">
        <v>1407</v>
      </c>
      <c r="G134" s="99">
        <v>72317.2</v>
      </c>
      <c r="H134" s="99"/>
      <c r="I134" s="100">
        <v>0.9649</v>
      </c>
      <c r="J134" s="99">
        <v>0</v>
      </c>
      <c r="K134" s="101">
        <v>69778.86628</v>
      </c>
      <c r="L134" s="101"/>
      <c r="M134" s="102">
        <v>209.57</v>
      </c>
      <c r="N134" s="102" t="s">
        <v>1409</v>
      </c>
      <c r="O134" s="196">
        <v>146236</v>
      </c>
      <c r="R134" s="103"/>
    </row>
    <row r="135" spans="2:18" ht="15.75">
      <c r="B135" s="96" t="s">
        <v>187</v>
      </c>
      <c r="C135" s="96" t="e">
        <f>VLOOKUP(B135,#REF!,2,FALSE)</f>
        <v>#REF!</v>
      </c>
      <c r="D135" s="97" t="s">
        <v>717</v>
      </c>
      <c r="E135" s="89" t="s">
        <v>589</v>
      </c>
      <c r="F135" s="98" t="s">
        <v>1407</v>
      </c>
      <c r="G135" s="99">
        <v>43252</v>
      </c>
      <c r="H135" s="99"/>
      <c r="I135" s="100">
        <v>0.97</v>
      </c>
      <c r="J135" s="99">
        <v>0</v>
      </c>
      <c r="K135" s="101">
        <v>41954.44</v>
      </c>
      <c r="L135" s="101"/>
      <c r="M135" s="102">
        <v>225.87</v>
      </c>
      <c r="N135" s="102" t="s">
        <v>1369</v>
      </c>
      <c r="O135" s="196">
        <v>0</v>
      </c>
      <c r="R135" s="103"/>
    </row>
    <row r="136" spans="2:18" ht="15.75">
      <c r="B136" s="96" t="s">
        <v>193</v>
      </c>
      <c r="C136" s="96" t="e">
        <f>VLOOKUP(B136,#REF!,2,FALSE)</f>
        <v>#REF!</v>
      </c>
      <c r="D136" s="97" t="s">
        <v>194</v>
      </c>
      <c r="E136" s="89" t="s">
        <v>589</v>
      </c>
      <c r="F136" s="98" t="s">
        <v>1407</v>
      </c>
      <c r="G136" s="99">
        <v>39800</v>
      </c>
      <c r="H136" s="99"/>
      <c r="I136" s="100">
        <v>0.985</v>
      </c>
      <c r="J136" s="99">
        <v>43</v>
      </c>
      <c r="K136" s="101">
        <v>39246</v>
      </c>
      <c r="L136" s="101"/>
      <c r="M136" s="102">
        <v>203.99</v>
      </c>
      <c r="N136" s="102" t="s">
        <v>1409</v>
      </c>
      <c r="O136" s="196">
        <v>80058</v>
      </c>
      <c r="R136" s="103"/>
    </row>
    <row r="137" spans="2:18" ht="15.75">
      <c r="B137" s="96" t="s">
        <v>195</v>
      </c>
      <c r="C137" s="96" t="e">
        <f>VLOOKUP(B137,#REF!,2,FALSE)</f>
        <v>#REF!</v>
      </c>
      <c r="D137" s="97" t="s">
        <v>196</v>
      </c>
      <c r="E137" s="89" t="s">
        <v>589</v>
      </c>
      <c r="F137" s="98" t="s">
        <v>1407</v>
      </c>
      <c r="G137" s="99">
        <v>18950.16</v>
      </c>
      <c r="H137" s="99"/>
      <c r="I137" s="100">
        <v>0.98</v>
      </c>
      <c r="J137" s="99">
        <v>4.55</v>
      </c>
      <c r="K137" s="101">
        <v>18575.7068</v>
      </c>
      <c r="L137" s="101"/>
      <c r="M137" s="102">
        <v>202.6</v>
      </c>
      <c r="N137" s="102" t="s">
        <v>1409</v>
      </c>
      <c r="O137" s="196">
        <v>37634</v>
      </c>
      <c r="R137" s="103"/>
    </row>
    <row r="138" spans="2:18" ht="15.75">
      <c r="B138" s="96" t="s">
        <v>198</v>
      </c>
      <c r="C138" s="96" t="e">
        <f>VLOOKUP(B138,#REF!,2,FALSE)</f>
        <v>#REF!</v>
      </c>
      <c r="D138" s="97" t="s">
        <v>729</v>
      </c>
      <c r="E138" s="89" t="s">
        <v>589</v>
      </c>
      <c r="F138" s="98" t="s">
        <v>1407</v>
      </c>
      <c r="G138" s="99">
        <v>49049.8</v>
      </c>
      <c r="H138" s="99"/>
      <c r="I138" s="100">
        <v>0.97</v>
      </c>
      <c r="J138" s="99">
        <v>0</v>
      </c>
      <c r="K138" s="101">
        <v>47578.306000000004</v>
      </c>
      <c r="L138" s="101"/>
      <c r="M138" s="102">
        <v>262.96</v>
      </c>
      <c r="N138" s="102" t="s">
        <v>1369</v>
      </c>
      <c r="O138" s="196">
        <v>0</v>
      </c>
      <c r="R138" s="103"/>
    </row>
    <row r="139" spans="2:18" ht="15.75">
      <c r="B139" s="96" t="s">
        <v>200</v>
      </c>
      <c r="C139" s="96" t="e">
        <f>VLOOKUP(B139,#REF!,2,FALSE)</f>
        <v>#REF!</v>
      </c>
      <c r="D139" s="97" t="s">
        <v>733</v>
      </c>
      <c r="E139" s="89" t="s">
        <v>589</v>
      </c>
      <c r="F139" s="98" t="s">
        <v>1407</v>
      </c>
      <c r="G139" s="99">
        <v>27052.9</v>
      </c>
      <c r="H139" s="99"/>
      <c r="I139" s="100">
        <v>0.9577</v>
      </c>
      <c r="J139" s="99">
        <v>0</v>
      </c>
      <c r="K139" s="101">
        <v>25908.56233</v>
      </c>
      <c r="L139" s="101"/>
      <c r="M139" s="102">
        <v>240.38</v>
      </c>
      <c r="N139" s="102" t="s">
        <v>1409</v>
      </c>
      <c r="O139" s="196">
        <v>62279</v>
      </c>
      <c r="R139" s="103"/>
    </row>
    <row r="140" spans="2:18" ht="15.75">
      <c r="B140" s="96" t="s">
        <v>209</v>
      </c>
      <c r="C140" s="96" t="e">
        <f>VLOOKUP(B140,#REF!,2,FALSE)</f>
        <v>#REF!</v>
      </c>
      <c r="D140" s="97" t="s">
        <v>743</v>
      </c>
      <c r="E140" s="89" t="s">
        <v>589</v>
      </c>
      <c r="F140" s="98" t="s">
        <v>1407</v>
      </c>
      <c r="G140" s="99">
        <v>41945.7</v>
      </c>
      <c r="H140" s="99"/>
      <c r="I140" s="100">
        <v>0.97</v>
      </c>
      <c r="J140" s="99">
        <v>44.3</v>
      </c>
      <c r="K140" s="101">
        <v>40731.629</v>
      </c>
      <c r="L140" s="101"/>
      <c r="M140" s="102">
        <v>268.66</v>
      </c>
      <c r="N140" s="102" t="s">
        <v>1369</v>
      </c>
      <c r="O140" s="196">
        <v>0</v>
      </c>
      <c r="R140" s="103"/>
    </row>
    <row r="141" spans="2:18" ht="15.75">
      <c r="B141" s="96" t="s">
        <v>210</v>
      </c>
      <c r="C141" s="96" t="e">
        <f>VLOOKUP(B141,#REF!,2,FALSE)</f>
        <v>#REF!</v>
      </c>
      <c r="D141" s="97" t="s">
        <v>745</v>
      </c>
      <c r="E141" s="89" t="s">
        <v>589</v>
      </c>
      <c r="F141" s="98" t="s">
        <v>1407</v>
      </c>
      <c r="G141" s="99">
        <v>20550.1</v>
      </c>
      <c r="H141" s="99"/>
      <c r="I141" s="100">
        <v>0.99</v>
      </c>
      <c r="J141" s="99">
        <v>0</v>
      </c>
      <c r="K141" s="101">
        <v>20344.599</v>
      </c>
      <c r="L141" s="101"/>
      <c r="M141" s="102">
        <v>162.75</v>
      </c>
      <c r="N141" s="102" t="s">
        <v>1369</v>
      </c>
      <c r="O141" s="196">
        <v>0</v>
      </c>
      <c r="R141" s="103"/>
    </row>
    <row r="142" spans="2:18" ht="15.75">
      <c r="B142" s="96" t="s">
        <v>216</v>
      </c>
      <c r="C142" s="96" t="e">
        <f>VLOOKUP(B142,#REF!,2,FALSE)</f>
        <v>#REF!</v>
      </c>
      <c r="D142" s="97" t="s">
        <v>263</v>
      </c>
      <c r="E142" s="89" t="s">
        <v>589</v>
      </c>
      <c r="F142" s="98" t="s">
        <v>1407</v>
      </c>
      <c r="G142" s="99">
        <v>28099.4</v>
      </c>
      <c r="H142" s="99"/>
      <c r="I142" s="100">
        <v>0.99</v>
      </c>
      <c r="J142" s="99">
        <v>0</v>
      </c>
      <c r="K142" s="101">
        <v>27818.406000000003</v>
      </c>
      <c r="L142" s="101"/>
      <c r="M142" s="102">
        <v>209.18</v>
      </c>
      <c r="N142" s="102" t="s">
        <v>1409</v>
      </c>
      <c r="O142" s="196">
        <v>58191</v>
      </c>
      <c r="R142" s="103"/>
    </row>
    <row r="143" spans="2:18" ht="15.75">
      <c r="B143" s="96" t="s">
        <v>217</v>
      </c>
      <c r="C143" s="96" t="e">
        <f>VLOOKUP(B143,#REF!,2,FALSE)</f>
        <v>#REF!</v>
      </c>
      <c r="D143" s="97" t="s">
        <v>218</v>
      </c>
      <c r="E143" s="89" t="s">
        <v>589</v>
      </c>
      <c r="F143" s="98" t="s">
        <v>1407</v>
      </c>
      <c r="G143" s="99">
        <v>60386</v>
      </c>
      <c r="H143" s="99"/>
      <c r="I143" s="100">
        <v>0.992</v>
      </c>
      <c r="J143" s="99">
        <v>0</v>
      </c>
      <c r="K143" s="101">
        <v>59902.912</v>
      </c>
      <c r="L143" s="101"/>
      <c r="M143" s="102">
        <v>193.83</v>
      </c>
      <c r="N143" s="102" t="s">
        <v>1369</v>
      </c>
      <c r="O143" s="196">
        <v>0</v>
      </c>
      <c r="R143" s="103"/>
    </row>
    <row r="144" spans="2:18" ht="15.75">
      <c r="B144" s="96" t="s">
        <v>219</v>
      </c>
      <c r="C144" s="96" t="e">
        <f>VLOOKUP(B144,#REF!,2,FALSE)</f>
        <v>#REF!</v>
      </c>
      <c r="D144" s="97" t="s">
        <v>267</v>
      </c>
      <c r="E144" s="89" t="s">
        <v>589</v>
      </c>
      <c r="F144" s="98" t="s">
        <v>1407</v>
      </c>
      <c r="G144" s="99">
        <v>22539</v>
      </c>
      <c r="H144" s="99"/>
      <c r="I144" s="100">
        <v>0.9925</v>
      </c>
      <c r="J144" s="99">
        <v>0</v>
      </c>
      <c r="K144" s="101">
        <v>22369.9575</v>
      </c>
      <c r="L144" s="101"/>
      <c r="M144" s="102">
        <v>140.69</v>
      </c>
      <c r="N144" s="102" t="s">
        <v>1409</v>
      </c>
      <c r="O144" s="196">
        <v>31472</v>
      </c>
      <c r="R144" s="103"/>
    </row>
    <row r="145" spans="2:18" ht="15.75">
      <c r="B145" s="96" t="s">
        <v>1329</v>
      </c>
      <c r="C145" s="96" t="e">
        <f>VLOOKUP(B145,#REF!,2,FALSE)</f>
        <v>#REF!</v>
      </c>
      <c r="D145" s="97" t="s">
        <v>271</v>
      </c>
      <c r="E145" s="89" t="s">
        <v>589</v>
      </c>
      <c r="F145" s="98" t="s">
        <v>1407</v>
      </c>
      <c r="G145" s="99">
        <v>18437.5</v>
      </c>
      <c r="H145" s="99"/>
      <c r="I145" s="100">
        <v>0.9888</v>
      </c>
      <c r="J145" s="99">
        <v>1532.9</v>
      </c>
      <c r="K145" s="101">
        <v>19763.9</v>
      </c>
      <c r="L145" s="101"/>
      <c r="M145" s="102">
        <v>194.6</v>
      </c>
      <c r="N145" s="102" t="s">
        <v>1369</v>
      </c>
      <c r="O145" s="196">
        <v>0</v>
      </c>
      <c r="R145" s="103"/>
    </row>
    <row r="146" spans="2:18" ht="15.75">
      <c r="B146" s="96" t="s">
        <v>1331</v>
      </c>
      <c r="C146" s="96" t="e">
        <f>VLOOKUP(B146,#REF!,2,FALSE)</f>
        <v>#REF!</v>
      </c>
      <c r="D146" s="97" t="s">
        <v>275</v>
      </c>
      <c r="E146" s="89" t="s">
        <v>589</v>
      </c>
      <c r="F146" s="98" t="s">
        <v>1407</v>
      </c>
      <c r="G146" s="99">
        <v>32171.5</v>
      </c>
      <c r="H146" s="99"/>
      <c r="I146" s="100">
        <v>0.98</v>
      </c>
      <c r="J146" s="99">
        <v>0</v>
      </c>
      <c r="K146" s="101">
        <v>31528.07</v>
      </c>
      <c r="L146" s="101"/>
      <c r="M146" s="102">
        <v>201.15</v>
      </c>
      <c r="N146" s="102" t="s">
        <v>1369</v>
      </c>
      <c r="O146" s="196">
        <v>0</v>
      </c>
      <c r="R146" s="103"/>
    </row>
    <row r="147" spans="2:18" ht="15.75">
      <c r="B147" s="96" t="s">
        <v>1332</v>
      </c>
      <c r="C147" s="96" t="e">
        <f>VLOOKUP(B147,#REF!,2,FALSE)</f>
        <v>#REF!</v>
      </c>
      <c r="D147" s="97" t="s">
        <v>277</v>
      </c>
      <c r="E147" s="89" t="s">
        <v>589</v>
      </c>
      <c r="F147" s="98" t="s">
        <v>1407</v>
      </c>
      <c r="G147" s="99">
        <v>22237</v>
      </c>
      <c r="H147" s="99"/>
      <c r="I147" s="100">
        <v>0.9712</v>
      </c>
      <c r="J147" s="99">
        <v>0</v>
      </c>
      <c r="K147" s="101">
        <v>21596.574399999998</v>
      </c>
      <c r="L147" s="101"/>
      <c r="M147" s="102">
        <v>253.4</v>
      </c>
      <c r="N147" s="102" t="s">
        <v>1409</v>
      </c>
      <c r="O147" s="196">
        <v>54726</v>
      </c>
      <c r="R147" s="103"/>
    </row>
    <row r="148" spans="2:18" ht="15.75">
      <c r="B148" s="96" t="s">
        <v>1333</v>
      </c>
      <c r="C148" s="96" t="e">
        <f>VLOOKUP(B148,#REF!,2,FALSE)</f>
        <v>#REF!</v>
      </c>
      <c r="D148" s="97" t="s">
        <v>279</v>
      </c>
      <c r="E148" s="89" t="s">
        <v>589</v>
      </c>
      <c r="F148" s="98" t="s">
        <v>1407</v>
      </c>
      <c r="G148" s="99">
        <v>40650.4</v>
      </c>
      <c r="H148" s="99"/>
      <c r="I148" s="100">
        <v>0.985</v>
      </c>
      <c r="J148" s="99">
        <v>0</v>
      </c>
      <c r="K148" s="101">
        <v>40040.644</v>
      </c>
      <c r="L148" s="101"/>
      <c r="M148" s="102">
        <v>183.24</v>
      </c>
      <c r="N148" s="102" t="s">
        <v>1409</v>
      </c>
      <c r="O148" s="196">
        <v>73370</v>
      </c>
      <c r="R148" s="103"/>
    </row>
    <row r="149" spans="2:18" ht="15.75">
      <c r="B149" s="96" t="s">
        <v>358</v>
      </c>
      <c r="C149" s="96" t="e">
        <f>VLOOKUP(B149,#REF!,2,FALSE)</f>
        <v>#REF!</v>
      </c>
      <c r="D149" s="97" t="s">
        <v>283</v>
      </c>
      <c r="E149" s="89" t="s">
        <v>589</v>
      </c>
      <c r="F149" s="98" t="s">
        <v>1407</v>
      </c>
      <c r="G149" s="99">
        <v>36583.46</v>
      </c>
      <c r="H149" s="99"/>
      <c r="I149" s="100">
        <v>0.986</v>
      </c>
      <c r="J149" s="99">
        <v>122.5</v>
      </c>
      <c r="K149" s="101">
        <v>36193.79156</v>
      </c>
      <c r="L149" s="101"/>
      <c r="M149" s="102">
        <v>169.57</v>
      </c>
      <c r="N149" s="102" t="s">
        <v>1409</v>
      </c>
      <c r="O149" s="196">
        <v>61374</v>
      </c>
      <c r="R149" s="103"/>
    </row>
    <row r="150" spans="2:18" ht="15.75">
      <c r="B150" s="96" t="s">
        <v>359</v>
      </c>
      <c r="C150" s="96" t="e">
        <f>VLOOKUP(B150,#REF!,2,FALSE)</f>
        <v>#REF!</v>
      </c>
      <c r="D150" s="97" t="s">
        <v>285</v>
      </c>
      <c r="E150" s="89" t="s">
        <v>589</v>
      </c>
      <c r="F150" s="98" t="s">
        <v>1407</v>
      </c>
      <c r="G150" s="99">
        <v>33894</v>
      </c>
      <c r="H150" s="99"/>
      <c r="I150" s="100">
        <v>0.98</v>
      </c>
      <c r="J150" s="99">
        <v>47.6</v>
      </c>
      <c r="K150" s="101">
        <v>33263.72</v>
      </c>
      <c r="L150" s="101"/>
      <c r="M150" s="102">
        <v>136.89</v>
      </c>
      <c r="N150" s="102" t="s">
        <v>1369</v>
      </c>
      <c r="O150" s="196">
        <v>0</v>
      </c>
      <c r="R150" s="103"/>
    </row>
    <row r="151" spans="2:18" ht="15.75">
      <c r="B151" s="96" t="s">
        <v>360</v>
      </c>
      <c r="C151" s="96" t="e">
        <f>VLOOKUP(B151,#REF!,2,FALSE)</f>
        <v>#REF!</v>
      </c>
      <c r="D151" s="97" t="s">
        <v>287</v>
      </c>
      <c r="E151" s="89" t="s">
        <v>589</v>
      </c>
      <c r="F151" s="98" t="s">
        <v>1407</v>
      </c>
      <c r="G151" s="99">
        <v>42718.1</v>
      </c>
      <c r="H151" s="99"/>
      <c r="I151" s="100">
        <v>0.99</v>
      </c>
      <c r="J151" s="99">
        <v>0</v>
      </c>
      <c r="K151" s="101">
        <v>42290.919</v>
      </c>
      <c r="L151" s="101"/>
      <c r="M151" s="102">
        <v>131.39</v>
      </c>
      <c r="N151" s="102" t="s">
        <v>1369</v>
      </c>
      <c r="O151" s="196">
        <v>0</v>
      </c>
      <c r="R151" s="103"/>
    </row>
    <row r="152" spans="2:18" ht="15.75">
      <c r="B152" s="96" t="s">
        <v>361</v>
      </c>
      <c r="C152" s="96" t="e">
        <f>VLOOKUP(B152,#REF!,2,FALSE)</f>
        <v>#REF!</v>
      </c>
      <c r="D152" s="97" t="s">
        <v>289</v>
      </c>
      <c r="E152" s="89" t="s">
        <v>589</v>
      </c>
      <c r="F152" s="98" t="s">
        <v>1407</v>
      </c>
      <c r="G152" s="99">
        <v>30914.69</v>
      </c>
      <c r="H152" s="99"/>
      <c r="I152" s="100">
        <v>0.98</v>
      </c>
      <c r="J152" s="99">
        <v>1784.5</v>
      </c>
      <c r="K152" s="101">
        <v>32080.8962</v>
      </c>
      <c r="L152" s="101"/>
      <c r="M152" s="102">
        <v>184.07</v>
      </c>
      <c r="N152" s="102" t="s">
        <v>1409</v>
      </c>
      <c r="O152" s="196">
        <v>59051</v>
      </c>
      <c r="R152" s="103"/>
    </row>
    <row r="153" spans="2:18" ht="15.75">
      <c r="B153" s="96" t="s">
        <v>364</v>
      </c>
      <c r="C153" s="96" t="e">
        <f>VLOOKUP(B153,#REF!,2,FALSE)</f>
        <v>#REF!</v>
      </c>
      <c r="D153" s="97" t="s">
        <v>293</v>
      </c>
      <c r="E153" s="89" t="s">
        <v>589</v>
      </c>
      <c r="F153" s="98" t="s">
        <v>1407</v>
      </c>
      <c r="G153" s="99">
        <v>21628</v>
      </c>
      <c r="H153" s="99"/>
      <c r="I153" s="100">
        <v>0.9825</v>
      </c>
      <c r="J153" s="99">
        <v>8</v>
      </c>
      <c r="K153" s="101">
        <v>21257.51</v>
      </c>
      <c r="L153" s="101"/>
      <c r="M153" s="102">
        <v>178.97</v>
      </c>
      <c r="N153" s="102" t="s">
        <v>1409</v>
      </c>
      <c r="O153" s="196">
        <v>38045</v>
      </c>
      <c r="R153" s="103"/>
    </row>
    <row r="154" spans="2:18" ht="15.75">
      <c r="B154" s="96" t="s">
        <v>367</v>
      </c>
      <c r="C154" s="96" t="e">
        <f>VLOOKUP(B154,#REF!,2,FALSE)</f>
        <v>#REF!</v>
      </c>
      <c r="D154" s="97" t="s">
        <v>299</v>
      </c>
      <c r="E154" s="89" t="s">
        <v>589</v>
      </c>
      <c r="F154" s="98" t="s">
        <v>1407</v>
      </c>
      <c r="G154" s="99">
        <v>43862.9</v>
      </c>
      <c r="H154" s="99"/>
      <c r="I154" s="100">
        <v>0.9704</v>
      </c>
      <c r="J154" s="99">
        <v>0</v>
      </c>
      <c r="K154" s="101">
        <v>42564.55816</v>
      </c>
      <c r="L154" s="101"/>
      <c r="M154" s="102">
        <v>211.31</v>
      </c>
      <c r="N154" s="102" t="s">
        <v>1409</v>
      </c>
      <c r="O154" s="196">
        <v>89943</v>
      </c>
      <c r="R154" s="103"/>
    </row>
    <row r="155" spans="2:18" ht="15.75">
      <c r="B155" s="96" t="s">
        <v>368</v>
      </c>
      <c r="C155" s="96" t="e">
        <f>VLOOKUP(B155,#REF!,2,FALSE)</f>
        <v>#REF!</v>
      </c>
      <c r="D155" s="97" t="s">
        <v>301</v>
      </c>
      <c r="E155" s="89" t="s">
        <v>589</v>
      </c>
      <c r="F155" s="98" t="s">
        <v>1407</v>
      </c>
      <c r="G155" s="99">
        <v>42061.39</v>
      </c>
      <c r="H155" s="99"/>
      <c r="I155" s="100">
        <v>0.983</v>
      </c>
      <c r="J155" s="99">
        <v>0</v>
      </c>
      <c r="K155" s="101">
        <v>41346.34637</v>
      </c>
      <c r="L155" s="101"/>
      <c r="M155" s="102">
        <v>130.65</v>
      </c>
      <c r="N155" s="102" t="s">
        <v>1369</v>
      </c>
      <c r="O155" s="196">
        <v>0</v>
      </c>
      <c r="R155" s="103"/>
    </row>
    <row r="156" spans="2:18" ht="15.75">
      <c r="B156" s="96" t="s">
        <v>370</v>
      </c>
      <c r="C156" s="96" t="e">
        <f>VLOOKUP(B156,#REF!,2,FALSE)</f>
        <v>#REF!</v>
      </c>
      <c r="D156" s="97" t="s">
        <v>126</v>
      </c>
      <c r="E156" s="89" t="s">
        <v>589</v>
      </c>
      <c r="F156" s="98" t="s">
        <v>1407</v>
      </c>
      <c r="G156" s="99">
        <v>30693.9</v>
      </c>
      <c r="H156" s="99"/>
      <c r="I156" s="100">
        <v>0.9869</v>
      </c>
      <c r="J156" s="99">
        <v>0</v>
      </c>
      <c r="K156" s="101">
        <v>30291.80991</v>
      </c>
      <c r="L156" s="101"/>
      <c r="M156" s="102">
        <v>158.88</v>
      </c>
      <c r="N156" s="102" t="s">
        <v>1409</v>
      </c>
      <c r="O156" s="196">
        <v>48128</v>
      </c>
      <c r="R156" s="103"/>
    </row>
    <row r="157" spans="2:18" ht="15.75">
      <c r="B157" s="96" t="s">
        <v>371</v>
      </c>
      <c r="C157" s="96" t="e">
        <f>VLOOKUP(B157,#REF!,2,FALSE)</f>
        <v>#REF!</v>
      </c>
      <c r="D157" s="97" t="s">
        <v>128</v>
      </c>
      <c r="E157" s="89" t="s">
        <v>589</v>
      </c>
      <c r="F157" s="98" t="s">
        <v>1407</v>
      </c>
      <c r="G157" s="99">
        <v>51629.1</v>
      </c>
      <c r="H157" s="99"/>
      <c r="I157" s="100">
        <v>0.993</v>
      </c>
      <c r="J157" s="99">
        <v>0</v>
      </c>
      <c r="K157" s="101">
        <v>51267.696299999996</v>
      </c>
      <c r="L157" s="101"/>
      <c r="M157" s="102">
        <v>181.89</v>
      </c>
      <c r="N157" s="102" t="s">
        <v>1369</v>
      </c>
      <c r="O157" s="196">
        <v>0</v>
      </c>
      <c r="R157" s="103"/>
    </row>
    <row r="158" spans="2:18" ht="15.75">
      <c r="B158" s="96" t="s">
        <v>373</v>
      </c>
      <c r="C158" s="96" t="e">
        <f>VLOOKUP(B158,#REF!,2,FALSE)</f>
        <v>#REF!</v>
      </c>
      <c r="D158" s="97" t="s">
        <v>132</v>
      </c>
      <c r="E158" s="89" t="s">
        <v>589</v>
      </c>
      <c r="F158" s="98" t="s">
        <v>1407</v>
      </c>
      <c r="G158" s="99">
        <v>40631.3</v>
      </c>
      <c r="H158" s="99"/>
      <c r="I158" s="100">
        <v>0.9775</v>
      </c>
      <c r="J158" s="99">
        <v>381.3</v>
      </c>
      <c r="K158" s="101">
        <v>40098.39575000001</v>
      </c>
      <c r="L158" s="101"/>
      <c r="M158" s="102">
        <v>245.86</v>
      </c>
      <c r="N158" s="102" t="s">
        <v>1409</v>
      </c>
      <c r="O158" s="196">
        <v>98586</v>
      </c>
      <c r="R158" s="103"/>
    </row>
    <row r="159" spans="2:18" ht="15.75">
      <c r="B159" s="96" t="s">
        <v>382</v>
      </c>
      <c r="C159" s="96" t="e">
        <f>VLOOKUP(B159,#REF!,2,FALSE)</f>
        <v>#REF!</v>
      </c>
      <c r="D159" s="97" t="s">
        <v>306</v>
      </c>
      <c r="E159" s="89" t="s">
        <v>589</v>
      </c>
      <c r="F159" s="98" t="s">
        <v>1407</v>
      </c>
      <c r="G159" s="99">
        <v>33534.7</v>
      </c>
      <c r="H159" s="99"/>
      <c r="I159" s="100">
        <v>0.9825</v>
      </c>
      <c r="J159" s="99">
        <v>101.4</v>
      </c>
      <c r="K159" s="101">
        <v>33049.24275</v>
      </c>
      <c r="L159" s="101"/>
      <c r="M159" s="102">
        <v>143</v>
      </c>
      <c r="N159" s="102" t="s">
        <v>1409</v>
      </c>
      <c r="O159" s="196">
        <v>47260</v>
      </c>
      <c r="R159" s="103"/>
    </row>
    <row r="160" spans="2:18" ht="15.75">
      <c r="B160" s="96" t="s">
        <v>383</v>
      </c>
      <c r="C160" s="96" t="e">
        <f>VLOOKUP(B160,#REF!,2,FALSE)</f>
        <v>#REF!</v>
      </c>
      <c r="D160" s="97" t="s">
        <v>1347</v>
      </c>
      <c r="E160" s="89" t="s">
        <v>589</v>
      </c>
      <c r="F160" s="98" t="s">
        <v>1407</v>
      </c>
      <c r="G160" s="99">
        <v>61174.7</v>
      </c>
      <c r="H160" s="99"/>
      <c r="I160" s="100">
        <v>0.995</v>
      </c>
      <c r="J160" s="99">
        <v>341</v>
      </c>
      <c r="K160" s="101">
        <v>61209.826499999996</v>
      </c>
      <c r="L160" s="101"/>
      <c r="M160" s="102">
        <v>115.46</v>
      </c>
      <c r="N160" s="102" t="s">
        <v>1369</v>
      </c>
      <c r="O160" s="196">
        <v>0</v>
      </c>
      <c r="R160" s="103"/>
    </row>
    <row r="161" spans="2:18" ht="15.75">
      <c r="B161" s="96" t="s">
        <v>384</v>
      </c>
      <c r="C161" s="96" t="e">
        <f>VLOOKUP(B161,#REF!,2,FALSE)</f>
        <v>#REF!</v>
      </c>
      <c r="D161" s="97" t="s">
        <v>1349</v>
      </c>
      <c r="E161" s="89" t="s">
        <v>589</v>
      </c>
      <c r="F161" s="98" t="s">
        <v>1407</v>
      </c>
      <c r="G161" s="99">
        <v>32904</v>
      </c>
      <c r="H161" s="99"/>
      <c r="I161" s="100">
        <v>0.99</v>
      </c>
      <c r="J161" s="99">
        <v>0</v>
      </c>
      <c r="K161" s="101">
        <v>32574.96</v>
      </c>
      <c r="L161" s="101"/>
      <c r="M161" s="102">
        <v>150.25</v>
      </c>
      <c r="N161" s="102" t="s">
        <v>1409</v>
      </c>
      <c r="O161" s="196">
        <v>48944</v>
      </c>
      <c r="R161" s="103"/>
    </row>
    <row r="162" spans="2:18" ht="15.75">
      <c r="B162" s="96" t="s">
        <v>387</v>
      </c>
      <c r="C162" s="96" t="e">
        <f>VLOOKUP(B162,#REF!,2,FALSE)</f>
        <v>#REF!</v>
      </c>
      <c r="D162" s="97" t="s">
        <v>1353</v>
      </c>
      <c r="E162" s="89" t="s">
        <v>589</v>
      </c>
      <c r="F162" s="98" t="s">
        <v>1407</v>
      </c>
      <c r="G162" s="99">
        <v>39732.01</v>
      </c>
      <c r="H162" s="99"/>
      <c r="I162" s="100">
        <v>0.985</v>
      </c>
      <c r="J162" s="99">
        <v>70.6</v>
      </c>
      <c r="K162" s="101">
        <v>39206.62985</v>
      </c>
      <c r="L162" s="101"/>
      <c r="M162" s="102">
        <v>137.88</v>
      </c>
      <c r="N162" s="102" t="s">
        <v>1369</v>
      </c>
      <c r="O162" s="196">
        <v>0</v>
      </c>
      <c r="R162" s="103"/>
    </row>
    <row r="163" spans="2:18" ht="15.75">
      <c r="B163" s="96" t="s">
        <v>388</v>
      </c>
      <c r="C163" s="96" t="e">
        <f>VLOOKUP(B163,#REF!,2,FALSE)</f>
        <v>#REF!</v>
      </c>
      <c r="D163" s="97" t="s">
        <v>1355</v>
      </c>
      <c r="E163" s="89" t="s">
        <v>589</v>
      </c>
      <c r="F163" s="98" t="s">
        <v>1407</v>
      </c>
      <c r="G163" s="99">
        <v>28697</v>
      </c>
      <c r="H163" s="99"/>
      <c r="I163" s="100">
        <v>0.9879</v>
      </c>
      <c r="J163" s="99">
        <v>0</v>
      </c>
      <c r="K163" s="101">
        <v>28349.7663</v>
      </c>
      <c r="L163" s="101"/>
      <c r="M163" s="102">
        <v>164</v>
      </c>
      <c r="N163" s="102" t="s">
        <v>1409</v>
      </c>
      <c r="O163" s="196">
        <v>46494</v>
      </c>
      <c r="R163" s="103"/>
    </row>
    <row r="164" spans="2:18" ht="15.75">
      <c r="B164" s="96" t="s">
        <v>389</v>
      </c>
      <c r="C164" s="96" t="e">
        <f>VLOOKUP(B164,#REF!,2,FALSE)</f>
        <v>#REF!</v>
      </c>
      <c r="D164" s="97" t="s">
        <v>1357</v>
      </c>
      <c r="E164" s="89" t="s">
        <v>589</v>
      </c>
      <c r="F164" s="98" t="s">
        <v>1407</v>
      </c>
      <c r="G164" s="99">
        <v>47561.1</v>
      </c>
      <c r="H164" s="99"/>
      <c r="I164" s="100">
        <v>1</v>
      </c>
      <c r="J164" s="99">
        <v>57</v>
      </c>
      <c r="K164" s="101">
        <v>47618.1</v>
      </c>
      <c r="L164" s="101"/>
      <c r="M164" s="102">
        <v>134.63</v>
      </c>
      <c r="N164" s="102" t="s">
        <v>1369</v>
      </c>
      <c r="O164" s="196">
        <v>0</v>
      </c>
      <c r="R164" s="103"/>
    </row>
    <row r="165" spans="2:18" ht="15.75">
      <c r="B165" s="96" t="s">
        <v>390</v>
      </c>
      <c r="C165" s="96" t="e">
        <f>VLOOKUP(B165,#REF!,2,FALSE)</f>
        <v>#REF!</v>
      </c>
      <c r="D165" s="97" t="s">
        <v>1359</v>
      </c>
      <c r="E165" s="89" t="s">
        <v>589</v>
      </c>
      <c r="F165" s="98" t="s">
        <v>1407</v>
      </c>
      <c r="G165" s="99">
        <v>47806.36</v>
      </c>
      <c r="H165" s="99"/>
      <c r="I165" s="100">
        <v>0.9875</v>
      </c>
      <c r="J165" s="99">
        <v>0</v>
      </c>
      <c r="K165" s="101">
        <v>47208.7805</v>
      </c>
      <c r="L165" s="101"/>
      <c r="M165" s="102">
        <v>175.63</v>
      </c>
      <c r="N165" s="102" t="s">
        <v>1409</v>
      </c>
      <c r="O165" s="196">
        <v>82913</v>
      </c>
      <c r="R165" s="103"/>
    </row>
    <row r="166" spans="2:18" ht="15.75">
      <c r="B166" s="96" t="s">
        <v>391</v>
      </c>
      <c r="C166" s="96" t="e">
        <f>VLOOKUP(B166,#REF!,2,FALSE)</f>
        <v>#REF!</v>
      </c>
      <c r="D166" s="97" t="s">
        <v>139</v>
      </c>
      <c r="E166" s="89" t="s">
        <v>589</v>
      </c>
      <c r="F166" s="98" t="s">
        <v>1407</v>
      </c>
      <c r="G166" s="99">
        <v>47708</v>
      </c>
      <c r="H166" s="99"/>
      <c r="I166" s="100">
        <v>0.987</v>
      </c>
      <c r="J166" s="99">
        <v>0</v>
      </c>
      <c r="K166" s="101">
        <v>47087.796</v>
      </c>
      <c r="L166" s="101"/>
      <c r="M166" s="102">
        <v>132.35</v>
      </c>
      <c r="N166" s="102" t="s">
        <v>1409</v>
      </c>
      <c r="O166" s="196">
        <v>62321</v>
      </c>
      <c r="R166" s="103"/>
    </row>
    <row r="167" spans="2:18" ht="15.75">
      <c r="B167" s="96" t="s">
        <v>392</v>
      </c>
      <c r="C167" s="96" t="e">
        <f>VLOOKUP(B167,#REF!,2,FALSE)</f>
        <v>#REF!</v>
      </c>
      <c r="D167" s="97" t="s">
        <v>141</v>
      </c>
      <c r="E167" s="89" t="s">
        <v>589</v>
      </c>
      <c r="F167" s="98" t="s">
        <v>1407</v>
      </c>
      <c r="G167" s="99">
        <v>34882.9</v>
      </c>
      <c r="H167" s="99"/>
      <c r="I167" s="100">
        <v>0.98</v>
      </c>
      <c r="J167" s="99">
        <v>0</v>
      </c>
      <c r="K167" s="101">
        <v>34185.242</v>
      </c>
      <c r="L167" s="101"/>
      <c r="M167" s="102">
        <v>170.37</v>
      </c>
      <c r="N167" s="102" t="s">
        <v>1409</v>
      </c>
      <c r="O167" s="196">
        <v>58241</v>
      </c>
      <c r="R167" s="103"/>
    </row>
    <row r="168" spans="2:18" ht="15.75">
      <c r="B168" s="96" t="s">
        <v>393</v>
      </c>
      <c r="C168" s="96" t="e">
        <f>VLOOKUP(B168,#REF!,2,FALSE)</f>
        <v>#REF!</v>
      </c>
      <c r="D168" s="97" t="s">
        <v>143</v>
      </c>
      <c r="E168" s="89" t="s">
        <v>589</v>
      </c>
      <c r="F168" s="98" t="s">
        <v>1407</v>
      </c>
      <c r="G168" s="99">
        <v>56498.1</v>
      </c>
      <c r="H168" s="99"/>
      <c r="I168" s="100">
        <v>0.98</v>
      </c>
      <c r="J168" s="99">
        <v>613.5</v>
      </c>
      <c r="K168" s="101">
        <v>55981.638</v>
      </c>
      <c r="L168" s="101"/>
      <c r="M168" s="102">
        <v>120.64</v>
      </c>
      <c r="N168" s="102" t="s">
        <v>1409</v>
      </c>
      <c r="O168" s="196">
        <v>67536</v>
      </c>
      <c r="R168" s="103"/>
    </row>
    <row r="169" spans="2:18" ht="15.75">
      <c r="B169" s="96" t="s">
        <v>394</v>
      </c>
      <c r="C169" s="96" t="e">
        <f>VLOOKUP(B169,#REF!,2,FALSE)</f>
        <v>#REF!</v>
      </c>
      <c r="D169" s="97" t="s">
        <v>145</v>
      </c>
      <c r="E169" s="89" t="s">
        <v>589</v>
      </c>
      <c r="F169" s="98" t="s">
        <v>1407</v>
      </c>
      <c r="G169" s="99">
        <v>37695.73</v>
      </c>
      <c r="H169" s="99"/>
      <c r="I169" s="100">
        <v>0.98</v>
      </c>
      <c r="J169" s="99">
        <v>0</v>
      </c>
      <c r="K169" s="101">
        <v>36941.8154</v>
      </c>
      <c r="L169" s="101"/>
      <c r="M169" s="102">
        <v>208.38</v>
      </c>
      <c r="N169" s="102" t="s">
        <v>1409</v>
      </c>
      <c r="O169" s="196">
        <v>76979</v>
      </c>
      <c r="R169" s="103"/>
    </row>
    <row r="170" spans="2:18" ht="15.75">
      <c r="B170" s="96" t="s">
        <v>395</v>
      </c>
      <c r="C170" s="96" t="e">
        <f>VLOOKUP(B170,#REF!,2,FALSE)</f>
        <v>#REF!</v>
      </c>
      <c r="D170" s="97" t="s">
        <v>147</v>
      </c>
      <c r="E170" s="89" t="s">
        <v>589</v>
      </c>
      <c r="F170" s="98" t="s">
        <v>1407</v>
      </c>
      <c r="G170" s="99">
        <v>61518.43</v>
      </c>
      <c r="H170" s="99"/>
      <c r="I170" s="100">
        <v>0.984</v>
      </c>
      <c r="J170" s="99">
        <v>0</v>
      </c>
      <c r="K170" s="101">
        <v>60534.13512</v>
      </c>
      <c r="L170" s="101"/>
      <c r="M170" s="102">
        <v>150.74</v>
      </c>
      <c r="N170" s="102" t="s">
        <v>1409</v>
      </c>
      <c r="O170" s="196">
        <v>91249</v>
      </c>
      <c r="R170" s="103"/>
    </row>
    <row r="171" spans="2:18" ht="15.75">
      <c r="B171" s="96" t="s">
        <v>396</v>
      </c>
      <c r="C171" s="96" t="e">
        <f>VLOOKUP(B171,#REF!,2,FALSE)</f>
        <v>#REF!</v>
      </c>
      <c r="D171" s="97" t="s">
        <v>149</v>
      </c>
      <c r="E171" s="89" t="s">
        <v>589</v>
      </c>
      <c r="F171" s="98" t="s">
        <v>1407</v>
      </c>
      <c r="G171" s="99">
        <v>41321.19</v>
      </c>
      <c r="H171" s="99"/>
      <c r="I171" s="100">
        <v>0.96</v>
      </c>
      <c r="J171" s="99">
        <v>0</v>
      </c>
      <c r="K171" s="101">
        <v>39668.3424</v>
      </c>
      <c r="L171" s="101"/>
      <c r="M171" s="102">
        <v>95.34</v>
      </c>
      <c r="N171" s="102" t="s">
        <v>1409</v>
      </c>
      <c r="O171" s="196">
        <v>37820</v>
      </c>
      <c r="R171" s="103"/>
    </row>
    <row r="172" spans="2:18" ht="15.75">
      <c r="B172" s="96" t="s">
        <v>407</v>
      </c>
      <c r="C172" s="96" t="e">
        <f>VLOOKUP(B172,#REF!,2,FALSE)</f>
        <v>#REF!</v>
      </c>
      <c r="D172" s="97" t="s">
        <v>948</v>
      </c>
      <c r="E172" s="89" t="s">
        <v>589</v>
      </c>
      <c r="F172" s="98" t="s">
        <v>1407</v>
      </c>
      <c r="G172" s="99">
        <v>40667.3</v>
      </c>
      <c r="H172" s="99"/>
      <c r="I172" s="100">
        <v>1</v>
      </c>
      <c r="J172" s="99">
        <v>0</v>
      </c>
      <c r="K172" s="101">
        <v>40667.3</v>
      </c>
      <c r="L172" s="101"/>
      <c r="M172" s="102">
        <v>172.22</v>
      </c>
      <c r="N172" s="102" t="s">
        <v>1369</v>
      </c>
      <c r="O172" s="196">
        <v>0</v>
      </c>
      <c r="R172" s="103"/>
    </row>
    <row r="173" spans="2:18" ht="15.75">
      <c r="B173" s="96" t="s">
        <v>1423</v>
      </c>
      <c r="C173" s="96" t="e">
        <f>VLOOKUP(B173,#REF!,2,FALSE)</f>
        <v>#REF!</v>
      </c>
      <c r="D173" s="97" t="s">
        <v>950</v>
      </c>
      <c r="E173" s="89" t="s">
        <v>589</v>
      </c>
      <c r="F173" s="98" t="s">
        <v>1407</v>
      </c>
      <c r="G173" s="99">
        <v>63078</v>
      </c>
      <c r="H173" s="99"/>
      <c r="I173" s="100">
        <v>0.987</v>
      </c>
      <c r="J173" s="99">
        <v>0</v>
      </c>
      <c r="K173" s="101">
        <v>62257.986</v>
      </c>
      <c r="L173" s="101"/>
      <c r="M173" s="102">
        <v>168.28</v>
      </c>
      <c r="N173" s="102" t="s">
        <v>1409</v>
      </c>
      <c r="O173" s="196">
        <v>104768</v>
      </c>
      <c r="R173" s="103"/>
    </row>
    <row r="174" spans="2:18" ht="15.75">
      <c r="B174" s="96" t="s">
        <v>1424</v>
      </c>
      <c r="C174" s="96" t="e">
        <f>VLOOKUP(B174,#REF!,2,FALSE)</f>
        <v>#REF!</v>
      </c>
      <c r="D174" s="97" t="s">
        <v>952</v>
      </c>
      <c r="E174" s="89" t="s">
        <v>589</v>
      </c>
      <c r="F174" s="98" t="s">
        <v>1407</v>
      </c>
      <c r="G174" s="99">
        <v>38426.26</v>
      </c>
      <c r="H174" s="99"/>
      <c r="I174" s="100">
        <v>0.99</v>
      </c>
      <c r="J174" s="99">
        <v>302.3</v>
      </c>
      <c r="K174" s="101">
        <v>38344.2974</v>
      </c>
      <c r="L174" s="101"/>
      <c r="M174" s="102">
        <v>175.23</v>
      </c>
      <c r="N174" s="102" t="s">
        <v>1409</v>
      </c>
      <c r="O174" s="196">
        <v>67191</v>
      </c>
      <c r="R174" s="103"/>
    </row>
    <row r="175" spans="2:18" ht="15.75">
      <c r="B175" s="96" t="s">
        <v>1426</v>
      </c>
      <c r="C175" s="96" t="e">
        <f>VLOOKUP(B175,#REF!,2,FALSE)</f>
        <v>#REF!</v>
      </c>
      <c r="D175" s="97" t="s">
        <v>956</v>
      </c>
      <c r="E175" s="89" t="s">
        <v>589</v>
      </c>
      <c r="F175" s="98" t="s">
        <v>1407</v>
      </c>
      <c r="G175" s="99">
        <v>46585.1</v>
      </c>
      <c r="H175" s="99"/>
      <c r="I175" s="100">
        <v>0.985</v>
      </c>
      <c r="J175" s="99">
        <v>196.2</v>
      </c>
      <c r="K175" s="101">
        <v>46082.523499999996</v>
      </c>
      <c r="L175" s="101"/>
      <c r="M175" s="102">
        <v>150.73</v>
      </c>
      <c r="N175" s="102" t="s">
        <v>1409</v>
      </c>
      <c r="O175" s="196">
        <v>69460</v>
      </c>
      <c r="R175" s="103"/>
    </row>
    <row r="176" spans="2:18" ht="15.75">
      <c r="B176" s="96" t="s">
        <v>1430</v>
      </c>
      <c r="C176" s="96" t="e">
        <f>VLOOKUP(B176,#REF!,2,FALSE)</f>
        <v>#REF!</v>
      </c>
      <c r="D176" s="97" t="s">
        <v>960</v>
      </c>
      <c r="E176" s="89" t="s">
        <v>589</v>
      </c>
      <c r="F176" s="98" t="s">
        <v>1407</v>
      </c>
      <c r="G176" s="99">
        <v>35296</v>
      </c>
      <c r="H176" s="99"/>
      <c r="I176" s="100">
        <v>0.987</v>
      </c>
      <c r="J176" s="99">
        <v>0</v>
      </c>
      <c r="K176" s="101">
        <v>34837.152</v>
      </c>
      <c r="L176" s="101"/>
      <c r="M176" s="102">
        <v>151.05</v>
      </c>
      <c r="N176" s="102" t="s">
        <v>1409</v>
      </c>
      <c r="O176" s="196">
        <v>52622</v>
      </c>
      <c r="R176" s="103"/>
    </row>
    <row r="177" spans="2:18" ht="15.75">
      <c r="B177" s="96" t="s">
        <v>1433</v>
      </c>
      <c r="C177" s="96" t="e">
        <f>VLOOKUP(B177,#REF!,2,FALSE)</f>
        <v>#REF!</v>
      </c>
      <c r="D177" s="97" t="s">
        <v>962</v>
      </c>
      <c r="E177" s="89" t="s">
        <v>589</v>
      </c>
      <c r="F177" s="98" t="s">
        <v>1407</v>
      </c>
      <c r="G177" s="99">
        <v>29784.4</v>
      </c>
      <c r="H177" s="99"/>
      <c r="I177" s="100">
        <v>0.9765</v>
      </c>
      <c r="J177" s="99">
        <v>0</v>
      </c>
      <c r="K177" s="101">
        <v>29084.466600000003</v>
      </c>
      <c r="L177" s="101"/>
      <c r="M177" s="102">
        <v>188.52</v>
      </c>
      <c r="N177" s="102" t="s">
        <v>1409</v>
      </c>
      <c r="O177" s="196">
        <v>54830</v>
      </c>
      <c r="R177" s="103"/>
    </row>
    <row r="178" spans="2:18" ht="15.75">
      <c r="B178" s="96" t="s">
        <v>1439</v>
      </c>
      <c r="C178" s="96" t="e">
        <f>VLOOKUP(B178,#REF!,2,FALSE)</f>
        <v>#REF!</v>
      </c>
      <c r="D178" s="97" t="s">
        <v>970</v>
      </c>
      <c r="E178" s="89" t="s">
        <v>589</v>
      </c>
      <c r="F178" s="98" t="s">
        <v>1407</v>
      </c>
      <c r="G178" s="99">
        <v>52727.53</v>
      </c>
      <c r="H178" s="99"/>
      <c r="I178" s="100">
        <v>0.9956</v>
      </c>
      <c r="J178" s="99">
        <v>77.3</v>
      </c>
      <c r="K178" s="101">
        <v>52572.828868000004</v>
      </c>
      <c r="L178" s="101"/>
      <c r="M178" s="102">
        <v>128.05</v>
      </c>
      <c r="N178" s="102" t="s">
        <v>1409</v>
      </c>
      <c r="O178" s="196">
        <v>67320</v>
      </c>
      <c r="R178" s="103"/>
    </row>
    <row r="179" spans="2:18" ht="15.75">
      <c r="B179" s="96" t="s">
        <v>1440</v>
      </c>
      <c r="C179" s="96" t="e">
        <f>VLOOKUP(B179,#REF!,2,FALSE)</f>
        <v>#REF!</v>
      </c>
      <c r="D179" s="97" t="s">
        <v>972</v>
      </c>
      <c r="E179" s="89" t="s">
        <v>589</v>
      </c>
      <c r="F179" s="98" t="s">
        <v>1407</v>
      </c>
      <c r="G179" s="99">
        <v>44448</v>
      </c>
      <c r="H179" s="99"/>
      <c r="I179" s="100">
        <v>0.98</v>
      </c>
      <c r="J179" s="99">
        <v>0</v>
      </c>
      <c r="K179" s="101">
        <v>43559.04</v>
      </c>
      <c r="L179" s="101"/>
      <c r="M179" s="102">
        <v>186.93</v>
      </c>
      <c r="N179" s="102" t="s">
        <v>1409</v>
      </c>
      <c r="O179" s="196">
        <v>81425</v>
      </c>
      <c r="R179" s="103"/>
    </row>
    <row r="180" spans="2:18" ht="15.75">
      <c r="B180" s="96" t="s">
        <v>1442</v>
      </c>
      <c r="C180" s="96" t="e">
        <f>VLOOKUP(B180,#REF!,2,FALSE)</f>
        <v>#REF!</v>
      </c>
      <c r="D180" s="97" t="s">
        <v>976</v>
      </c>
      <c r="E180" s="89" t="s">
        <v>589</v>
      </c>
      <c r="F180" s="98" t="s">
        <v>1407</v>
      </c>
      <c r="G180" s="99">
        <v>50420.54</v>
      </c>
      <c r="H180" s="99"/>
      <c r="I180" s="100">
        <v>0.9775</v>
      </c>
      <c r="J180" s="99">
        <v>200.9</v>
      </c>
      <c r="K180" s="101">
        <v>49486.97785</v>
      </c>
      <c r="L180" s="101"/>
      <c r="M180" s="102">
        <v>149.4</v>
      </c>
      <c r="N180" s="102" t="s">
        <v>1409</v>
      </c>
      <c r="O180" s="196">
        <v>73934</v>
      </c>
      <c r="R180" s="103"/>
    </row>
    <row r="181" spans="2:18" ht="15.75">
      <c r="B181" s="96" t="s">
        <v>1447</v>
      </c>
      <c r="C181" s="96" t="e">
        <f>VLOOKUP(B181,#REF!,2,FALSE)</f>
        <v>#REF!</v>
      </c>
      <c r="D181" s="97" t="s">
        <v>982</v>
      </c>
      <c r="E181" s="89" t="s">
        <v>589</v>
      </c>
      <c r="F181" s="98" t="s">
        <v>1407</v>
      </c>
      <c r="G181" s="99">
        <v>38224.4</v>
      </c>
      <c r="H181" s="99"/>
      <c r="I181" s="100">
        <v>0.985</v>
      </c>
      <c r="J181" s="99">
        <v>484.5</v>
      </c>
      <c r="K181" s="101">
        <v>38135.534</v>
      </c>
      <c r="L181" s="101"/>
      <c r="M181" s="102">
        <v>190.2</v>
      </c>
      <c r="N181" s="102" t="s">
        <v>1369</v>
      </c>
      <c r="O181" s="196">
        <v>0</v>
      </c>
      <c r="R181" s="103"/>
    </row>
    <row r="182" spans="2:18" ht="15.75">
      <c r="B182" s="96" t="s">
        <v>1453</v>
      </c>
      <c r="C182" s="96" t="e">
        <f>VLOOKUP(B182,#REF!,2,FALSE)</f>
        <v>#REF!</v>
      </c>
      <c r="D182" s="97" t="s">
        <v>986</v>
      </c>
      <c r="E182" s="89" t="s">
        <v>589</v>
      </c>
      <c r="F182" s="98" t="s">
        <v>1407</v>
      </c>
      <c r="G182" s="99">
        <v>49313.81</v>
      </c>
      <c r="H182" s="99"/>
      <c r="I182" s="100">
        <v>0.99</v>
      </c>
      <c r="J182" s="99">
        <v>0</v>
      </c>
      <c r="K182" s="101">
        <v>48820.671899999994</v>
      </c>
      <c r="L182" s="101"/>
      <c r="M182" s="102">
        <v>159.93</v>
      </c>
      <c r="N182" s="102" t="s">
        <v>1409</v>
      </c>
      <c r="O182" s="196">
        <v>78079</v>
      </c>
      <c r="R182" s="103"/>
    </row>
    <row r="183" spans="2:18" ht="15.75">
      <c r="B183" s="96" t="s">
        <v>1457</v>
      </c>
      <c r="C183" s="96" t="e">
        <f>VLOOKUP(B183,#REF!,2,FALSE)</f>
        <v>#REF!</v>
      </c>
      <c r="D183" s="97" t="s">
        <v>992</v>
      </c>
      <c r="E183" s="89" t="s">
        <v>589</v>
      </c>
      <c r="F183" s="98" t="s">
        <v>1407</v>
      </c>
      <c r="G183" s="99">
        <v>23883.6</v>
      </c>
      <c r="H183" s="99"/>
      <c r="I183" s="100">
        <v>0.979</v>
      </c>
      <c r="J183" s="99">
        <v>0</v>
      </c>
      <c r="K183" s="101">
        <v>23382.0444</v>
      </c>
      <c r="L183" s="101"/>
      <c r="M183" s="102">
        <v>149.55</v>
      </c>
      <c r="N183" s="102" t="s">
        <v>1369</v>
      </c>
      <c r="O183" s="196">
        <v>0</v>
      </c>
      <c r="R183" s="103"/>
    </row>
    <row r="184" spans="2:18" ht="15.75">
      <c r="B184" s="96" t="s">
        <v>1458</v>
      </c>
      <c r="C184" s="96" t="e">
        <f>VLOOKUP(B184,#REF!,2,FALSE)</f>
        <v>#REF!</v>
      </c>
      <c r="D184" s="97" t="s">
        <v>994</v>
      </c>
      <c r="E184" s="89" t="s">
        <v>589</v>
      </c>
      <c r="F184" s="98" t="s">
        <v>1407</v>
      </c>
      <c r="G184" s="99">
        <v>38625.5</v>
      </c>
      <c r="H184" s="99"/>
      <c r="I184" s="100">
        <v>0.993</v>
      </c>
      <c r="J184" s="99">
        <v>0</v>
      </c>
      <c r="K184" s="101">
        <v>38355.1215</v>
      </c>
      <c r="L184" s="101"/>
      <c r="M184" s="102">
        <v>193.62</v>
      </c>
      <c r="N184" s="102" t="s">
        <v>1409</v>
      </c>
      <c r="O184" s="196">
        <v>74263</v>
      </c>
      <c r="R184" s="103"/>
    </row>
    <row r="185" spans="2:18" ht="15.75">
      <c r="B185" s="96" t="s">
        <v>1459</v>
      </c>
      <c r="C185" s="96" t="e">
        <f>VLOOKUP(B185,#REF!,2,FALSE)</f>
        <v>#REF!</v>
      </c>
      <c r="D185" s="97" t="s">
        <v>996</v>
      </c>
      <c r="E185" s="89" t="s">
        <v>589</v>
      </c>
      <c r="F185" s="98" t="s">
        <v>1407</v>
      </c>
      <c r="G185" s="99">
        <v>42259.86</v>
      </c>
      <c r="H185" s="99"/>
      <c r="I185" s="100">
        <v>0.9825</v>
      </c>
      <c r="J185" s="99">
        <v>101.7</v>
      </c>
      <c r="K185" s="101">
        <v>41622.01245</v>
      </c>
      <c r="L185" s="101"/>
      <c r="M185" s="102">
        <v>136.34</v>
      </c>
      <c r="N185" s="102" t="s">
        <v>1409</v>
      </c>
      <c r="O185" s="196">
        <v>56747</v>
      </c>
      <c r="R185" s="103"/>
    </row>
    <row r="186" spans="2:18" ht="15.75">
      <c r="B186" s="96" t="s">
        <v>1460</v>
      </c>
      <c r="C186" s="96" t="e">
        <f>VLOOKUP(B186,#REF!,2,FALSE)</f>
        <v>#REF!</v>
      </c>
      <c r="D186" s="97" t="s">
        <v>1001</v>
      </c>
      <c r="E186" s="89" t="s">
        <v>589</v>
      </c>
      <c r="F186" s="98" t="s">
        <v>1407</v>
      </c>
      <c r="G186" s="99">
        <v>50875.9</v>
      </c>
      <c r="H186" s="99"/>
      <c r="I186" s="100">
        <v>0.987</v>
      </c>
      <c r="J186" s="99">
        <v>1.6</v>
      </c>
      <c r="K186" s="101">
        <v>50216.1133</v>
      </c>
      <c r="L186" s="101"/>
      <c r="M186" s="102">
        <v>150.17</v>
      </c>
      <c r="N186" s="102" t="s">
        <v>1409</v>
      </c>
      <c r="O186" s="196">
        <v>75410</v>
      </c>
      <c r="R186" s="103"/>
    </row>
    <row r="187" spans="2:18" ht="15.75">
      <c r="B187" s="96" t="s">
        <v>1463</v>
      </c>
      <c r="C187" s="96" t="e">
        <f>VLOOKUP(B187,#REF!,2,FALSE)</f>
        <v>#REF!</v>
      </c>
      <c r="D187" s="97" t="s">
        <v>1005</v>
      </c>
      <c r="E187" s="89" t="s">
        <v>589</v>
      </c>
      <c r="F187" s="98" t="s">
        <v>1407</v>
      </c>
      <c r="G187" s="99">
        <v>54083.6</v>
      </c>
      <c r="H187" s="99"/>
      <c r="I187" s="100">
        <v>0.951</v>
      </c>
      <c r="J187" s="99">
        <v>0</v>
      </c>
      <c r="K187" s="101">
        <v>51433.5036</v>
      </c>
      <c r="L187" s="101"/>
      <c r="M187" s="102">
        <v>148.38</v>
      </c>
      <c r="N187" s="102" t="s">
        <v>1409</v>
      </c>
      <c r="O187" s="196">
        <v>76317</v>
      </c>
      <c r="R187" s="103"/>
    </row>
    <row r="188" spans="2:18" ht="15.75">
      <c r="B188" s="96" t="s">
        <v>1464</v>
      </c>
      <c r="C188" s="96" t="e">
        <f>VLOOKUP(B188,#REF!,2,FALSE)</f>
        <v>#REF!</v>
      </c>
      <c r="D188" s="97" t="s">
        <v>1283</v>
      </c>
      <c r="E188" s="89" t="s">
        <v>589</v>
      </c>
      <c r="F188" s="98" t="s">
        <v>1407</v>
      </c>
      <c r="G188" s="99">
        <v>47477.7</v>
      </c>
      <c r="H188" s="99"/>
      <c r="I188" s="100">
        <v>0.985</v>
      </c>
      <c r="J188" s="99">
        <v>616</v>
      </c>
      <c r="K188" s="101">
        <v>47381.534499999994</v>
      </c>
      <c r="L188" s="101"/>
      <c r="M188" s="102">
        <v>128.32</v>
      </c>
      <c r="N188" s="102" t="s">
        <v>1369</v>
      </c>
      <c r="O188" s="196">
        <v>0</v>
      </c>
      <c r="R188" s="103"/>
    </row>
    <row r="189" spans="2:18" ht="15.75">
      <c r="B189" s="96" t="s">
        <v>1465</v>
      </c>
      <c r="C189" s="96" t="e">
        <f>VLOOKUP(B189,#REF!,2,FALSE)</f>
        <v>#REF!</v>
      </c>
      <c r="D189" s="97" t="s">
        <v>1285</v>
      </c>
      <c r="E189" s="89" t="s">
        <v>589</v>
      </c>
      <c r="F189" s="98" t="s">
        <v>1407</v>
      </c>
      <c r="G189" s="99">
        <v>32393.65</v>
      </c>
      <c r="H189" s="99"/>
      <c r="I189" s="100">
        <v>0.985</v>
      </c>
      <c r="J189" s="99">
        <v>450.3</v>
      </c>
      <c r="K189" s="101">
        <v>32358.04525</v>
      </c>
      <c r="L189" s="101"/>
      <c r="M189" s="102">
        <v>99.36</v>
      </c>
      <c r="N189" s="102" t="s">
        <v>1409</v>
      </c>
      <c r="O189" s="196">
        <v>32151</v>
      </c>
      <c r="R189" s="103"/>
    </row>
    <row r="190" spans="2:18" ht="15.75">
      <c r="B190" s="96" t="s">
        <v>1468</v>
      </c>
      <c r="C190" s="96" t="e">
        <f>VLOOKUP(B190,#REF!,2,FALSE)</f>
        <v>#REF!</v>
      </c>
      <c r="D190" s="97" t="s">
        <v>1287</v>
      </c>
      <c r="E190" s="89" t="s">
        <v>589</v>
      </c>
      <c r="F190" s="98" t="s">
        <v>1407</v>
      </c>
      <c r="G190" s="99">
        <v>47735.8</v>
      </c>
      <c r="H190" s="99"/>
      <c r="I190" s="100">
        <v>0.955</v>
      </c>
      <c r="J190" s="99">
        <v>24.3</v>
      </c>
      <c r="K190" s="101">
        <v>45611.989</v>
      </c>
      <c r="L190" s="101"/>
      <c r="M190" s="102">
        <v>209.97</v>
      </c>
      <c r="N190" s="102" t="s">
        <v>1409</v>
      </c>
      <c r="O190" s="196">
        <v>95771</v>
      </c>
      <c r="R190" s="103"/>
    </row>
    <row r="191" spans="2:18" ht="15.75">
      <c r="B191" s="96" t="s">
        <v>1471</v>
      </c>
      <c r="C191" s="96" t="e">
        <f>VLOOKUP(B191,#REF!,2,FALSE)</f>
        <v>#REF!</v>
      </c>
      <c r="D191" s="97" t="s">
        <v>1289</v>
      </c>
      <c r="E191" s="89" t="s">
        <v>589</v>
      </c>
      <c r="F191" s="98" t="s">
        <v>1407</v>
      </c>
      <c r="G191" s="99">
        <v>39494.19</v>
      </c>
      <c r="H191" s="99"/>
      <c r="I191" s="100">
        <v>0.9925</v>
      </c>
      <c r="J191" s="99">
        <v>175.33</v>
      </c>
      <c r="K191" s="101">
        <v>39373.31357500001</v>
      </c>
      <c r="L191" s="101"/>
      <c r="M191" s="102">
        <v>154.3</v>
      </c>
      <c r="N191" s="102" t="s">
        <v>1409</v>
      </c>
      <c r="O191" s="196">
        <v>60753</v>
      </c>
      <c r="R191" s="103"/>
    </row>
    <row r="192" spans="2:18" ht="15.75">
      <c r="B192" s="96" t="s">
        <v>1474</v>
      </c>
      <c r="C192" s="96" t="e">
        <f>VLOOKUP(B192,#REF!,2,FALSE)</f>
        <v>#REF!</v>
      </c>
      <c r="D192" s="97" t="s">
        <v>1475</v>
      </c>
      <c r="E192" s="89" t="s">
        <v>589</v>
      </c>
      <c r="F192" s="98" t="s">
        <v>1407</v>
      </c>
      <c r="G192" s="99">
        <v>49323.78</v>
      </c>
      <c r="H192" s="99"/>
      <c r="I192" s="100">
        <v>0.983</v>
      </c>
      <c r="J192" s="99">
        <v>2.44</v>
      </c>
      <c r="K192" s="101">
        <v>48487.71574</v>
      </c>
      <c r="L192" s="101"/>
      <c r="M192" s="102">
        <v>176.9</v>
      </c>
      <c r="N192" s="102" t="s">
        <v>1369</v>
      </c>
      <c r="O192" s="196">
        <v>0</v>
      </c>
      <c r="R192" s="103"/>
    </row>
    <row r="193" spans="2:18" ht="15.75">
      <c r="B193" s="96" t="s">
        <v>1478</v>
      </c>
      <c r="C193" s="96" t="e">
        <f>VLOOKUP(B193,#REF!,2,FALSE)</f>
        <v>#REF!</v>
      </c>
      <c r="D193" s="97" t="s">
        <v>1297</v>
      </c>
      <c r="E193" s="89" t="s">
        <v>589</v>
      </c>
      <c r="F193" s="98" t="s">
        <v>1407</v>
      </c>
      <c r="G193" s="99">
        <v>25109.41</v>
      </c>
      <c r="H193" s="99"/>
      <c r="I193" s="100">
        <v>0.98</v>
      </c>
      <c r="J193" s="99">
        <v>0</v>
      </c>
      <c r="K193" s="101">
        <v>24607.2218</v>
      </c>
      <c r="L193" s="101"/>
      <c r="M193" s="102">
        <v>142.97</v>
      </c>
      <c r="N193" s="102" t="s">
        <v>1409</v>
      </c>
      <c r="O193" s="196">
        <v>35181</v>
      </c>
      <c r="R193" s="103"/>
    </row>
    <row r="194" spans="2:18" ht="15.75">
      <c r="B194" s="96" t="s">
        <v>1481</v>
      </c>
      <c r="C194" s="96" t="e">
        <f>VLOOKUP(B194,#REF!,2,FALSE)</f>
        <v>#REF!</v>
      </c>
      <c r="D194" s="97" t="s">
        <v>1303</v>
      </c>
      <c r="E194" s="89" t="s">
        <v>589</v>
      </c>
      <c r="F194" s="98" t="s">
        <v>1407</v>
      </c>
      <c r="G194" s="99">
        <v>46300.5</v>
      </c>
      <c r="H194" s="99"/>
      <c r="I194" s="100">
        <v>0.987</v>
      </c>
      <c r="J194" s="99">
        <v>0</v>
      </c>
      <c r="K194" s="101">
        <v>45698.5935</v>
      </c>
      <c r="L194" s="101"/>
      <c r="M194" s="102">
        <v>149.83</v>
      </c>
      <c r="N194" s="102" t="s">
        <v>1369</v>
      </c>
      <c r="O194" s="196">
        <v>0</v>
      </c>
      <c r="R194" s="103"/>
    </row>
    <row r="195" spans="2:18" ht="15.75">
      <c r="B195" s="96" t="s">
        <v>1484</v>
      </c>
      <c r="C195" s="96" t="e">
        <f>VLOOKUP(B195,#REF!,2,FALSE)</f>
        <v>#REF!</v>
      </c>
      <c r="D195" s="97" t="s">
        <v>1307</v>
      </c>
      <c r="E195" s="89" t="s">
        <v>589</v>
      </c>
      <c r="F195" s="98" t="s">
        <v>1407</v>
      </c>
      <c r="G195" s="99">
        <v>34655</v>
      </c>
      <c r="H195" s="99"/>
      <c r="I195" s="100">
        <v>0.9864</v>
      </c>
      <c r="J195" s="99">
        <v>205.3</v>
      </c>
      <c r="K195" s="101">
        <v>34388.992000000006</v>
      </c>
      <c r="L195" s="101"/>
      <c r="M195" s="102">
        <v>147.42</v>
      </c>
      <c r="N195" s="102" t="s">
        <v>1409</v>
      </c>
      <c r="O195" s="196">
        <v>50696</v>
      </c>
      <c r="R195" s="103"/>
    </row>
    <row r="196" spans="2:18" ht="15.75">
      <c r="B196" s="96" t="s">
        <v>1485</v>
      </c>
      <c r="C196" s="96" t="e">
        <f>VLOOKUP(B196,#REF!,2,FALSE)</f>
        <v>#REF!</v>
      </c>
      <c r="D196" s="97" t="s">
        <v>1309</v>
      </c>
      <c r="E196" s="89" t="s">
        <v>589</v>
      </c>
      <c r="F196" s="98" t="s">
        <v>1407</v>
      </c>
      <c r="G196" s="99">
        <v>49681</v>
      </c>
      <c r="H196" s="99"/>
      <c r="I196" s="100">
        <v>0.98</v>
      </c>
      <c r="J196" s="99">
        <v>1150</v>
      </c>
      <c r="K196" s="101">
        <v>49837.38</v>
      </c>
      <c r="L196" s="101"/>
      <c r="M196" s="102">
        <v>116.69</v>
      </c>
      <c r="N196" s="102" t="s">
        <v>1409</v>
      </c>
      <c r="O196" s="196">
        <v>58155</v>
      </c>
      <c r="R196" s="103"/>
    </row>
    <row r="197" spans="2:18" ht="15.75">
      <c r="B197" s="96" t="s">
        <v>1492</v>
      </c>
      <c r="C197" s="96" t="e">
        <f>VLOOKUP(B197,#REF!,2,FALSE)</f>
        <v>#REF!</v>
      </c>
      <c r="D197" s="97" t="s">
        <v>1321</v>
      </c>
      <c r="E197" s="89" t="s">
        <v>589</v>
      </c>
      <c r="F197" s="98" t="s">
        <v>1407</v>
      </c>
      <c r="G197" s="99">
        <v>53969.92</v>
      </c>
      <c r="H197" s="99"/>
      <c r="I197" s="100">
        <v>0.995</v>
      </c>
      <c r="J197" s="99">
        <v>0</v>
      </c>
      <c r="K197" s="101">
        <v>53700.0704</v>
      </c>
      <c r="L197" s="101"/>
      <c r="M197" s="102">
        <v>146.86</v>
      </c>
      <c r="N197" s="102" t="s">
        <v>1409</v>
      </c>
      <c r="O197" s="196">
        <v>78864</v>
      </c>
      <c r="R197" s="103"/>
    </row>
    <row r="198" spans="2:18" ht="15.75">
      <c r="B198" s="96" t="s">
        <v>1496</v>
      </c>
      <c r="C198" s="96" t="e">
        <f>VLOOKUP(B198,#REF!,2,FALSE)</f>
        <v>#REF!</v>
      </c>
      <c r="D198" s="97" t="s">
        <v>1325</v>
      </c>
      <c r="E198" s="89" t="s">
        <v>589</v>
      </c>
      <c r="F198" s="98" t="s">
        <v>1407</v>
      </c>
      <c r="G198" s="99">
        <v>33980</v>
      </c>
      <c r="H198" s="99"/>
      <c r="I198" s="100">
        <v>0.97</v>
      </c>
      <c r="J198" s="99">
        <v>0</v>
      </c>
      <c r="K198" s="101">
        <v>32960.6</v>
      </c>
      <c r="L198" s="101"/>
      <c r="M198" s="102">
        <v>249.84</v>
      </c>
      <c r="N198" s="102" t="s">
        <v>1409</v>
      </c>
      <c r="O198" s="196">
        <v>82349</v>
      </c>
      <c r="R198" s="103"/>
    </row>
    <row r="199" spans="2:18" ht="15.75">
      <c r="B199" s="96" t="s">
        <v>1497</v>
      </c>
      <c r="C199" s="96" t="e">
        <f>VLOOKUP(B199,#REF!,2,FALSE)</f>
        <v>#REF!</v>
      </c>
      <c r="D199" s="97" t="s">
        <v>1327</v>
      </c>
      <c r="E199" s="89" t="s">
        <v>589</v>
      </c>
      <c r="F199" s="98" t="s">
        <v>1407</v>
      </c>
      <c r="G199" s="99">
        <v>40643.1</v>
      </c>
      <c r="H199" s="99"/>
      <c r="I199" s="100">
        <v>0.9775</v>
      </c>
      <c r="J199" s="99">
        <v>0</v>
      </c>
      <c r="K199" s="101">
        <v>39728.63025</v>
      </c>
      <c r="L199" s="101"/>
      <c r="M199" s="102">
        <v>147.51</v>
      </c>
      <c r="N199" s="102" t="s">
        <v>1409</v>
      </c>
      <c r="O199" s="196">
        <v>58604</v>
      </c>
      <c r="R199" s="103"/>
    </row>
    <row r="200" spans="2:18" ht="15.75">
      <c r="B200" s="96" t="s">
        <v>1498</v>
      </c>
      <c r="C200" s="96" t="e">
        <f>VLOOKUP(B200,#REF!,2,FALSE)</f>
        <v>#REF!</v>
      </c>
      <c r="D200" s="97" t="s">
        <v>409</v>
      </c>
      <c r="E200" s="89" t="s">
        <v>589</v>
      </c>
      <c r="F200" s="98" t="s">
        <v>1407</v>
      </c>
      <c r="G200" s="99">
        <v>55498.1</v>
      </c>
      <c r="H200" s="99"/>
      <c r="I200" s="100">
        <v>0.99</v>
      </c>
      <c r="J200" s="99">
        <v>0</v>
      </c>
      <c r="K200" s="101">
        <v>54943.119</v>
      </c>
      <c r="L200" s="101"/>
      <c r="M200" s="102">
        <v>161.94</v>
      </c>
      <c r="N200" s="102" t="s">
        <v>1409</v>
      </c>
      <c r="O200" s="196">
        <v>88975</v>
      </c>
      <c r="R200" s="103"/>
    </row>
    <row r="201" spans="2:18" ht="15.75">
      <c r="B201" s="96" t="s">
        <v>1499</v>
      </c>
      <c r="C201" s="96" t="e">
        <f>VLOOKUP(B201,#REF!,2,FALSE)</f>
        <v>#REF!</v>
      </c>
      <c r="D201" s="97" t="s">
        <v>411</v>
      </c>
      <c r="E201" s="89" t="s">
        <v>589</v>
      </c>
      <c r="F201" s="98" t="s">
        <v>1407</v>
      </c>
      <c r="G201" s="99">
        <v>66022.1</v>
      </c>
      <c r="H201" s="99"/>
      <c r="I201" s="100">
        <v>0.985</v>
      </c>
      <c r="J201" s="99">
        <v>0</v>
      </c>
      <c r="K201" s="101">
        <v>65031.768500000006</v>
      </c>
      <c r="L201" s="101"/>
      <c r="M201" s="102">
        <v>174.06</v>
      </c>
      <c r="N201" s="102" t="s">
        <v>1409</v>
      </c>
      <c r="O201" s="196">
        <v>113194</v>
      </c>
      <c r="R201" s="103"/>
    </row>
    <row r="202" spans="2:18" ht="15.75">
      <c r="B202" s="96" t="s">
        <v>1500</v>
      </c>
      <c r="C202" s="96" t="e">
        <f>VLOOKUP(B202,#REF!,2,FALSE)</f>
        <v>#REF!</v>
      </c>
      <c r="D202" s="97" t="s">
        <v>413</v>
      </c>
      <c r="E202" s="89" t="s">
        <v>589</v>
      </c>
      <c r="F202" s="98" t="s">
        <v>1407</v>
      </c>
      <c r="G202" s="99">
        <v>25132.7</v>
      </c>
      <c r="H202" s="99"/>
      <c r="I202" s="100">
        <v>0.977</v>
      </c>
      <c r="J202" s="99">
        <v>0</v>
      </c>
      <c r="K202" s="101">
        <v>24554.6479</v>
      </c>
      <c r="L202" s="101"/>
      <c r="M202" s="102">
        <v>129.95</v>
      </c>
      <c r="N202" s="102" t="s">
        <v>1409</v>
      </c>
      <c r="O202" s="196">
        <v>31909</v>
      </c>
      <c r="R202" s="103"/>
    </row>
    <row r="203" spans="2:18" ht="15.75">
      <c r="B203" s="96" t="s">
        <v>1501</v>
      </c>
      <c r="C203" s="96" t="e">
        <f>VLOOKUP(B203,#REF!,2,FALSE)</f>
        <v>#REF!</v>
      </c>
      <c r="D203" s="97" t="s">
        <v>415</v>
      </c>
      <c r="E203" s="89" t="s">
        <v>589</v>
      </c>
      <c r="F203" s="98" t="s">
        <v>1407</v>
      </c>
      <c r="G203" s="99">
        <v>42237.4</v>
      </c>
      <c r="H203" s="99"/>
      <c r="I203" s="100">
        <v>0.9721</v>
      </c>
      <c r="J203" s="99">
        <v>0</v>
      </c>
      <c r="K203" s="101">
        <v>41058.97654</v>
      </c>
      <c r="L203" s="101"/>
      <c r="M203" s="102">
        <v>196.61</v>
      </c>
      <c r="N203" s="102" t="s">
        <v>1409</v>
      </c>
      <c r="O203" s="196">
        <v>80726</v>
      </c>
      <c r="R203" s="103"/>
    </row>
    <row r="204" spans="2:18" ht="15.75">
      <c r="B204" s="96" t="s">
        <v>1504</v>
      </c>
      <c r="C204" s="96" t="e">
        <f>VLOOKUP(B204,#REF!,2,FALSE)</f>
        <v>#REF!</v>
      </c>
      <c r="D204" s="97" t="s">
        <v>419</v>
      </c>
      <c r="E204" s="89" t="s">
        <v>589</v>
      </c>
      <c r="F204" s="98" t="s">
        <v>1407</v>
      </c>
      <c r="G204" s="99">
        <v>21503.73</v>
      </c>
      <c r="H204" s="99"/>
      <c r="I204" s="100">
        <v>0.98</v>
      </c>
      <c r="J204" s="99">
        <v>29</v>
      </c>
      <c r="K204" s="101">
        <v>21102.6554</v>
      </c>
      <c r="L204" s="101"/>
      <c r="M204" s="102">
        <v>196.95</v>
      </c>
      <c r="N204" s="102" t="s">
        <v>1369</v>
      </c>
      <c r="O204" s="196">
        <v>0</v>
      </c>
      <c r="R204" s="103"/>
    </row>
    <row r="205" spans="2:18" ht="15.75">
      <c r="B205" s="96" t="s">
        <v>1505</v>
      </c>
      <c r="C205" s="96" t="e">
        <f>VLOOKUP(B205,#REF!,2,FALSE)</f>
        <v>#REF!</v>
      </c>
      <c r="D205" s="97" t="s">
        <v>421</v>
      </c>
      <c r="E205" s="89" t="s">
        <v>589</v>
      </c>
      <c r="F205" s="98" t="s">
        <v>1407</v>
      </c>
      <c r="G205" s="99">
        <v>44133.7</v>
      </c>
      <c r="H205" s="99"/>
      <c r="I205" s="100">
        <v>0.98</v>
      </c>
      <c r="J205" s="99">
        <v>0</v>
      </c>
      <c r="K205" s="101">
        <v>43251.026</v>
      </c>
      <c r="L205" s="101"/>
      <c r="M205" s="102">
        <v>124.8</v>
      </c>
      <c r="N205" s="102" t="s">
        <v>1409</v>
      </c>
      <c r="O205" s="196">
        <v>53977</v>
      </c>
      <c r="R205" s="103"/>
    </row>
    <row r="206" spans="2:18" ht="15.75">
      <c r="B206" s="96" t="s">
        <v>1506</v>
      </c>
      <c r="C206" s="96" t="e">
        <f>VLOOKUP(B206,#REF!,2,FALSE)</f>
        <v>#REF!</v>
      </c>
      <c r="D206" s="97" t="s">
        <v>423</v>
      </c>
      <c r="E206" s="89" t="s">
        <v>589</v>
      </c>
      <c r="F206" s="98" t="s">
        <v>1407</v>
      </c>
      <c r="G206" s="99">
        <v>38836.44</v>
      </c>
      <c r="H206" s="99"/>
      <c r="I206" s="100">
        <v>0.983</v>
      </c>
      <c r="J206" s="99">
        <v>0</v>
      </c>
      <c r="K206" s="101">
        <v>38176.22052</v>
      </c>
      <c r="L206" s="101"/>
      <c r="M206" s="102">
        <v>183.55</v>
      </c>
      <c r="N206" s="102" t="s">
        <v>1409</v>
      </c>
      <c r="O206" s="196">
        <v>70072</v>
      </c>
      <c r="R206" s="103"/>
    </row>
    <row r="207" spans="2:18" ht="15.75">
      <c r="B207" s="96" t="s">
        <v>1507</v>
      </c>
      <c r="C207" s="96" t="e">
        <f>VLOOKUP(B207,#REF!,2,FALSE)</f>
        <v>#REF!</v>
      </c>
      <c r="D207" s="97" t="s">
        <v>425</v>
      </c>
      <c r="E207" s="89" t="s">
        <v>589</v>
      </c>
      <c r="F207" s="98" t="s">
        <v>1407</v>
      </c>
      <c r="G207" s="99">
        <v>31347.6</v>
      </c>
      <c r="H207" s="99"/>
      <c r="I207" s="100">
        <v>0.983</v>
      </c>
      <c r="J207" s="99">
        <v>126.52</v>
      </c>
      <c r="K207" s="101">
        <v>30941.210799999997</v>
      </c>
      <c r="L207" s="101"/>
      <c r="M207" s="102">
        <v>188.55</v>
      </c>
      <c r="N207" s="102" t="s">
        <v>1369</v>
      </c>
      <c r="O207" s="196">
        <v>0</v>
      </c>
      <c r="R207" s="103"/>
    </row>
    <row r="208" spans="2:18" ht="15.75">
      <c r="B208" s="96" t="s">
        <v>1514</v>
      </c>
      <c r="C208" s="96" t="e">
        <f>VLOOKUP(B208,#REF!,2,FALSE)</f>
        <v>#REF!</v>
      </c>
      <c r="D208" s="97" t="s">
        <v>429</v>
      </c>
      <c r="E208" s="89" t="s">
        <v>589</v>
      </c>
      <c r="F208" s="98" t="s">
        <v>1407</v>
      </c>
      <c r="G208" s="99">
        <v>43262.4</v>
      </c>
      <c r="H208" s="99"/>
      <c r="I208" s="100">
        <v>0.98</v>
      </c>
      <c r="J208" s="99">
        <v>867.44</v>
      </c>
      <c r="K208" s="101">
        <v>43264.592000000004</v>
      </c>
      <c r="L208" s="101"/>
      <c r="M208" s="102">
        <v>81.63</v>
      </c>
      <c r="N208" s="102" t="s">
        <v>1409</v>
      </c>
      <c r="O208" s="196">
        <v>35317</v>
      </c>
      <c r="R208" s="103"/>
    </row>
    <row r="209" spans="2:18" ht="15.75">
      <c r="B209" s="96" t="s">
        <v>1515</v>
      </c>
      <c r="C209" s="96" t="e">
        <f>VLOOKUP(B209,#REF!,2,FALSE)</f>
        <v>#REF!</v>
      </c>
      <c r="D209" s="97" t="s">
        <v>318</v>
      </c>
      <c r="E209" s="89" t="s">
        <v>589</v>
      </c>
      <c r="F209" s="98" t="s">
        <v>1407</v>
      </c>
      <c r="G209" s="99">
        <v>15080.1</v>
      </c>
      <c r="H209" s="99"/>
      <c r="I209" s="100">
        <v>0.985</v>
      </c>
      <c r="J209" s="99">
        <v>0</v>
      </c>
      <c r="K209" s="101">
        <v>14853.8985</v>
      </c>
      <c r="L209" s="101"/>
      <c r="M209" s="102">
        <v>132.9</v>
      </c>
      <c r="N209" s="102" t="s">
        <v>1369</v>
      </c>
      <c r="O209" s="196">
        <v>0</v>
      </c>
      <c r="R209" s="103"/>
    </row>
    <row r="210" spans="2:18" ht="15.75">
      <c r="B210" s="96" t="s">
        <v>312</v>
      </c>
      <c r="C210" s="96" t="e">
        <f>VLOOKUP(B210,#REF!,2,FALSE)</f>
        <v>#REF!</v>
      </c>
      <c r="D210" s="97" t="s">
        <v>313</v>
      </c>
      <c r="E210" s="89" t="s">
        <v>589</v>
      </c>
      <c r="F210" s="98" t="s">
        <v>1407</v>
      </c>
      <c r="G210" s="99">
        <v>23400</v>
      </c>
      <c r="H210" s="99"/>
      <c r="I210" s="100">
        <v>0.965</v>
      </c>
      <c r="J210" s="99">
        <v>2</v>
      </c>
      <c r="K210" s="101">
        <v>22583</v>
      </c>
      <c r="L210" s="101"/>
      <c r="M210" s="102">
        <v>267.56</v>
      </c>
      <c r="N210" s="102" t="s">
        <v>1369</v>
      </c>
      <c r="O210" s="196">
        <v>0</v>
      </c>
      <c r="R210" s="103"/>
    </row>
    <row r="211" spans="2:18" ht="15.75">
      <c r="B211" s="96" t="s">
        <v>234</v>
      </c>
      <c r="C211" s="96" t="e">
        <f>VLOOKUP(B211,#REF!,2,FALSE)</f>
        <v>#REF!</v>
      </c>
      <c r="D211" s="97" t="s">
        <v>332</v>
      </c>
      <c r="E211" s="89" t="s">
        <v>589</v>
      </c>
      <c r="F211" s="98" t="s">
        <v>1407</v>
      </c>
      <c r="G211" s="99">
        <v>49469.99</v>
      </c>
      <c r="H211" s="99"/>
      <c r="I211" s="100">
        <v>0.986</v>
      </c>
      <c r="J211" s="99">
        <v>351.08</v>
      </c>
      <c r="K211" s="101">
        <v>49128.49014</v>
      </c>
      <c r="L211" s="101"/>
      <c r="M211" s="102">
        <v>144.33</v>
      </c>
      <c r="N211" s="102" t="s">
        <v>1409</v>
      </c>
      <c r="O211" s="196">
        <v>70907</v>
      </c>
      <c r="R211" s="103"/>
    </row>
    <row r="212" spans="2:18" ht="15.75">
      <c r="B212" s="96" t="s">
        <v>238</v>
      </c>
      <c r="C212" s="96" t="e">
        <f>VLOOKUP(B212,#REF!,2,FALSE)</f>
        <v>#REF!</v>
      </c>
      <c r="D212" s="97" t="s">
        <v>338</v>
      </c>
      <c r="E212" s="89" t="s">
        <v>589</v>
      </c>
      <c r="F212" s="98" t="s">
        <v>1407</v>
      </c>
      <c r="G212" s="99">
        <v>41716.9</v>
      </c>
      <c r="H212" s="99"/>
      <c r="I212" s="100">
        <v>0.976</v>
      </c>
      <c r="J212" s="99">
        <v>100</v>
      </c>
      <c r="K212" s="101">
        <v>40815.6944</v>
      </c>
      <c r="L212" s="101"/>
      <c r="M212" s="102">
        <v>204.75</v>
      </c>
      <c r="N212" s="102" t="s">
        <v>1369</v>
      </c>
      <c r="O212" s="196">
        <v>0</v>
      </c>
      <c r="R212" s="103"/>
    </row>
    <row r="213" spans="2:18" ht="15.75">
      <c r="B213" s="96" t="s">
        <v>242</v>
      </c>
      <c r="C213" s="96" t="e">
        <f>VLOOKUP(B213,#REF!,2,FALSE)</f>
        <v>#REF!</v>
      </c>
      <c r="D213" s="97" t="s">
        <v>344</v>
      </c>
      <c r="E213" s="89" t="s">
        <v>589</v>
      </c>
      <c r="F213" s="98" t="s">
        <v>1407</v>
      </c>
      <c r="G213" s="99">
        <v>33446</v>
      </c>
      <c r="H213" s="99"/>
      <c r="I213" s="100">
        <v>0.9925</v>
      </c>
      <c r="J213" s="99">
        <v>0</v>
      </c>
      <c r="K213" s="101">
        <v>33195.155</v>
      </c>
      <c r="L213" s="101"/>
      <c r="M213" s="102">
        <v>162.1</v>
      </c>
      <c r="N213" s="102" t="s">
        <v>1409</v>
      </c>
      <c r="O213" s="196">
        <v>53809</v>
      </c>
      <c r="R213" s="103"/>
    </row>
    <row r="214" spans="2:18" ht="15.75">
      <c r="B214" s="96" t="s">
        <v>244</v>
      </c>
      <c r="C214" s="96" t="e">
        <f>VLOOKUP(B214,#REF!,2,FALSE)</f>
        <v>#REF!</v>
      </c>
      <c r="D214" s="97" t="s">
        <v>1530</v>
      </c>
      <c r="E214" s="89" t="s">
        <v>589</v>
      </c>
      <c r="F214" s="98" t="s">
        <v>1407</v>
      </c>
      <c r="G214" s="99">
        <v>41099.3</v>
      </c>
      <c r="H214" s="99"/>
      <c r="I214" s="100">
        <v>0.9775</v>
      </c>
      <c r="J214" s="99">
        <v>0</v>
      </c>
      <c r="K214" s="101">
        <v>40174.56575</v>
      </c>
      <c r="L214" s="101"/>
      <c r="M214" s="102">
        <v>216</v>
      </c>
      <c r="N214" s="102" t="s">
        <v>1409</v>
      </c>
      <c r="O214" s="196">
        <v>86777</v>
      </c>
      <c r="R214" s="103"/>
    </row>
    <row r="215" spans="2:18" ht="15.75">
      <c r="B215" s="96" t="s">
        <v>245</v>
      </c>
      <c r="C215" s="96" t="e">
        <f>VLOOKUP(B215,#REF!,2,FALSE)</f>
        <v>#REF!</v>
      </c>
      <c r="D215" s="97" t="s">
        <v>1532</v>
      </c>
      <c r="E215" s="89" t="s">
        <v>589</v>
      </c>
      <c r="F215" s="98" t="s">
        <v>1407</v>
      </c>
      <c r="G215" s="99">
        <v>48708</v>
      </c>
      <c r="H215" s="99"/>
      <c r="I215" s="100">
        <v>0.9925</v>
      </c>
      <c r="J215" s="99">
        <v>0</v>
      </c>
      <c r="K215" s="101">
        <v>48342.69</v>
      </c>
      <c r="L215" s="101"/>
      <c r="M215" s="102">
        <v>109.73</v>
      </c>
      <c r="N215" s="102" t="s">
        <v>1409</v>
      </c>
      <c r="O215" s="196">
        <v>53046</v>
      </c>
      <c r="R215" s="103"/>
    </row>
    <row r="216" spans="2:18" ht="15.75">
      <c r="B216" s="96" t="s">
        <v>246</v>
      </c>
      <c r="C216" s="96" t="e">
        <f>VLOOKUP(B216,#REF!,2,FALSE)</f>
        <v>#REF!</v>
      </c>
      <c r="D216" s="97" t="s">
        <v>1534</v>
      </c>
      <c r="E216" s="89" t="s">
        <v>589</v>
      </c>
      <c r="F216" s="98" t="s">
        <v>1407</v>
      </c>
      <c r="G216" s="99">
        <v>69882</v>
      </c>
      <c r="H216" s="99"/>
      <c r="I216" s="100">
        <v>0.985</v>
      </c>
      <c r="J216" s="99">
        <v>827.7</v>
      </c>
      <c r="K216" s="101">
        <v>69661.47</v>
      </c>
      <c r="L216" s="101"/>
      <c r="M216" s="102">
        <v>133.09</v>
      </c>
      <c r="N216" s="102" t="s">
        <v>1409</v>
      </c>
      <c r="O216" s="196">
        <v>92712</v>
      </c>
      <c r="R216" s="103"/>
    </row>
    <row r="217" spans="2:18" ht="15.75">
      <c r="B217" s="96" t="s">
        <v>247</v>
      </c>
      <c r="C217" s="96" t="e">
        <f>VLOOKUP(B217,#REF!,2,FALSE)</f>
        <v>#REF!</v>
      </c>
      <c r="D217" s="97" t="s">
        <v>1536</v>
      </c>
      <c r="E217" s="89" t="s">
        <v>589</v>
      </c>
      <c r="F217" s="98" t="s">
        <v>1407</v>
      </c>
      <c r="G217" s="99">
        <v>40355.24</v>
      </c>
      <c r="H217" s="99"/>
      <c r="I217" s="100">
        <v>0.98</v>
      </c>
      <c r="J217" s="99">
        <v>0</v>
      </c>
      <c r="K217" s="101">
        <v>39548.1352</v>
      </c>
      <c r="L217" s="101"/>
      <c r="M217" s="102">
        <v>180.16</v>
      </c>
      <c r="N217" s="102" t="s">
        <v>1409</v>
      </c>
      <c r="O217" s="196">
        <v>71250</v>
      </c>
      <c r="R217" s="103"/>
    </row>
    <row r="218" spans="2:18" ht="15.75">
      <c r="B218" s="96" t="s">
        <v>248</v>
      </c>
      <c r="C218" s="96" t="e">
        <f>VLOOKUP(B218,#REF!,2,FALSE)</f>
        <v>#REF!</v>
      </c>
      <c r="D218" s="97" t="s">
        <v>1538</v>
      </c>
      <c r="E218" s="89" t="s">
        <v>589</v>
      </c>
      <c r="F218" s="98" t="s">
        <v>1407</v>
      </c>
      <c r="G218" s="99">
        <v>35487.1</v>
      </c>
      <c r="H218" s="99"/>
      <c r="I218" s="100">
        <v>0.99</v>
      </c>
      <c r="J218" s="99">
        <v>0</v>
      </c>
      <c r="K218" s="101">
        <v>35132.229</v>
      </c>
      <c r="L218" s="101"/>
      <c r="M218" s="102">
        <v>197.62</v>
      </c>
      <c r="N218" s="102" t="s">
        <v>1409</v>
      </c>
      <c r="O218" s="196">
        <v>69428</v>
      </c>
      <c r="R218" s="103"/>
    </row>
    <row r="219" spans="2:18" ht="15.75">
      <c r="B219" s="96"/>
      <c r="C219" s="96"/>
      <c r="D219" s="97"/>
      <c r="E219" s="106"/>
      <c r="F219" s="98"/>
      <c r="G219" s="107"/>
      <c r="H219" s="107"/>
      <c r="I219" s="108"/>
      <c r="J219" s="107"/>
      <c r="K219" s="109"/>
      <c r="L219" s="109"/>
      <c r="M219" s="110"/>
      <c r="N219" s="110"/>
      <c r="O219" s="197"/>
      <c r="R219" s="103"/>
    </row>
    <row r="220" spans="2:18" ht="15.75">
      <c r="B220" s="47"/>
      <c r="C220" s="47"/>
      <c r="D220" s="111" t="s">
        <v>1163</v>
      </c>
      <c r="E220" s="106"/>
      <c r="F220" s="98"/>
      <c r="G220" s="107"/>
      <c r="H220" s="107"/>
      <c r="I220" s="108"/>
      <c r="J220" s="107"/>
      <c r="K220" s="109"/>
      <c r="L220" s="109"/>
      <c r="M220" s="110"/>
      <c r="N220" s="110"/>
      <c r="O220" s="197"/>
      <c r="R220" s="103"/>
    </row>
    <row r="221" spans="2:18" ht="15.75">
      <c r="B221" s="47"/>
      <c r="C221" s="47"/>
      <c r="D221" s="97"/>
      <c r="E221" s="106"/>
      <c r="F221" s="98"/>
      <c r="G221" s="107"/>
      <c r="H221" s="107"/>
      <c r="I221" s="108"/>
      <c r="J221" s="107"/>
      <c r="K221" s="109"/>
      <c r="L221" s="109"/>
      <c r="M221" s="110"/>
      <c r="N221" s="110"/>
      <c r="O221" s="197"/>
      <c r="R221" s="103"/>
    </row>
    <row r="222" spans="2:18" ht="15.75">
      <c r="B222" s="96" t="s">
        <v>96</v>
      </c>
      <c r="C222" s="96" t="e">
        <f>VLOOKUP(B222,#REF!,2,FALSE)</f>
        <v>#REF!</v>
      </c>
      <c r="D222" s="97" t="s">
        <v>683</v>
      </c>
      <c r="E222" s="89" t="s">
        <v>684</v>
      </c>
      <c r="F222" s="98" t="s">
        <v>1407</v>
      </c>
      <c r="G222" s="99">
        <v>103247.4</v>
      </c>
      <c r="H222" s="99"/>
      <c r="I222" s="100">
        <v>0.968</v>
      </c>
      <c r="J222" s="99">
        <v>26.8</v>
      </c>
      <c r="K222" s="101">
        <v>99970.28319999999</v>
      </c>
      <c r="L222" s="101"/>
      <c r="M222" s="102">
        <v>1021.77</v>
      </c>
      <c r="N222" s="102" t="s">
        <v>1409</v>
      </c>
      <c r="O222" s="196">
        <v>1021466</v>
      </c>
      <c r="R222" s="103"/>
    </row>
    <row r="223" spans="2:18" ht="15.75">
      <c r="B223" s="96" t="s">
        <v>120</v>
      </c>
      <c r="C223" s="96" t="e">
        <f>VLOOKUP(B223,#REF!,2,FALSE)</f>
        <v>#REF!</v>
      </c>
      <c r="D223" s="97" t="s">
        <v>856</v>
      </c>
      <c r="E223" s="89" t="s">
        <v>684</v>
      </c>
      <c r="F223" s="98" t="s">
        <v>1407</v>
      </c>
      <c r="G223" s="99">
        <v>6541.11</v>
      </c>
      <c r="H223" s="99"/>
      <c r="I223" s="100">
        <v>0.95</v>
      </c>
      <c r="J223" s="99">
        <v>0</v>
      </c>
      <c r="K223" s="101">
        <v>6214.054499999999</v>
      </c>
      <c r="L223" s="101"/>
      <c r="M223" s="102">
        <v>804.77</v>
      </c>
      <c r="N223" s="102" t="s">
        <v>1409</v>
      </c>
      <c r="O223" s="196">
        <v>50009</v>
      </c>
      <c r="R223" s="103"/>
    </row>
    <row r="224" spans="2:18" ht="15.75">
      <c r="B224" s="96" t="s">
        <v>525</v>
      </c>
      <c r="C224" s="96" t="e">
        <f>VLOOKUP(B224,#REF!,2,FALSE)</f>
        <v>#REF!</v>
      </c>
      <c r="D224" s="97" t="s">
        <v>1081</v>
      </c>
      <c r="E224" s="89" t="s">
        <v>684</v>
      </c>
      <c r="F224" s="98" t="s">
        <v>1407</v>
      </c>
      <c r="G224" s="99">
        <v>87772.2</v>
      </c>
      <c r="H224" s="99"/>
      <c r="I224" s="100">
        <v>0.935</v>
      </c>
      <c r="J224" s="99">
        <v>258.4</v>
      </c>
      <c r="K224" s="101">
        <v>82325.40699999999</v>
      </c>
      <c r="L224" s="101"/>
      <c r="M224" s="102">
        <v>981.04</v>
      </c>
      <c r="N224" s="102" t="s">
        <v>1409</v>
      </c>
      <c r="O224" s="196">
        <v>807645</v>
      </c>
      <c r="R224" s="103"/>
    </row>
    <row r="225" spans="2:18" ht="15.75">
      <c r="B225" s="96" t="s">
        <v>527</v>
      </c>
      <c r="C225" s="96" t="e">
        <f>VLOOKUP(B225,#REF!,2,FALSE)</f>
        <v>#REF!</v>
      </c>
      <c r="D225" s="97" t="s">
        <v>1085</v>
      </c>
      <c r="E225" s="89" t="s">
        <v>684</v>
      </c>
      <c r="F225" s="98" t="s">
        <v>1407</v>
      </c>
      <c r="G225" s="99">
        <v>86951</v>
      </c>
      <c r="H225" s="99"/>
      <c r="I225" s="100">
        <v>0.95</v>
      </c>
      <c r="J225" s="99">
        <v>0</v>
      </c>
      <c r="K225" s="101">
        <v>82603.45</v>
      </c>
      <c r="L225" s="101"/>
      <c r="M225" s="102">
        <v>998.45</v>
      </c>
      <c r="N225" s="102" t="s">
        <v>1409</v>
      </c>
      <c r="O225" s="196">
        <v>824754</v>
      </c>
      <c r="R225" s="103"/>
    </row>
    <row r="226" spans="2:18" ht="15.75">
      <c r="B226" s="96" t="s">
        <v>531</v>
      </c>
      <c r="C226" s="96" t="e">
        <f>VLOOKUP(B226,#REF!,2,FALSE)</f>
        <v>#REF!</v>
      </c>
      <c r="D226" s="97" t="s">
        <v>532</v>
      </c>
      <c r="E226" s="89" t="s">
        <v>684</v>
      </c>
      <c r="F226" s="98" t="s">
        <v>1407</v>
      </c>
      <c r="G226" s="99">
        <v>82140</v>
      </c>
      <c r="H226" s="99"/>
      <c r="I226" s="100">
        <v>0.975</v>
      </c>
      <c r="J226" s="99">
        <v>0</v>
      </c>
      <c r="K226" s="101">
        <v>80086.5</v>
      </c>
      <c r="L226" s="101"/>
      <c r="M226" s="102">
        <v>781.34</v>
      </c>
      <c r="N226" s="102" t="s">
        <v>1409</v>
      </c>
      <c r="O226" s="196">
        <v>625748</v>
      </c>
      <c r="R226" s="103"/>
    </row>
    <row r="227" spans="2:18" ht="15.75">
      <c r="B227" s="96" t="s">
        <v>1116</v>
      </c>
      <c r="C227" s="96" t="e">
        <f>VLOOKUP(B227,#REF!,2,FALSE)</f>
        <v>#REF!</v>
      </c>
      <c r="D227" s="97" t="s">
        <v>1033</v>
      </c>
      <c r="E227" s="89" t="s">
        <v>684</v>
      </c>
      <c r="F227" s="98" t="s">
        <v>1407</v>
      </c>
      <c r="G227" s="99">
        <v>95071</v>
      </c>
      <c r="H227" s="99"/>
      <c r="I227" s="100">
        <v>0.945</v>
      </c>
      <c r="J227" s="99">
        <v>0</v>
      </c>
      <c r="K227" s="101">
        <v>89842.095</v>
      </c>
      <c r="L227" s="101"/>
      <c r="M227" s="102">
        <v>961.87</v>
      </c>
      <c r="N227" s="102" t="s">
        <v>1409</v>
      </c>
      <c r="O227" s="196">
        <v>864164</v>
      </c>
      <c r="R227" s="103"/>
    </row>
    <row r="228" spans="2:18" ht="15.75">
      <c r="B228" s="96" t="s">
        <v>1117</v>
      </c>
      <c r="C228" s="96" t="e">
        <f>VLOOKUP(B228,#REF!,2,FALSE)</f>
        <v>#REF!</v>
      </c>
      <c r="D228" s="97" t="s">
        <v>1118</v>
      </c>
      <c r="E228" s="89" t="s">
        <v>684</v>
      </c>
      <c r="F228" s="98" t="s">
        <v>1407</v>
      </c>
      <c r="G228" s="99">
        <v>105318</v>
      </c>
      <c r="H228" s="99"/>
      <c r="I228" s="100">
        <v>0.975</v>
      </c>
      <c r="J228" s="99">
        <v>50</v>
      </c>
      <c r="K228" s="101">
        <v>102735.05</v>
      </c>
      <c r="L228" s="101"/>
      <c r="M228" s="102">
        <v>782.58</v>
      </c>
      <c r="N228" s="102" t="s">
        <v>1409</v>
      </c>
      <c r="O228" s="196">
        <v>803984</v>
      </c>
      <c r="R228" s="103"/>
    </row>
    <row r="229" spans="2:18" ht="15.75">
      <c r="B229" s="96" t="s">
        <v>1132</v>
      </c>
      <c r="C229" s="96" t="e">
        <f>VLOOKUP(B229,#REF!,2,FALSE)</f>
        <v>#REF!</v>
      </c>
      <c r="D229" s="97" t="s">
        <v>771</v>
      </c>
      <c r="E229" s="89" t="s">
        <v>684</v>
      </c>
      <c r="F229" s="98" t="s">
        <v>1407</v>
      </c>
      <c r="G229" s="99">
        <v>114481.5</v>
      </c>
      <c r="H229" s="99"/>
      <c r="I229" s="100">
        <v>0.9446</v>
      </c>
      <c r="J229" s="99">
        <v>0</v>
      </c>
      <c r="K229" s="101">
        <v>108139.2249</v>
      </c>
      <c r="L229" s="101"/>
      <c r="M229" s="102">
        <v>925.29</v>
      </c>
      <c r="N229" s="102" t="s">
        <v>1409</v>
      </c>
      <c r="O229" s="196">
        <v>1000601</v>
      </c>
      <c r="R229" s="103"/>
    </row>
    <row r="230" spans="2:18" ht="15.75">
      <c r="B230" s="96" t="s">
        <v>1148</v>
      </c>
      <c r="C230" s="96" t="e">
        <f>VLOOKUP(B230,#REF!,2,FALSE)</f>
        <v>#REF!</v>
      </c>
      <c r="D230" s="97" t="s">
        <v>785</v>
      </c>
      <c r="E230" s="89" t="s">
        <v>684</v>
      </c>
      <c r="F230" s="98" t="s">
        <v>1407</v>
      </c>
      <c r="G230" s="99">
        <v>94197.1</v>
      </c>
      <c r="H230" s="99"/>
      <c r="I230" s="100">
        <v>0.95</v>
      </c>
      <c r="J230" s="99">
        <v>0</v>
      </c>
      <c r="K230" s="101">
        <v>89487.245</v>
      </c>
      <c r="L230" s="101"/>
      <c r="M230" s="102">
        <v>1042.11</v>
      </c>
      <c r="N230" s="102" t="s">
        <v>1369</v>
      </c>
      <c r="O230" s="196">
        <v>0</v>
      </c>
      <c r="R230" s="103"/>
    </row>
    <row r="231" spans="2:18" ht="15.75">
      <c r="B231" s="96" t="s">
        <v>406</v>
      </c>
      <c r="C231" s="96" t="e">
        <f>VLOOKUP(B231,#REF!,2,FALSE)</f>
        <v>#REF!</v>
      </c>
      <c r="D231" s="97" t="s">
        <v>946</v>
      </c>
      <c r="E231" s="89" t="s">
        <v>684</v>
      </c>
      <c r="F231" s="98" t="s">
        <v>1407</v>
      </c>
      <c r="G231" s="99">
        <v>105808</v>
      </c>
      <c r="H231" s="99"/>
      <c r="I231" s="100">
        <v>0.9625</v>
      </c>
      <c r="J231" s="99">
        <v>0</v>
      </c>
      <c r="K231" s="101">
        <v>101840.2</v>
      </c>
      <c r="L231" s="101"/>
      <c r="M231" s="102">
        <v>912.14</v>
      </c>
      <c r="N231" s="102" t="s">
        <v>1409</v>
      </c>
      <c r="O231" s="196">
        <v>928925</v>
      </c>
      <c r="R231" s="103"/>
    </row>
    <row r="232" spans="2:18" ht="15.75">
      <c r="B232" s="96" t="s">
        <v>1479</v>
      </c>
      <c r="C232" s="96" t="e">
        <f>VLOOKUP(B232,#REF!,2,FALSE)</f>
        <v>#REF!</v>
      </c>
      <c r="D232" s="97" t="s">
        <v>1299</v>
      </c>
      <c r="E232" s="89" t="s">
        <v>684</v>
      </c>
      <c r="F232" s="98" t="s">
        <v>1407</v>
      </c>
      <c r="G232" s="99">
        <v>99561.61</v>
      </c>
      <c r="H232" s="99"/>
      <c r="I232" s="100">
        <v>0.96</v>
      </c>
      <c r="J232" s="99">
        <v>0</v>
      </c>
      <c r="K232" s="101">
        <v>95579.1456</v>
      </c>
      <c r="L232" s="101"/>
      <c r="M232" s="102">
        <v>885.52</v>
      </c>
      <c r="N232" s="102" t="s">
        <v>1409</v>
      </c>
      <c r="O232" s="196">
        <v>846372</v>
      </c>
      <c r="R232" s="103"/>
    </row>
    <row r="233" spans="2:18" ht="15.75">
      <c r="B233" s="96" t="s">
        <v>1489</v>
      </c>
      <c r="C233" s="96" t="e">
        <f>VLOOKUP(B233,#REF!,2,FALSE)</f>
        <v>#REF!</v>
      </c>
      <c r="D233" s="97" t="s">
        <v>1317</v>
      </c>
      <c r="E233" s="89" t="s">
        <v>684</v>
      </c>
      <c r="F233" s="98" t="s">
        <v>1407</v>
      </c>
      <c r="G233" s="99">
        <v>134813</v>
      </c>
      <c r="H233" s="99"/>
      <c r="I233" s="100">
        <v>0.966</v>
      </c>
      <c r="J233" s="99">
        <v>142</v>
      </c>
      <c r="K233" s="101">
        <v>130371.358</v>
      </c>
      <c r="L233" s="101"/>
      <c r="M233" s="102">
        <v>377</v>
      </c>
      <c r="N233" s="102" t="s">
        <v>1369</v>
      </c>
      <c r="O233" s="196">
        <v>0</v>
      </c>
      <c r="R233" s="103"/>
    </row>
    <row r="234" spans="2:18" ht="15.75">
      <c r="B234" s="96" t="s">
        <v>311</v>
      </c>
      <c r="C234" s="96" t="e">
        <f>VLOOKUP(B234,#REF!,2,FALSE)</f>
        <v>#REF!</v>
      </c>
      <c r="D234" s="97" t="s">
        <v>324</v>
      </c>
      <c r="E234" s="89" t="s">
        <v>684</v>
      </c>
      <c r="F234" s="98" t="s">
        <v>1407</v>
      </c>
      <c r="G234" s="99">
        <v>135777.85</v>
      </c>
      <c r="H234" s="99"/>
      <c r="I234" s="100">
        <v>0.96</v>
      </c>
      <c r="J234" s="99">
        <v>0</v>
      </c>
      <c r="K234" s="101">
        <v>130346.736</v>
      </c>
      <c r="L234" s="101"/>
      <c r="M234" s="102">
        <v>378.01</v>
      </c>
      <c r="N234" s="102" t="s">
        <v>1409</v>
      </c>
      <c r="O234" s="196">
        <v>492724</v>
      </c>
      <c r="R234" s="103"/>
    </row>
    <row r="235" spans="2:18" ht="15.75">
      <c r="B235" s="96"/>
      <c r="C235" s="96"/>
      <c r="D235" s="97"/>
      <c r="E235" s="89"/>
      <c r="F235" s="98"/>
      <c r="G235" s="112"/>
      <c r="H235" s="112"/>
      <c r="I235" s="113"/>
      <c r="J235" s="112"/>
      <c r="K235" s="114"/>
      <c r="L235" s="114"/>
      <c r="M235" s="115"/>
      <c r="N235" s="115"/>
      <c r="O235" s="198"/>
      <c r="R235" s="103"/>
    </row>
    <row r="236" spans="2:18" ht="15.75">
      <c r="B236" s="96" t="s">
        <v>1375</v>
      </c>
      <c r="C236" s="96" t="e">
        <f>VLOOKUP(B236,#REF!,2,FALSE)</f>
        <v>#REF!</v>
      </c>
      <c r="D236" s="97" t="s">
        <v>1376</v>
      </c>
      <c r="E236" s="89" t="s">
        <v>606</v>
      </c>
      <c r="F236" s="98" t="s">
        <v>1407</v>
      </c>
      <c r="G236" s="99">
        <v>55879.8</v>
      </c>
      <c r="H236" s="99"/>
      <c r="I236" s="100">
        <v>0.9514</v>
      </c>
      <c r="J236" s="99">
        <v>0</v>
      </c>
      <c r="K236" s="101">
        <v>53164.04172</v>
      </c>
      <c r="L236" s="101"/>
      <c r="M236" s="102">
        <v>1016.4</v>
      </c>
      <c r="N236" s="102" t="s">
        <v>1409</v>
      </c>
      <c r="O236" s="196">
        <v>540359</v>
      </c>
      <c r="R236" s="103"/>
    </row>
    <row r="237" spans="2:18" ht="15.75">
      <c r="B237" s="96" t="s">
        <v>1377</v>
      </c>
      <c r="C237" s="96" t="e">
        <f>VLOOKUP(B237,#REF!,2,FALSE)</f>
        <v>#REF!</v>
      </c>
      <c r="D237" s="97" t="s">
        <v>608</v>
      </c>
      <c r="E237" s="89" t="s">
        <v>606</v>
      </c>
      <c r="F237" s="98" t="s">
        <v>1407</v>
      </c>
      <c r="G237" s="99">
        <v>146687</v>
      </c>
      <c r="H237" s="99"/>
      <c r="I237" s="100">
        <v>0.9815</v>
      </c>
      <c r="J237" s="99">
        <v>87</v>
      </c>
      <c r="K237" s="101">
        <v>144060.2905</v>
      </c>
      <c r="L237" s="101"/>
      <c r="M237" s="102">
        <v>1113.2</v>
      </c>
      <c r="N237" s="102" t="s">
        <v>1409</v>
      </c>
      <c r="O237" s="196">
        <v>1603679</v>
      </c>
      <c r="R237" s="103"/>
    </row>
    <row r="238" spans="2:18" ht="15.75">
      <c r="B238" s="96" t="s">
        <v>185</v>
      </c>
      <c r="C238" s="96" t="e">
        <f>VLOOKUP(B238,#REF!,2,FALSE)</f>
        <v>#REF!</v>
      </c>
      <c r="D238" s="97" t="s">
        <v>626</v>
      </c>
      <c r="E238" s="89" t="s">
        <v>606</v>
      </c>
      <c r="F238" s="98" t="s">
        <v>1407</v>
      </c>
      <c r="G238" s="99">
        <v>86593.4</v>
      </c>
      <c r="H238" s="99"/>
      <c r="I238" s="100">
        <v>0.981</v>
      </c>
      <c r="J238" s="99">
        <v>0</v>
      </c>
      <c r="K238" s="101">
        <v>84948.12539999999</v>
      </c>
      <c r="L238" s="101"/>
      <c r="M238" s="102">
        <v>1128.59</v>
      </c>
      <c r="N238" s="102" t="s">
        <v>1409</v>
      </c>
      <c r="O238" s="196">
        <v>958716</v>
      </c>
      <c r="R238" s="103"/>
    </row>
    <row r="239" spans="2:18" ht="18.75">
      <c r="B239" s="96" t="s">
        <v>73</v>
      </c>
      <c r="C239" s="96" t="e">
        <f>VLOOKUP(B239,#REF!,2,FALSE)</f>
        <v>#REF!</v>
      </c>
      <c r="D239" s="116" t="s">
        <v>10</v>
      </c>
      <c r="E239" s="117" t="s">
        <v>606</v>
      </c>
      <c r="F239" s="118" t="s">
        <v>1407</v>
      </c>
      <c r="G239" s="119">
        <v>101875.1</v>
      </c>
      <c r="H239" s="120" t="s">
        <v>11</v>
      </c>
      <c r="I239" s="121">
        <v>0.96</v>
      </c>
      <c r="J239" s="119">
        <v>0</v>
      </c>
      <c r="K239" s="122">
        <v>97800.096</v>
      </c>
      <c r="L239" s="120" t="s">
        <v>11</v>
      </c>
      <c r="M239" s="123">
        <v>1058.94</v>
      </c>
      <c r="N239" s="123" t="s">
        <v>1409</v>
      </c>
      <c r="O239" s="199">
        <v>1035644</v>
      </c>
      <c r="P239" s="120" t="s">
        <v>11</v>
      </c>
      <c r="R239" s="40"/>
    </row>
    <row r="240" spans="2:18" ht="15.75">
      <c r="B240" s="96" t="s">
        <v>80</v>
      </c>
      <c r="C240" s="96" t="e">
        <f>VLOOKUP(B240,#REF!,2,FALSE)</f>
        <v>#REF!</v>
      </c>
      <c r="D240" s="97" t="s">
        <v>662</v>
      </c>
      <c r="E240" s="89" t="s">
        <v>606</v>
      </c>
      <c r="F240" s="98" t="s">
        <v>1407</v>
      </c>
      <c r="G240" s="99">
        <v>139101.82</v>
      </c>
      <c r="H240" s="99"/>
      <c r="I240" s="100">
        <v>0.9765</v>
      </c>
      <c r="J240" s="99">
        <v>66.4</v>
      </c>
      <c r="K240" s="101">
        <v>135899.32723</v>
      </c>
      <c r="L240" s="101"/>
      <c r="M240" s="102">
        <v>991.31</v>
      </c>
      <c r="N240" s="102" t="s">
        <v>1369</v>
      </c>
      <c r="O240" s="196">
        <v>0</v>
      </c>
      <c r="R240" s="103"/>
    </row>
    <row r="241" spans="2:18" ht="15.75">
      <c r="B241" s="96" t="s">
        <v>166</v>
      </c>
      <c r="C241" s="96" t="e">
        <f>VLOOKUP(B241,#REF!,2,FALSE)</f>
        <v>#REF!</v>
      </c>
      <c r="D241" s="97" t="s">
        <v>875</v>
      </c>
      <c r="E241" s="89" t="s">
        <v>606</v>
      </c>
      <c r="F241" s="98" t="s">
        <v>1407</v>
      </c>
      <c r="G241" s="99">
        <v>134574</v>
      </c>
      <c r="H241" s="99"/>
      <c r="I241" s="100">
        <v>0.967</v>
      </c>
      <c r="J241" s="99">
        <v>0</v>
      </c>
      <c r="K241" s="101">
        <v>130133.05799999999</v>
      </c>
      <c r="L241" s="101"/>
      <c r="M241" s="102">
        <v>1150.11</v>
      </c>
      <c r="N241" s="102" t="s">
        <v>1369</v>
      </c>
      <c r="O241" s="196">
        <v>0</v>
      </c>
      <c r="R241" s="103"/>
    </row>
    <row r="242" spans="2:18" ht="15.75">
      <c r="B242" s="96" t="s">
        <v>52</v>
      </c>
      <c r="C242" s="96" t="e">
        <f>VLOOKUP(B242,#REF!,2,FALSE)</f>
        <v>#REF!</v>
      </c>
      <c r="D242" s="97" t="s">
        <v>1226</v>
      </c>
      <c r="E242" s="89" t="s">
        <v>606</v>
      </c>
      <c r="F242" s="98" t="s">
        <v>1407</v>
      </c>
      <c r="G242" s="99">
        <v>123424.36</v>
      </c>
      <c r="H242" s="99"/>
      <c r="I242" s="100">
        <v>0.9668</v>
      </c>
      <c r="J242" s="99">
        <v>0</v>
      </c>
      <c r="K242" s="101">
        <v>119326.671248</v>
      </c>
      <c r="L242" s="101"/>
      <c r="M242" s="102">
        <v>1059.93</v>
      </c>
      <c r="N242" s="102" t="s">
        <v>1409</v>
      </c>
      <c r="O242" s="196">
        <v>1264779</v>
      </c>
      <c r="R242" s="103"/>
    </row>
    <row r="243" spans="2:18" ht="15.75">
      <c r="B243" s="96" t="s">
        <v>1255</v>
      </c>
      <c r="C243" s="96" t="e">
        <f>VLOOKUP(B243,#REF!,2,FALSE)</f>
        <v>#REF!</v>
      </c>
      <c r="D243" s="97" t="s">
        <v>29</v>
      </c>
      <c r="E243" s="89" t="s">
        <v>606</v>
      </c>
      <c r="F243" s="98" t="s">
        <v>1407</v>
      </c>
      <c r="G243" s="99">
        <v>113835.6</v>
      </c>
      <c r="H243" s="99"/>
      <c r="I243" s="100">
        <v>0.9609</v>
      </c>
      <c r="J243" s="99">
        <v>0</v>
      </c>
      <c r="K243" s="101">
        <v>109384.62804</v>
      </c>
      <c r="L243" s="101"/>
      <c r="M243" s="102">
        <v>1100.34</v>
      </c>
      <c r="N243" s="102" t="s">
        <v>1409</v>
      </c>
      <c r="O243" s="196">
        <v>1203603</v>
      </c>
      <c r="R243" s="103"/>
    </row>
    <row r="244" spans="2:18" ht="15.75">
      <c r="B244" s="96" t="s">
        <v>539</v>
      </c>
      <c r="C244" s="96" t="e">
        <f>VLOOKUP(B244,#REF!,2,FALSE)</f>
        <v>#REF!</v>
      </c>
      <c r="D244" s="97" t="s">
        <v>902</v>
      </c>
      <c r="E244" s="89" t="s">
        <v>606</v>
      </c>
      <c r="F244" s="98" t="s">
        <v>1407</v>
      </c>
      <c r="G244" s="99">
        <v>90722.1</v>
      </c>
      <c r="H244" s="99"/>
      <c r="I244" s="100">
        <v>0.94</v>
      </c>
      <c r="J244" s="99">
        <v>0</v>
      </c>
      <c r="K244" s="101">
        <v>85278.774</v>
      </c>
      <c r="L244" s="101"/>
      <c r="M244" s="102">
        <v>1184.32</v>
      </c>
      <c r="N244" s="102" t="s">
        <v>1409</v>
      </c>
      <c r="O244" s="196">
        <v>1009974</v>
      </c>
      <c r="R244" s="103"/>
    </row>
    <row r="245" spans="2:18" ht="15.75">
      <c r="B245" s="96" t="s">
        <v>542</v>
      </c>
      <c r="C245" s="96" t="e">
        <f>VLOOKUP(B245,#REF!,2,FALSE)</f>
        <v>#REF!</v>
      </c>
      <c r="D245" s="97" t="s">
        <v>908</v>
      </c>
      <c r="E245" s="89" t="s">
        <v>606</v>
      </c>
      <c r="F245" s="98" t="s">
        <v>1407</v>
      </c>
      <c r="G245" s="99">
        <v>90003</v>
      </c>
      <c r="H245" s="99"/>
      <c r="I245" s="100">
        <v>0.975</v>
      </c>
      <c r="J245" s="99">
        <v>0</v>
      </c>
      <c r="K245" s="101">
        <v>87752.925</v>
      </c>
      <c r="L245" s="101"/>
      <c r="M245" s="102">
        <v>1186.55</v>
      </c>
      <c r="N245" s="102" t="s">
        <v>1369</v>
      </c>
      <c r="O245" s="196">
        <v>0</v>
      </c>
      <c r="R245" s="103"/>
    </row>
    <row r="246" spans="2:18" ht="15.75">
      <c r="B246" s="96" t="s">
        <v>548</v>
      </c>
      <c r="C246" s="96" t="e">
        <f>VLOOKUP(B246,#REF!,2,FALSE)</f>
        <v>#REF!</v>
      </c>
      <c r="D246" s="97" t="s">
        <v>918</v>
      </c>
      <c r="E246" s="89" t="s">
        <v>606</v>
      </c>
      <c r="F246" s="98" t="s">
        <v>1407</v>
      </c>
      <c r="G246" s="99">
        <v>93235</v>
      </c>
      <c r="H246" s="99"/>
      <c r="I246" s="100">
        <v>0.985</v>
      </c>
      <c r="J246" s="99">
        <v>0</v>
      </c>
      <c r="K246" s="101">
        <v>91836.475</v>
      </c>
      <c r="L246" s="101"/>
      <c r="M246" s="102">
        <v>1195.18</v>
      </c>
      <c r="N246" s="102" t="s">
        <v>1409</v>
      </c>
      <c r="O246" s="196">
        <v>1097611</v>
      </c>
      <c r="R246" s="103"/>
    </row>
    <row r="247" spans="2:18" ht="15.75">
      <c r="B247" s="96" t="s">
        <v>1101</v>
      </c>
      <c r="C247" s="96" t="e">
        <f>VLOOKUP(B247,#REF!,2,FALSE)</f>
        <v>#REF!</v>
      </c>
      <c r="D247" s="97" t="s">
        <v>1014</v>
      </c>
      <c r="E247" s="89" t="s">
        <v>606</v>
      </c>
      <c r="F247" s="98" t="s">
        <v>1407</v>
      </c>
      <c r="G247" s="99">
        <v>101823</v>
      </c>
      <c r="H247" s="99"/>
      <c r="I247" s="100">
        <v>0.98</v>
      </c>
      <c r="J247" s="99">
        <v>753</v>
      </c>
      <c r="K247" s="101">
        <v>100539.54</v>
      </c>
      <c r="L247" s="101"/>
      <c r="M247" s="102">
        <v>1112.93</v>
      </c>
      <c r="N247" s="102" t="s">
        <v>1409</v>
      </c>
      <c r="O247" s="196">
        <v>1118935</v>
      </c>
      <c r="R247" s="103"/>
    </row>
    <row r="248" spans="2:18" ht="15.75">
      <c r="B248" s="96" t="s">
        <v>1105</v>
      </c>
      <c r="C248" s="96" t="e">
        <f>VLOOKUP(B248,#REF!,2,FALSE)</f>
        <v>#REF!</v>
      </c>
      <c r="D248" s="97" t="s">
        <v>1020</v>
      </c>
      <c r="E248" s="89" t="s">
        <v>606</v>
      </c>
      <c r="F248" s="98" t="s">
        <v>1407</v>
      </c>
      <c r="G248" s="99">
        <v>91232.08</v>
      </c>
      <c r="H248" s="99"/>
      <c r="I248" s="100">
        <v>0.9775</v>
      </c>
      <c r="J248" s="99">
        <v>91.61</v>
      </c>
      <c r="K248" s="101">
        <v>89270.9682</v>
      </c>
      <c r="L248" s="101"/>
      <c r="M248" s="102">
        <v>1090.65</v>
      </c>
      <c r="N248" s="102" t="s">
        <v>1409</v>
      </c>
      <c r="O248" s="196">
        <v>973634</v>
      </c>
      <c r="R248" s="103"/>
    </row>
    <row r="249" spans="2:18" ht="15.75">
      <c r="B249" s="96" t="s">
        <v>1129</v>
      </c>
      <c r="C249" s="96" t="e">
        <f>VLOOKUP(B249,#REF!,2,FALSE)</f>
        <v>#REF!</v>
      </c>
      <c r="D249" s="97" t="s">
        <v>765</v>
      </c>
      <c r="E249" s="89" t="s">
        <v>606</v>
      </c>
      <c r="F249" s="98" t="s">
        <v>1407</v>
      </c>
      <c r="G249" s="99">
        <v>64559</v>
      </c>
      <c r="H249" s="99"/>
      <c r="I249" s="100">
        <v>0.99</v>
      </c>
      <c r="J249" s="99">
        <v>186</v>
      </c>
      <c r="K249" s="101">
        <v>64099.41</v>
      </c>
      <c r="L249" s="101"/>
      <c r="M249" s="102">
        <v>1352.72</v>
      </c>
      <c r="N249" s="102" t="s">
        <v>1369</v>
      </c>
      <c r="O249" s="196">
        <v>0</v>
      </c>
      <c r="R249" s="103"/>
    </row>
    <row r="250" spans="2:18" ht="15.75">
      <c r="B250" s="96" t="s">
        <v>1172</v>
      </c>
      <c r="C250" s="96" t="e">
        <f>VLOOKUP(B250,#REF!,2,FALSE)</f>
        <v>#REF!</v>
      </c>
      <c r="D250" s="97" t="s">
        <v>815</v>
      </c>
      <c r="E250" s="89" t="s">
        <v>606</v>
      </c>
      <c r="F250" s="98" t="s">
        <v>1407</v>
      </c>
      <c r="G250" s="99">
        <v>79392.4</v>
      </c>
      <c r="H250" s="99"/>
      <c r="I250" s="100">
        <v>0.965</v>
      </c>
      <c r="J250" s="99">
        <v>5.3</v>
      </c>
      <c r="K250" s="101">
        <v>76618.966</v>
      </c>
      <c r="L250" s="101"/>
      <c r="M250" s="102">
        <v>1106.56</v>
      </c>
      <c r="N250" s="102" t="s">
        <v>1409</v>
      </c>
      <c r="O250" s="196">
        <v>847835</v>
      </c>
      <c r="R250" s="103"/>
    </row>
    <row r="251" spans="2:18" ht="15.75">
      <c r="B251" s="96" t="s">
        <v>1186</v>
      </c>
      <c r="C251" s="96" t="e">
        <f>VLOOKUP(B251,#REF!,2,FALSE)</f>
        <v>#REF!</v>
      </c>
      <c r="D251" s="97" t="s">
        <v>934</v>
      </c>
      <c r="E251" s="89" t="s">
        <v>606</v>
      </c>
      <c r="F251" s="98" t="s">
        <v>1407</v>
      </c>
      <c r="G251" s="99">
        <v>81989</v>
      </c>
      <c r="H251" s="99"/>
      <c r="I251" s="100">
        <v>0.9552</v>
      </c>
      <c r="J251" s="99">
        <v>0</v>
      </c>
      <c r="K251" s="101">
        <v>78315.8928</v>
      </c>
      <c r="L251" s="101"/>
      <c r="M251" s="102">
        <v>945.63</v>
      </c>
      <c r="N251" s="102" t="s">
        <v>1409</v>
      </c>
      <c r="O251" s="196">
        <v>740579</v>
      </c>
      <c r="R251" s="103"/>
    </row>
    <row r="252" spans="2:18" ht="15.75">
      <c r="B252" s="96" t="s">
        <v>213</v>
      </c>
      <c r="C252" s="96" t="e">
        <f>VLOOKUP(B252,#REF!,2,FALSE)</f>
        <v>#REF!</v>
      </c>
      <c r="D252" s="97" t="s">
        <v>259</v>
      </c>
      <c r="E252" s="89" t="s">
        <v>606</v>
      </c>
      <c r="F252" s="98" t="s">
        <v>1407</v>
      </c>
      <c r="G252" s="99">
        <v>94965.37</v>
      </c>
      <c r="H252" s="99"/>
      <c r="I252" s="100">
        <v>0.9825</v>
      </c>
      <c r="J252" s="99">
        <v>0</v>
      </c>
      <c r="K252" s="101">
        <v>93303.476025</v>
      </c>
      <c r="L252" s="101"/>
      <c r="M252" s="102">
        <v>1095.53</v>
      </c>
      <c r="N252" s="102" t="s">
        <v>1409</v>
      </c>
      <c r="O252" s="196">
        <v>1022168</v>
      </c>
      <c r="R252" s="103"/>
    </row>
    <row r="253" spans="2:18" ht="15.75">
      <c r="B253" s="96" t="s">
        <v>1328</v>
      </c>
      <c r="C253" s="96" t="e">
        <f>VLOOKUP(B253,#REF!,2,FALSE)</f>
        <v>#REF!</v>
      </c>
      <c r="D253" s="97" t="s">
        <v>269</v>
      </c>
      <c r="E253" s="89" t="s">
        <v>606</v>
      </c>
      <c r="F253" s="98" t="s">
        <v>1407</v>
      </c>
      <c r="G253" s="99">
        <v>93010.75</v>
      </c>
      <c r="H253" s="99"/>
      <c r="I253" s="100">
        <v>0.982</v>
      </c>
      <c r="J253" s="99">
        <v>47.7</v>
      </c>
      <c r="K253" s="101">
        <v>91384.25649999999</v>
      </c>
      <c r="L253" s="101"/>
      <c r="M253" s="102">
        <v>1287.39</v>
      </c>
      <c r="N253" s="102" t="s">
        <v>1409</v>
      </c>
      <c r="O253" s="196">
        <v>1176472</v>
      </c>
      <c r="R253" s="103"/>
    </row>
    <row r="254" spans="2:18" ht="15.75">
      <c r="B254" s="96" t="s">
        <v>1452</v>
      </c>
      <c r="C254" s="96" t="e">
        <f>VLOOKUP(B254,#REF!,2,FALSE)</f>
        <v>#REF!</v>
      </c>
      <c r="D254" s="97" t="s">
        <v>984</v>
      </c>
      <c r="E254" s="89" t="s">
        <v>606</v>
      </c>
      <c r="F254" s="98" t="s">
        <v>1407</v>
      </c>
      <c r="G254" s="99">
        <v>74277.16</v>
      </c>
      <c r="H254" s="99"/>
      <c r="I254" s="100">
        <v>0.9761</v>
      </c>
      <c r="J254" s="99">
        <v>0</v>
      </c>
      <c r="K254" s="101">
        <v>72501.935876</v>
      </c>
      <c r="L254" s="101"/>
      <c r="M254" s="102">
        <v>1140.89</v>
      </c>
      <c r="N254" s="102" t="s">
        <v>1409</v>
      </c>
      <c r="O254" s="196">
        <v>827167</v>
      </c>
      <c r="R254" s="103"/>
    </row>
    <row r="255" spans="2:18" ht="15.75">
      <c r="B255" s="96" t="s">
        <v>1488</v>
      </c>
      <c r="C255" s="96" t="e">
        <f>VLOOKUP(B255,#REF!,2,FALSE)</f>
        <v>#REF!</v>
      </c>
      <c r="D255" s="97" t="s">
        <v>1315</v>
      </c>
      <c r="E255" s="89" t="s">
        <v>606</v>
      </c>
      <c r="F255" s="98" t="s">
        <v>1407</v>
      </c>
      <c r="G255" s="99">
        <v>81857</v>
      </c>
      <c r="H255" s="99"/>
      <c r="I255" s="100">
        <v>0.965</v>
      </c>
      <c r="J255" s="99">
        <v>0</v>
      </c>
      <c r="K255" s="101">
        <v>78992.005</v>
      </c>
      <c r="L255" s="101"/>
      <c r="M255" s="102">
        <v>1152.21</v>
      </c>
      <c r="N255" s="102" t="s">
        <v>1409</v>
      </c>
      <c r="O255" s="196">
        <v>910154</v>
      </c>
      <c r="R255" s="103"/>
    </row>
    <row r="256" spans="2:18" ht="15.75">
      <c r="B256" s="96"/>
      <c r="C256" s="96"/>
      <c r="D256" s="97"/>
      <c r="E256" s="89"/>
      <c r="F256" s="98"/>
      <c r="G256" s="124"/>
      <c r="H256" s="124"/>
      <c r="I256" s="125"/>
      <c r="J256" s="124"/>
      <c r="K256" s="126"/>
      <c r="L256" s="126"/>
      <c r="M256" s="127"/>
      <c r="N256" s="127"/>
      <c r="O256" s="198"/>
      <c r="R256" s="103"/>
    </row>
    <row r="257" spans="2:18" ht="15.75">
      <c r="B257" s="47"/>
      <c r="C257" s="47"/>
      <c r="D257" s="111" t="s">
        <v>1164</v>
      </c>
      <c r="E257" s="89"/>
      <c r="F257" s="98"/>
      <c r="G257" s="124"/>
      <c r="H257" s="124"/>
      <c r="I257" s="125"/>
      <c r="J257" s="124"/>
      <c r="K257" s="126"/>
      <c r="L257" s="126"/>
      <c r="M257" s="127"/>
      <c r="N257" s="127"/>
      <c r="O257" s="198"/>
      <c r="R257" s="103"/>
    </row>
    <row r="258" spans="2:18" ht="15.75">
      <c r="B258" s="47"/>
      <c r="C258" s="47"/>
      <c r="D258" s="111"/>
      <c r="E258" s="89"/>
      <c r="F258" s="98"/>
      <c r="G258" s="124"/>
      <c r="H258" s="124"/>
      <c r="I258" s="125"/>
      <c r="J258" s="124"/>
      <c r="K258" s="126"/>
      <c r="L258" s="126"/>
      <c r="M258" s="127"/>
      <c r="N258" s="127"/>
      <c r="O258" s="198"/>
      <c r="R258" s="103"/>
    </row>
    <row r="259" spans="2:18" ht="15.75">
      <c r="B259" s="96" t="s">
        <v>1378</v>
      </c>
      <c r="C259" s="96" t="e">
        <f>VLOOKUP(B259,#REF!,2,FALSE)</f>
        <v>#REF!</v>
      </c>
      <c r="D259" s="97" t="s">
        <v>610</v>
      </c>
      <c r="E259" s="89" t="s">
        <v>611</v>
      </c>
      <c r="F259" s="98" t="s">
        <v>1407</v>
      </c>
      <c r="G259" s="99">
        <v>74855.1</v>
      </c>
      <c r="H259" s="99"/>
      <c r="I259" s="100">
        <v>0.95</v>
      </c>
      <c r="J259" s="99">
        <v>0</v>
      </c>
      <c r="K259" s="101">
        <v>71112.345</v>
      </c>
      <c r="L259" s="101"/>
      <c r="M259" s="102">
        <v>1200.58</v>
      </c>
      <c r="N259" s="102" t="s">
        <v>1409</v>
      </c>
      <c r="O259" s="196">
        <v>853761</v>
      </c>
      <c r="R259" s="103"/>
    </row>
    <row r="260" spans="2:18" ht="15.75">
      <c r="B260" s="96" t="s">
        <v>186</v>
      </c>
      <c r="C260" s="96" t="e">
        <f>VLOOKUP(B260,#REF!,2,FALSE)</f>
        <v>#REF!</v>
      </c>
      <c r="D260" s="97" t="s">
        <v>628</v>
      </c>
      <c r="E260" s="89" t="s">
        <v>611</v>
      </c>
      <c r="F260" s="98" t="s">
        <v>1407</v>
      </c>
      <c r="G260" s="99">
        <v>309469.3</v>
      </c>
      <c r="H260" s="99"/>
      <c r="I260" s="100">
        <v>0.9709</v>
      </c>
      <c r="J260" s="99">
        <v>0</v>
      </c>
      <c r="K260" s="101">
        <v>300463.74337</v>
      </c>
      <c r="L260" s="101"/>
      <c r="M260" s="102">
        <v>1113.67</v>
      </c>
      <c r="N260" s="102" t="s">
        <v>1409</v>
      </c>
      <c r="O260" s="196">
        <v>3346175</v>
      </c>
      <c r="R260" s="103"/>
    </row>
    <row r="261" spans="2:18" ht="15.75">
      <c r="B261" s="96" t="s">
        <v>64</v>
      </c>
      <c r="C261" s="96" t="e">
        <f>VLOOKUP(B261,#REF!,2,FALSE)</f>
        <v>#REF!</v>
      </c>
      <c r="D261" s="97" t="s">
        <v>638</v>
      </c>
      <c r="E261" s="89" t="s">
        <v>611</v>
      </c>
      <c r="F261" s="98" t="s">
        <v>1407</v>
      </c>
      <c r="G261" s="99">
        <v>85839</v>
      </c>
      <c r="H261" s="99"/>
      <c r="I261" s="100">
        <v>0.98</v>
      </c>
      <c r="J261" s="99">
        <v>0</v>
      </c>
      <c r="K261" s="101">
        <v>84122.22</v>
      </c>
      <c r="L261" s="101"/>
      <c r="M261" s="102">
        <v>1212.85</v>
      </c>
      <c r="N261" s="102" t="s">
        <v>1369</v>
      </c>
      <c r="O261" s="196">
        <v>0</v>
      </c>
      <c r="R261" s="103"/>
    </row>
    <row r="262" spans="2:18" ht="15.75">
      <c r="B262" s="96" t="s">
        <v>70</v>
      </c>
      <c r="C262" s="96" t="e">
        <f>VLOOKUP(B262,#REF!,2,FALSE)</f>
        <v>#REF!</v>
      </c>
      <c r="D262" s="97" t="s">
        <v>646</v>
      </c>
      <c r="E262" s="89" t="s">
        <v>611</v>
      </c>
      <c r="F262" s="98" t="s">
        <v>1407</v>
      </c>
      <c r="G262" s="99">
        <v>152092</v>
      </c>
      <c r="H262" s="99"/>
      <c r="I262" s="100">
        <v>0.9825</v>
      </c>
      <c r="J262" s="99">
        <v>0</v>
      </c>
      <c r="K262" s="101">
        <v>149430.39</v>
      </c>
      <c r="L262" s="101"/>
      <c r="M262" s="102">
        <v>1097.12</v>
      </c>
      <c r="N262" s="102" t="s">
        <v>1369</v>
      </c>
      <c r="O262" s="196">
        <v>0</v>
      </c>
      <c r="R262" s="103"/>
    </row>
    <row r="263" spans="2:18" ht="15.75">
      <c r="B263" s="96" t="s">
        <v>88</v>
      </c>
      <c r="C263" s="96" t="e">
        <f>VLOOKUP(B263,#REF!,2,FALSE)</f>
        <v>#REF!</v>
      </c>
      <c r="D263" s="97" t="s">
        <v>675</v>
      </c>
      <c r="E263" s="89" t="s">
        <v>611</v>
      </c>
      <c r="F263" s="98" t="s">
        <v>1407</v>
      </c>
      <c r="G263" s="99">
        <v>61146.97</v>
      </c>
      <c r="H263" s="99"/>
      <c r="I263" s="100">
        <v>0.9705</v>
      </c>
      <c r="J263" s="99">
        <v>0</v>
      </c>
      <c r="K263" s="101">
        <v>59343.134385000005</v>
      </c>
      <c r="L263" s="101"/>
      <c r="M263" s="102">
        <v>1259.75</v>
      </c>
      <c r="N263" s="102" t="s">
        <v>1369</v>
      </c>
      <c r="O263" s="196">
        <v>0</v>
      </c>
      <c r="R263" s="103"/>
    </row>
    <row r="264" spans="2:18" ht="15.75">
      <c r="B264" s="96" t="s">
        <v>89</v>
      </c>
      <c r="C264" s="96" t="e">
        <f>VLOOKUP(B264,#REF!,2,FALSE)</f>
        <v>#REF!</v>
      </c>
      <c r="D264" s="97" t="s">
        <v>677</v>
      </c>
      <c r="E264" s="89" t="s">
        <v>611</v>
      </c>
      <c r="F264" s="98" t="s">
        <v>1407</v>
      </c>
      <c r="G264" s="99">
        <v>69044.75</v>
      </c>
      <c r="H264" s="99"/>
      <c r="I264" s="100">
        <v>0.985</v>
      </c>
      <c r="J264" s="99">
        <v>0</v>
      </c>
      <c r="K264" s="101">
        <v>68009.07875</v>
      </c>
      <c r="L264" s="101"/>
      <c r="M264" s="102">
        <v>1226.9</v>
      </c>
      <c r="N264" s="102" t="s">
        <v>1369</v>
      </c>
      <c r="O264" s="196">
        <v>0</v>
      </c>
      <c r="R264" s="103"/>
    </row>
    <row r="265" spans="2:18" ht="15.75">
      <c r="B265" s="96" t="s">
        <v>163</v>
      </c>
      <c r="C265" s="96" t="e">
        <f>VLOOKUP(B265,#REF!,2,FALSE)</f>
        <v>#REF!</v>
      </c>
      <c r="D265" s="97" t="s">
        <v>869</v>
      </c>
      <c r="E265" s="89" t="s">
        <v>611</v>
      </c>
      <c r="F265" s="98" t="s">
        <v>1407</v>
      </c>
      <c r="G265" s="99">
        <v>92605.4</v>
      </c>
      <c r="H265" s="99"/>
      <c r="I265" s="100">
        <v>0.985</v>
      </c>
      <c r="J265" s="99">
        <v>0</v>
      </c>
      <c r="K265" s="101">
        <v>91216.31899999999</v>
      </c>
      <c r="L265" s="101"/>
      <c r="M265" s="102">
        <v>1323.8</v>
      </c>
      <c r="N265" s="102" t="s">
        <v>1409</v>
      </c>
      <c r="O265" s="196">
        <v>1207522</v>
      </c>
      <c r="R265" s="103"/>
    </row>
    <row r="266" spans="2:18" ht="15.75">
      <c r="B266" s="96" t="s">
        <v>38</v>
      </c>
      <c r="C266" s="96" t="e">
        <f>VLOOKUP(B266,#REF!,2,FALSE)</f>
        <v>#REF!</v>
      </c>
      <c r="D266" s="97" t="s">
        <v>760</v>
      </c>
      <c r="E266" s="89" t="s">
        <v>611</v>
      </c>
      <c r="F266" s="98" t="s">
        <v>1407</v>
      </c>
      <c r="G266" s="99">
        <v>91466.2</v>
      </c>
      <c r="H266" s="99"/>
      <c r="I266" s="100">
        <v>0.9617</v>
      </c>
      <c r="J266" s="99">
        <v>0</v>
      </c>
      <c r="K266" s="101">
        <v>87963.04454</v>
      </c>
      <c r="L266" s="101"/>
      <c r="M266" s="102">
        <v>1101.71</v>
      </c>
      <c r="N266" s="102" t="s">
        <v>1409</v>
      </c>
      <c r="O266" s="196">
        <v>969098</v>
      </c>
      <c r="R266" s="103"/>
    </row>
    <row r="267" spans="2:18" ht="15.75">
      <c r="B267" s="96" t="s">
        <v>45</v>
      </c>
      <c r="C267" s="96" t="e">
        <f>VLOOKUP(B267,#REF!,2,FALSE)</f>
        <v>#REF!</v>
      </c>
      <c r="D267" s="97" t="s">
        <v>1222</v>
      </c>
      <c r="E267" s="89" t="s">
        <v>611</v>
      </c>
      <c r="F267" s="98" t="s">
        <v>1407</v>
      </c>
      <c r="G267" s="99">
        <v>101970.4</v>
      </c>
      <c r="H267" s="99"/>
      <c r="I267" s="100">
        <v>0.99</v>
      </c>
      <c r="J267" s="99">
        <v>0</v>
      </c>
      <c r="K267" s="101">
        <v>100950.696</v>
      </c>
      <c r="L267" s="101"/>
      <c r="M267" s="102">
        <v>1125.38</v>
      </c>
      <c r="N267" s="102" t="s">
        <v>1409</v>
      </c>
      <c r="O267" s="196">
        <v>1136079</v>
      </c>
      <c r="R267" s="103"/>
    </row>
    <row r="268" spans="2:18" ht="15.75">
      <c r="B268" s="96" t="s">
        <v>1271</v>
      </c>
      <c r="C268" s="96" t="e">
        <f>VLOOKUP(B268,#REF!,2,FALSE)</f>
        <v>#REF!</v>
      </c>
      <c r="D268" s="97" t="s">
        <v>1064</v>
      </c>
      <c r="E268" s="89" t="s">
        <v>611</v>
      </c>
      <c r="F268" s="98" t="s">
        <v>1407</v>
      </c>
      <c r="G268" s="99">
        <v>60755</v>
      </c>
      <c r="H268" s="99"/>
      <c r="I268" s="100">
        <v>0.9775</v>
      </c>
      <c r="J268" s="99">
        <v>0</v>
      </c>
      <c r="K268" s="101">
        <v>59388.012500000004</v>
      </c>
      <c r="L268" s="101"/>
      <c r="M268" s="102">
        <v>1443.2</v>
      </c>
      <c r="N268" s="102" t="s">
        <v>1409</v>
      </c>
      <c r="O268" s="196">
        <v>857088</v>
      </c>
      <c r="R268" s="103"/>
    </row>
    <row r="269" spans="2:18" ht="15.75">
      <c r="B269" s="96" t="s">
        <v>1130</v>
      </c>
      <c r="C269" s="96" t="e">
        <f>VLOOKUP(B269,#REF!,2,FALSE)</f>
        <v>#REF!</v>
      </c>
      <c r="D269" s="97" t="s">
        <v>767</v>
      </c>
      <c r="E269" s="89" t="s">
        <v>611</v>
      </c>
      <c r="F269" s="98" t="s">
        <v>1407</v>
      </c>
      <c r="G269" s="99">
        <v>133210</v>
      </c>
      <c r="H269" s="99"/>
      <c r="I269" s="100">
        <v>0.9693</v>
      </c>
      <c r="J269" s="99">
        <v>0</v>
      </c>
      <c r="K269" s="101">
        <v>129120.45300000001</v>
      </c>
      <c r="L269" s="101"/>
      <c r="M269" s="102">
        <v>1218.55</v>
      </c>
      <c r="N269" s="102" t="s">
        <v>1369</v>
      </c>
      <c r="O269" s="196">
        <v>0</v>
      </c>
      <c r="R269" s="103"/>
    </row>
    <row r="270" spans="2:18" ht="15.75">
      <c r="B270" s="96" t="s">
        <v>1131</v>
      </c>
      <c r="C270" s="96" t="e">
        <f>VLOOKUP(B270,#REF!,2,FALSE)</f>
        <v>#REF!</v>
      </c>
      <c r="D270" s="97" t="s">
        <v>769</v>
      </c>
      <c r="E270" s="89" t="s">
        <v>611</v>
      </c>
      <c r="F270" s="98" t="s">
        <v>1407</v>
      </c>
      <c r="G270" s="99">
        <v>43554</v>
      </c>
      <c r="H270" s="99"/>
      <c r="I270" s="100">
        <v>0.9621</v>
      </c>
      <c r="J270" s="99">
        <v>0</v>
      </c>
      <c r="K270" s="101">
        <v>41903.3034</v>
      </c>
      <c r="L270" s="101"/>
      <c r="M270" s="102">
        <v>1246.08</v>
      </c>
      <c r="N270" s="102" t="s">
        <v>1409</v>
      </c>
      <c r="O270" s="196">
        <v>522149</v>
      </c>
      <c r="R270" s="103"/>
    </row>
    <row r="271" spans="2:18" ht="15.75">
      <c r="B271" s="96" t="s">
        <v>1139</v>
      </c>
      <c r="C271" s="96" t="e">
        <f>VLOOKUP(B271,#REF!,2,FALSE)</f>
        <v>#REF!</v>
      </c>
      <c r="D271" s="97" t="s">
        <v>777</v>
      </c>
      <c r="E271" s="89" t="s">
        <v>611</v>
      </c>
      <c r="F271" s="98" t="s">
        <v>1407</v>
      </c>
      <c r="G271" s="99">
        <v>248656</v>
      </c>
      <c r="H271" s="99"/>
      <c r="I271" s="100">
        <v>0.99</v>
      </c>
      <c r="J271" s="99">
        <v>3</v>
      </c>
      <c r="K271" s="101">
        <v>246172.44</v>
      </c>
      <c r="L271" s="101"/>
      <c r="M271" s="102">
        <v>1123.49</v>
      </c>
      <c r="N271" s="102" t="s">
        <v>1409</v>
      </c>
      <c r="O271" s="196">
        <v>2765723</v>
      </c>
      <c r="R271" s="103"/>
    </row>
    <row r="272" spans="2:18" ht="15.75">
      <c r="B272" s="96" t="s">
        <v>1154</v>
      </c>
      <c r="C272" s="96" t="e">
        <f>VLOOKUP(B272,#REF!,2,FALSE)</f>
        <v>#REF!</v>
      </c>
      <c r="D272" s="97" t="s">
        <v>793</v>
      </c>
      <c r="E272" s="89" t="s">
        <v>611</v>
      </c>
      <c r="F272" s="98" t="s">
        <v>1407</v>
      </c>
      <c r="G272" s="99">
        <v>134024.5</v>
      </c>
      <c r="H272" s="99"/>
      <c r="I272" s="100">
        <v>0.95</v>
      </c>
      <c r="J272" s="99">
        <v>0</v>
      </c>
      <c r="K272" s="101">
        <v>127323.275</v>
      </c>
      <c r="L272" s="101"/>
      <c r="M272" s="102">
        <v>1308.14</v>
      </c>
      <c r="N272" s="102" t="s">
        <v>1369</v>
      </c>
      <c r="O272" s="196">
        <v>0</v>
      </c>
      <c r="R272" s="103"/>
    </row>
    <row r="273" spans="2:18" ht="15.75">
      <c r="B273" s="96" t="s">
        <v>1160</v>
      </c>
      <c r="C273" s="96" t="e">
        <f>VLOOKUP(B273,#REF!,2,FALSE)</f>
        <v>#REF!</v>
      </c>
      <c r="D273" s="97" t="s">
        <v>803</v>
      </c>
      <c r="E273" s="89" t="s">
        <v>611</v>
      </c>
      <c r="F273" s="98" t="s">
        <v>1407</v>
      </c>
      <c r="G273" s="99">
        <v>131193.6</v>
      </c>
      <c r="H273" s="99"/>
      <c r="I273" s="100">
        <v>0.9345</v>
      </c>
      <c r="J273" s="99">
        <v>1</v>
      </c>
      <c r="K273" s="101">
        <v>122601.4192</v>
      </c>
      <c r="L273" s="101"/>
      <c r="M273" s="102">
        <v>1130.01</v>
      </c>
      <c r="N273" s="102" t="s">
        <v>1369</v>
      </c>
      <c r="O273" s="196">
        <v>0</v>
      </c>
      <c r="R273" s="103"/>
    </row>
    <row r="274" spans="2:18" ht="15.75">
      <c r="B274" s="96" t="s">
        <v>1184</v>
      </c>
      <c r="C274" s="96" t="e">
        <f>VLOOKUP(B274,#REF!,2,FALSE)</f>
        <v>#REF!</v>
      </c>
      <c r="D274" s="97" t="s">
        <v>930</v>
      </c>
      <c r="E274" s="89" t="s">
        <v>611</v>
      </c>
      <c r="F274" s="98" t="s">
        <v>1407</v>
      </c>
      <c r="G274" s="99">
        <v>78814</v>
      </c>
      <c r="H274" s="99"/>
      <c r="I274" s="100">
        <v>0.98</v>
      </c>
      <c r="J274" s="99">
        <v>43.9</v>
      </c>
      <c r="K274" s="101">
        <v>77281.62</v>
      </c>
      <c r="L274" s="101"/>
      <c r="M274" s="102">
        <v>1354.42</v>
      </c>
      <c r="N274" s="102" t="s">
        <v>1409</v>
      </c>
      <c r="O274" s="196">
        <v>1046718</v>
      </c>
      <c r="R274" s="103"/>
    </row>
    <row r="275" spans="2:18" ht="15.75">
      <c r="B275" s="96" t="s">
        <v>1202</v>
      </c>
      <c r="C275" s="96" t="e">
        <f>VLOOKUP(B275,#REF!,2,FALSE)</f>
        <v>#REF!</v>
      </c>
      <c r="D275" s="97" t="s">
        <v>703</v>
      </c>
      <c r="E275" s="89" t="s">
        <v>611</v>
      </c>
      <c r="F275" s="98" t="s">
        <v>1407</v>
      </c>
      <c r="G275" s="99">
        <v>65571</v>
      </c>
      <c r="H275" s="99"/>
      <c r="I275" s="100">
        <v>0.985</v>
      </c>
      <c r="J275" s="99">
        <v>49.6</v>
      </c>
      <c r="K275" s="101">
        <v>64637.034999999996</v>
      </c>
      <c r="L275" s="101"/>
      <c r="M275" s="102">
        <v>1328.06</v>
      </c>
      <c r="N275" s="102" t="s">
        <v>1409</v>
      </c>
      <c r="O275" s="196">
        <v>858419</v>
      </c>
      <c r="R275" s="103"/>
    </row>
    <row r="276" spans="2:18" ht="15.75">
      <c r="B276" s="96" t="s">
        <v>197</v>
      </c>
      <c r="C276" s="96" t="e">
        <f>VLOOKUP(B276,#REF!,2,FALSE)</f>
        <v>#REF!</v>
      </c>
      <c r="D276" s="97" t="s">
        <v>727</v>
      </c>
      <c r="E276" s="89" t="s">
        <v>611</v>
      </c>
      <c r="F276" s="98" t="s">
        <v>1407</v>
      </c>
      <c r="G276" s="99">
        <v>64835.6</v>
      </c>
      <c r="H276" s="99"/>
      <c r="I276" s="100">
        <v>0.9681</v>
      </c>
      <c r="J276" s="99">
        <v>0</v>
      </c>
      <c r="K276" s="101">
        <v>62767.344359999996</v>
      </c>
      <c r="L276" s="101"/>
      <c r="M276" s="102">
        <v>1345.85</v>
      </c>
      <c r="N276" s="102" t="s">
        <v>1369</v>
      </c>
      <c r="O276" s="196">
        <v>0</v>
      </c>
      <c r="R276" s="103"/>
    </row>
    <row r="277" spans="2:18" ht="15.75">
      <c r="B277" s="96" t="s">
        <v>1330</v>
      </c>
      <c r="C277" s="96" t="e">
        <f>VLOOKUP(B277,#REF!,2,FALSE)</f>
        <v>#REF!</v>
      </c>
      <c r="D277" s="97" t="s">
        <v>273</v>
      </c>
      <c r="E277" s="89" t="s">
        <v>611</v>
      </c>
      <c r="F277" s="98" t="s">
        <v>1407</v>
      </c>
      <c r="G277" s="99">
        <v>63888</v>
      </c>
      <c r="H277" s="99"/>
      <c r="I277" s="100">
        <v>0.95</v>
      </c>
      <c r="J277" s="99">
        <v>0</v>
      </c>
      <c r="K277" s="101">
        <v>60693.6</v>
      </c>
      <c r="L277" s="101"/>
      <c r="M277" s="102">
        <v>1285.38</v>
      </c>
      <c r="N277" s="102" t="s">
        <v>1369</v>
      </c>
      <c r="O277" s="196">
        <v>0</v>
      </c>
      <c r="R277" s="103"/>
    </row>
    <row r="278" spans="2:18" ht="15.75">
      <c r="B278" s="96" t="s">
        <v>1334</v>
      </c>
      <c r="C278" s="96" t="e">
        <f>VLOOKUP(B278,#REF!,2,FALSE)</f>
        <v>#REF!</v>
      </c>
      <c r="D278" s="97" t="s">
        <v>281</v>
      </c>
      <c r="E278" s="89" t="s">
        <v>611</v>
      </c>
      <c r="F278" s="98" t="s">
        <v>1407</v>
      </c>
      <c r="G278" s="99">
        <v>80856.4</v>
      </c>
      <c r="H278" s="99"/>
      <c r="I278" s="100">
        <v>0.97</v>
      </c>
      <c r="J278" s="99">
        <v>0</v>
      </c>
      <c r="K278" s="101">
        <v>78430.708</v>
      </c>
      <c r="L278" s="101"/>
      <c r="M278" s="102">
        <v>1230.03</v>
      </c>
      <c r="N278" s="102" t="s">
        <v>1409</v>
      </c>
      <c r="O278" s="196">
        <v>964721</v>
      </c>
      <c r="R278" s="103"/>
    </row>
    <row r="279" spans="2:18" ht="15.75">
      <c r="B279" s="96" t="s">
        <v>365</v>
      </c>
      <c r="C279" s="96" t="e">
        <f>VLOOKUP(B279,#REF!,2,FALSE)</f>
        <v>#REF!</v>
      </c>
      <c r="D279" s="97" t="s">
        <v>295</v>
      </c>
      <c r="E279" s="89" t="s">
        <v>611</v>
      </c>
      <c r="F279" s="98" t="s">
        <v>1407</v>
      </c>
      <c r="G279" s="99">
        <v>75274</v>
      </c>
      <c r="H279" s="99"/>
      <c r="I279" s="100">
        <v>0.945</v>
      </c>
      <c r="J279" s="99">
        <v>0</v>
      </c>
      <c r="K279" s="101">
        <v>71133.93</v>
      </c>
      <c r="L279" s="101"/>
      <c r="M279" s="102">
        <v>1326.31</v>
      </c>
      <c r="N279" s="102" t="s">
        <v>1409</v>
      </c>
      <c r="O279" s="196">
        <v>943456</v>
      </c>
      <c r="R279" s="103"/>
    </row>
    <row r="280" spans="2:18" ht="15.75">
      <c r="B280" s="96" t="s">
        <v>366</v>
      </c>
      <c r="C280" s="96" t="e">
        <f>VLOOKUP(B280,#REF!,2,FALSE)</f>
        <v>#REF!</v>
      </c>
      <c r="D280" s="97" t="s">
        <v>297</v>
      </c>
      <c r="E280" s="89" t="s">
        <v>611</v>
      </c>
      <c r="F280" s="98" t="s">
        <v>1407</v>
      </c>
      <c r="G280" s="99">
        <v>89168</v>
      </c>
      <c r="H280" s="99"/>
      <c r="I280" s="100">
        <v>0.99</v>
      </c>
      <c r="J280" s="99">
        <v>0</v>
      </c>
      <c r="K280" s="101">
        <v>88276.32</v>
      </c>
      <c r="L280" s="101"/>
      <c r="M280" s="102">
        <v>1175.73</v>
      </c>
      <c r="N280" s="102" t="s">
        <v>1409</v>
      </c>
      <c r="O280" s="196">
        <v>1037891</v>
      </c>
      <c r="R280" s="103"/>
    </row>
    <row r="281" spans="2:18" ht="15.75">
      <c r="B281" s="96" t="s">
        <v>369</v>
      </c>
      <c r="C281" s="96" t="e">
        <f>VLOOKUP(B281,#REF!,2,FALSE)</f>
        <v>#REF!</v>
      </c>
      <c r="D281" s="97" t="s">
        <v>124</v>
      </c>
      <c r="E281" s="89" t="s">
        <v>611</v>
      </c>
      <c r="F281" s="98" t="s">
        <v>1407</v>
      </c>
      <c r="G281" s="99">
        <v>95938.45</v>
      </c>
      <c r="H281" s="99"/>
      <c r="I281" s="100">
        <v>0.965</v>
      </c>
      <c r="J281" s="99">
        <v>7</v>
      </c>
      <c r="K281" s="101">
        <v>92587.60424999999</v>
      </c>
      <c r="L281" s="101"/>
      <c r="M281" s="102">
        <v>1266.68</v>
      </c>
      <c r="N281" s="102" t="s">
        <v>1409</v>
      </c>
      <c r="O281" s="196">
        <v>1172789</v>
      </c>
      <c r="R281" s="103"/>
    </row>
    <row r="282" spans="2:18" ht="15.75">
      <c r="B282" s="96" t="s">
        <v>372</v>
      </c>
      <c r="C282" s="96" t="e">
        <f>VLOOKUP(B282,#REF!,2,FALSE)</f>
        <v>#REF!</v>
      </c>
      <c r="D282" s="97" t="s">
        <v>130</v>
      </c>
      <c r="E282" s="89" t="s">
        <v>611</v>
      </c>
      <c r="F282" s="98" t="s">
        <v>1407</v>
      </c>
      <c r="G282" s="99">
        <v>154586.23</v>
      </c>
      <c r="H282" s="99"/>
      <c r="I282" s="100">
        <v>0.965</v>
      </c>
      <c r="J282" s="99">
        <v>6.1</v>
      </c>
      <c r="K282" s="101">
        <v>149181.81195</v>
      </c>
      <c r="L282" s="101"/>
      <c r="M282" s="102">
        <v>1282.75</v>
      </c>
      <c r="N282" s="102" t="s">
        <v>1409</v>
      </c>
      <c r="O282" s="196">
        <v>1913630</v>
      </c>
      <c r="R282" s="103"/>
    </row>
    <row r="283" spans="2:18" ht="15.75">
      <c r="B283" s="96" t="s">
        <v>380</v>
      </c>
      <c r="C283" s="96" t="e">
        <f>VLOOKUP(B283,#REF!,2,FALSE)</f>
        <v>#REF!</v>
      </c>
      <c r="D283" s="97" t="s">
        <v>138</v>
      </c>
      <c r="E283" s="89" t="s">
        <v>611</v>
      </c>
      <c r="F283" s="98" t="s">
        <v>1407</v>
      </c>
      <c r="G283" s="99">
        <v>81781</v>
      </c>
      <c r="H283" s="99"/>
      <c r="I283" s="100">
        <v>0.9875</v>
      </c>
      <c r="J283" s="99">
        <v>0</v>
      </c>
      <c r="K283" s="101">
        <v>80758.7375</v>
      </c>
      <c r="L283" s="101"/>
      <c r="M283" s="102">
        <v>1173.72</v>
      </c>
      <c r="N283" s="102" t="s">
        <v>1409</v>
      </c>
      <c r="O283" s="196">
        <v>947881</v>
      </c>
      <c r="R283" s="103"/>
    </row>
    <row r="284" spans="2:18" ht="15.75">
      <c r="B284" s="96" t="s">
        <v>397</v>
      </c>
      <c r="C284" s="96" t="e">
        <f>VLOOKUP(B284,#REF!,2,FALSE)</f>
        <v>#REF!</v>
      </c>
      <c r="D284" s="97" t="s">
        <v>151</v>
      </c>
      <c r="E284" s="89" t="s">
        <v>611</v>
      </c>
      <c r="F284" s="98" t="s">
        <v>1407</v>
      </c>
      <c r="G284" s="99">
        <v>46003</v>
      </c>
      <c r="H284" s="99"/>
      <c r="I284" s="100">
        <v>0.975</v>
      </c>
      <c r="J284" s="99">
        <v>0</v>
      </c>
      <c r="K284" s="101">
        <v>44852.924999999996</v>
      </c>
      <c r="L284" s="101"/>
      <c r="M284" s="102">
        <v>1291.53</v>
      </c>
      <c r="N284" s="102" t="s">
        <v>1409</v>
      </c>
      <c r="O284" s="196">
        <v>579289</v>
      </c>
      <c r="R284" s="103"/>
    </row>
    <row r="285" spans="2:18" ht="15.75">
      <c r="B285" s="96" t="s">
        <v>1425</v>
      </c>
      <c r="C285" s="96" t="e">
        <f>VLOOKUP(B285,#REF!,2,FALSE)</f>
        <v>#REF!</v>
      </c>
      <c r="D285" s="97" t="s">
        <v>954</v>
      </c>
      <c r="E285" s="89" t="s">
        <v>611</v>
      </c>
      <c r="F285" s="98" t="s">
        <v>1407</v>
      </c>
      <c r="G285" s="99">
        <v>56839</v>
      </c>
      <c r="H285" s="99"/>
      <c r="I285" s="100">
        <v>0.9845</v>
      </c>
      <c r="J285" s="99">
        <v>0</v>
      </c>
      <c r="K285" s="101">
        <v>55957.995500000005</v>
      </c>
      <c r="L285" s="101"/>
      <c r="M285" s="102">
        <v>1172.76</v>
      </c>
      <c r="N285" s="102" t="s">
        <v>1409</v>
      </c>
      <c r="O285" s="196">
        <v>656253</v>
      </c>
      <c r="R285" s="103"/>
    </row>
    <row r="286" spans="2:18" ht="15.75">
      <c r="B286" s="96" t="s">
        <v>1434</v>
      </c>
      <c r="C286" s="96" t="e">
        <f>VLOOKUP(B286,#REF!,2,FALSE)</f>
        <v>#REF!</v>
      </c>
      <c r="D286" s="97" t="s">
        <v>964</v>
      </c>
      <c r="E286" s="89" t="s">
        <v>611</v>
      </c>
      <c r="F286" s="98" t="s">
        <v>1407</v>
      </c>
      <c r="G286" s="99">
        <v>101649.48</v>
      </c>
      <c r="H286" s="99"/>
      <c r="I286" s="100">
        <v>0.98</v>
      </c>
      <c r="J286" s="99">
        <v>0</v>
      </c>
      <c r="K286" s="101">
        <v>99616.4904</v>
      </c>
      <c r="L286" s="101"/>
      <c r="M286" s="102">
        <v>1362.98</v>
      </c>
      <c r="N286" s="102" t="s">
        <v>1369</v>
      </c>
      <c r="O286" s="196">
        <v>0</v>
      </c>
      <c r="R286" s="103"/>
    </row>
    <row r="287" spans="2:18" ht="15.75">
      <c r="B287" s="96" t="s">
        <v>1445</v>
      </c>
      <c r="C287" s="96" t="e">
        <f>VLOOKUP(B287,#REF!,2,FALSE)</f>
        <v>#REF!</v>
      </c>
      <c r="D287" s="97" t="s">
        <v>978</v>
      </c>
      <c r="E287" s="89" t="s">
        <v>611</v>
      </c>
      <c r="F287" s="98" t="s">
        <v>1407</v>
      </c>
      <c r="G287" s="99">
        <v>84240.7</v>
      </c>
      <c r="H287" s="99"/>
      <c r="I287" s="100">
        <v>0.98</v>
      </c>
      <c r="J287" s="99">
        <v>0</v>
      </c>
      <c r="K287" s="101">
        <v>82555.886</v>
      </c>
      <c r="L287" s="101"/>
      <c r="M287" s="102">
        <v>1185.96</v>
      </c>
      <c r="N287" s="102" t="s">
        <v>1409</v>
      </c>
      <c r="O287" s="196">
        <v>979080</v>
      </c>
      <c r="R287" s="103"/>
    </row>
    <row r="288" spans="2:18" ht="15.75">
      <c r="B288" s="96" t="s">
        <v>1456</v>
      </c>
      <c r="C288" s="96" t="e">
        <f>VLOOKUP(B288,#REF!,2,FALSE)</f>
        <v>#REF!</v>
      </c>
      <c r="D288" s="97" t="s">
        <v>990</v>
      </c>
      <c r="E288" s="89" t="s">
        <v>611</v>
      </c>
      <c r="F288" s="98" t="s">
        <v>1407</v>
      </c>
      <c r="G288" s="99">
        <v>70103.3</v>
      </c>
      <c r="H288" s="99"/>
      <c r="I288" s="100">
        <v>0.945</v>
      </c>
      <c r="J288" s="99">
        <v>0</v>
      </c>
      <c r="K288" s="101">
        <v>66247.6185</v>
      </c>
      <c r="L288" s="101"/>
      <c r="M288" s="102">
        <v>1168.77</v>
      </c>
      <c r="N288" s="102" t="s">
        <v>1369</v>
      </c>
      <c r="O288" s="196">
        <v>0</v>
      </c>
      <c r="R288" s="103"/>
    </row>
    <row r="289" spans="2:18" ht="15.75">
      <c r="B289" s="96" t="s">
        <v>1480</v>
      </c>
      <c r="C289" s="96" t="e">
        <f>VLOOKUP(B289,#REF!,2,FALSE)</f>
        <v>#REF!</v>
      </c>
      <c r="D289" s="97" t="s">
        <v>1301</v>
      </c>
      <c r="E289" s="89" t="s">
        <v>611</v>
      </c>
      <c r="F289" s="98" t="s">
        <v>1407</v>
      </c>
      <c r="G289" s="99">
        <v>81625.4417</v>
      </c>
      <c r="H289" s="99"/>
      <c r="I289" s="100">
        <v>0.9905</v>
      </c>
      <c r="J289" s="99">
        <v>0</v>
      </c>
      <c r="K289" s="101">
        <v>80850.00000385</v>
      </c>
      <c r="L289" s="101"/>
      <c r="M289" s="102">
        <v>1105.23</v>
      </c>
      <c r="N289" s="102" t="s">
        <v>1409</v>
      </c>
      <c r="O289" s="196">
        <v>893578</v>
      </c>
      <c r="R289" s="103"/>
    </row>
    <row r="290" spans="2:18" ht="15.75">
      <c r="B290" s="96" t="s">
        <v>1486</v>
      </c>
      <c r="C290" s="96" t="e">
        <f>VLOOKUP(B290,#REF!,2,FALSE)</f>
        <v>#REF!</v>
      </c>
      <c r="D290" s="97" t="s">
        <v>1311</v>
      </c>
      <c r="E290" s="89" t="s">
        <v>611</v>
      </c>
      <c r="F290" s="98" t="s">
        <v>1407</v>
      </c>
      <c r="G290" s="99">
        <v>105254.8</v>
      </c>
      <c r="H290" s="99"/>
      <c r="I290" s="100">
        <v>0.985</v>
      </c>
      <c r="J290" s="99">
        <v>0</v>
      </c>
      <c r="K290" s="101">
        <v>103675.978</v>
      </c>
      <c r="L290" s="101"/>
      <c r="M290" s="102">
        <v>1100.59</v>
      </c>
      <c r="N290" s="102" t="s">
        <v>1369</v>
      </c>
      <c r="O290" s="196">
        <v>0</v>
      </c>
      <c r="R290" s="103"/>
    </row>
    <row r="291" spans="2:18" ht="15.75">
      <c r="B291" s="96" t="s">
        <v>1487</v>
      </c>
      <c r="C291" s="96" t="e">
        <f>VLOOKUP(B291,#REF!,2,FALSE)</f>
        <v>#REF!</v>
      </c>
      <c r="D291" s="97" t="s">
        <v>1313</v>
      </c>
      <c r="E291" s="89" t="s">
        <v>611</v>
      </c>
      <c r="F291" s="98" t="s">
        <v>1407</v>
      </c>
      <c r="G291" s="99">
        <v>80465.7136</v>
      </c>
      <c r="H291" s="99"/>
      <c r="I291" s="100">
        <v>0.985</v>
      </c>
      <c r="J291" s="99">
        <v>0</v>
      </c>
      <c r="K291" s="101">
        <v>79258.727896</v>
      </c>
      <c r="L291" s="101"/>
      <c r="M291" s="102">
        <v>1384.64</v>
      </c>
      <c r="N291" s="102" t="s">
        <v>1369</v>
      </c>
      <c r="O291" s="196">
        <v>0</v>
      </c>
      <c r="R291" s="103"/>
    </row>
    <row r="292" spans="2:18" ht="15.75">
      <c r="B292" s="96" t="s">
        <v>314</v>
      </c>
      <c r="C292" s="96" t="e">
        <f>VLOOKUP(B292,#REF!,2,FALSE)</f>
        <v>#REF!</v>
      </c>
      <c r="D292" s="97" t="s">
        <v>328</v>
      </c>
      <c r="E292" s="89" t="s">
        <v>611</v>
      </c>
      <c r="F292" s="98" t="s">
        <v>1407</v>
      </c>
      <c r="G292" s="99">
        <v>99806</v>
      </c>
      <c r="H292" s="99"/>
      <c r="I292" s="100">
        <v>0.99</v>
      </c>
      <c r="J292" s="99">
        <v>0</v>
      </c>
      <c r="K292" s="101">
        <v>98807.94</v>
      </c>
      <c r="L292" s="101"/>
      <c r="M292" s="102">
        <v>1171.68</v>
      </c>
      <c r="N292" s="102" t="s">
        <v>1369</v>
      </c>
      <c r="O292" s="196">
        <v>0</v>
      </c>
      <c r="R292" s="103"/>
    </row>
    <row r="293" spans="2:18" ht="15.75">
      <c r="B293" s="96" t="s">
        <v>237</v>
      </c>
      <c r="C293" s="96" t="e">
        <f>VLOOKUP(B293,#REF!,2,FALSE)</f>
        <v>#REF!</v>
      </c>
      <c r="D293" s="97" t="s">
        <v>336</v>
      </c>
      <c r="E293" s="89" t="s">
        <v>611</v>
      </c>
      <c r="F293" s="98" t="s">
        <v>1407</v>
      </c>
      <c r="G293" s="99">
        <v>107833.8</v>
      </c>
      <c r="H293" s="99"/>
      <c r="I293" s="100">
        <v>0.9675</v>
      </c>
      <c r="J293" s="99">
        <v>0</v>
      </c>
      <c r="K293" s="101">
        <v>104329.20150000001</v>
      </c>
      <c r="L293" s="101"/>
      <c r="M293" s="102">
        <v>1253.2</v>
      </c>
      <c r="N293" s="102" t="s">
        <v>1369</v>
      </c>
      <c r="O293" s="196">
        <v>0</v>
      </c>
      <c r="R293" s="103"/>
    </row>
    <row r="294" spans="2:18" ht="15.75">
      <c r="B294" s="96" t="s">
        <v>241</v>
      </c>
      <c r="C294" s="96" t="e">
        <f>VLOOKUP(B294,#REF!,2,FALSE)</f>
        <v>#REF!</v>
      </c>
      <c r="D294" s="97" t="s">
        <v>342</v>
      </c>
      <c r="E294" s="89" t="s">
        <v>611</v>
      </c>
      <c r="F294" s="98" t="s">
        <v>1407</v>
      </c>
      <c r="G294" s="99">
        <v>74408.8</v>
      </c>
      <c r="H294" s="99"/>
      <c r="I294" s="100">
        <v>0.9713</v>
      </c>
      <c r="J294" s="99">
        <v>0</v>
      </c>
      <c r="K294" s="101">
        <v>72273.26744000001</v>
      </c>
      <c r="L294" s="101"/>
      <c r="M294" s="102">
        <v>1316.72</v>
      </c>
      <c r="N294" s="102" t="s">
        <v>1409</v>
      </c>
      <c r="O294" s="196">
        <v>951637</v>
      </c>
      <c r="R294" s="103"/>
    </row>
    <row r="295" spans="2:18" ht="15.75">
      <c r="B295" s="96"/>
      <c r="C295" s="96"/>
      <c r="D295" s="97"/>
      <c r="E295" s="89"/>
      <c r="F295" s="98"/>
      <c r="G295" s="124"/>
      <c r="H295" s="124"/>
      <c r="I295" s="125"/>
      <c r="J295" s="124"/>
      <c r="K295" s="126"/>
      <c r="L295" s="126"/>
      <c r="M295" s="127"/>
      <c r="N295" s="127"/>
      <c r="O295" s="198"/>
      <c r="R295" s="103"/>
    </row>
    <row r="296" spans="2:18" ht="15.75">
      <c r="B296" s="96"/>
      <c r="C296" s="96"/>
      <c r="D296" s="111" t="s">
        <v>1343</v>
      </c>
      <c r="E296" s="89"/>
      <c r="F296" s="98"/>
      <c r="G296" s="124"/>
      <c r="H296" s="124"/>
      <c r="I296" s="125"/>
      <c r="J296" s="124"/>
      <c r="K296" s="126"/>
      <c r="L296" s="126"/>
      <c r="M296" s="127"/>
      <c r="N296" s="127"/>
      <c r="O296" s="198"/>
      <c r="R296" s="103"/>
    </row>
    <row r="297" spans="2:18" ht="15.75">
      <c r="B297" s="96"/>
      <c r="C297" s="96"/>
      <c r="D297" s="111"/>
      <c r="E297" s="89"/>
      <c r="F297" s="98"/>
      <c r="G297" s="124"/>
      <c r="H297" s="124"/>
      <c r="I297" s="125"/>
      <c r="J297" s="124"/>
      <c r="K297" s="126"/>
      <c r="L297" s="126"/>
      <c r="M297" s="127"/>
      <c r="N297" s="127"/>
      <c r="O297" s="198"/>
      <c r="R297" s="103"/>
    </row>
    <row r="298" spans="2:18" ht="15.75">
      <c r="B298" s="96" t="s">
        <v>1384</v>
      </c>
      <c r="C298" s="96" t="e">
        <f>VLOOKUP(B298,#REF!,2,FALSE)</f>
        <v>#REF!</v>
      </c>
      <c r="D298" s="97" t="s">
        <v>1385</v>
      </c>
      <c r="E298" s="89" t="s">
        <v>1386</v>
      </c>
      <c r="F298" s="98" t="s">
        <v>1407</v>
      </c>
      <c r="G298" s="99">
        <v>66903.23</v>
      </c>
      <c r="H298" s="99"/>
      <c r="I298" s="100">
        <v>0.9825</v>
      </c>
      <c r="J298" s="99">
        <v>17.8</v>
      </c>
      <c r="K298" s="101">
        <v>65750.223475</v>
      </c>
      <c r="L298" s="101"/>
      <c r="M298" s="102">
        <v>1201.85</v>
      </c>
      <c r="N298" s="102" t="s">
        <v>1409</v>
      </c>
      <c r="O298" s="196">
        <v>790219</v>
      </c>
      <c r="R298" s="103"/>
    </row>
    <row r="299" spans="2:18" ht="15.75">
      <c r="B299" s="96" t="s">
        <v>1387</v>
      </c>
      <c r="C299" s="96" t="e">
        <f>VLOOKUP(B299,#REF!,2,FALSE)</f>
        <v>#REF!</v>
      </c>
      <c r="D299" s="97" t="s">
        <v>1388</v>
      </c>
      <c r="E299" s="89" t="s">
        <v>1386</v>
      </c>
      <c r="F299" s="98" t="s">
        <v>1407</v>
      </c>
      <c r="G299" s="99">
        <v>58436.9</v>
      </c>
      <c r="H299" s="99"/>
      <c r="I299" s="100">
        <v>0.9825</v>
      </c>
      <c r="J299" s="99">
        <v>0</v>
      </c>
      <c r="K299" s="101">
        <v>57414.254250000005</v>
      </c>
      <c r="L299" s="101"/>
      <c r="M299" s="102">
        <v>1304.84</v>
      </c>
      <c r="N299" s="102" t="s">
        <v>1409</v>
      </c>
      <c r="O299" s="196">
        <v>749164</v>
      </c>
      <c r="R299" s="103"/>
    </row>
    <row r="300" spans="2:18" ht="15.75">
      <c r="B300" s="96" t="s">
        <v>59</v>
      </c>
      <c r="C300" s="96" t="e">
        <f>VLOOKUP(B300,#REF!,2,FALSE)</f>
        <v>#REF!</v>
      </c>
      <c r="D300" s="97" t="s">
        <v>60</v>
      </c>
      <c r="E300" s="89" t="s">
        <v>1386</v>
      </c>
      <c r="F300" s="98" t="s">
        <v>1407</v>
      </c>
      <c r="G300" s="99">
        <v>40212</v>
      </c>
      <c r="H300" s="99"/>
      <c r="I300" s="100">
        <v>0.965</v>
      </c>
      <c r="J300" s="99">
        <v>0</v>
      </c>
      <c r="K300" s="101">
        <v>38804.58</v>
      </c>
      <c r="L300" s="101"/>
      <c r="M300" s="102">
        <v>1266.85</v>
      </c>
      <c r="N300" s="102" t="s">
        <v>1409</v>
      </c>
      <c r="O300" s="196">
        <v>491596</v>
      </c>
      <c r="R300" s="103"/>
    </row>
    <row r="301" spans="2:18" ht="15.75">
      <c r="B301" s="96" t="s">
        <v>61</v>
      </c>
      <c r="C301" s="96" t="e">
        <f>VLOOKUP(B301,#REF!,2,FALSE)</f>
        <v>#REF!</v>
      </c>
      <c r="D301" s="97" t="s">
        <v>62</v>
      </c>
      <c r="E301" s="89" t="s">
        <v>1386</v>
      </c>
      <c r="F301" s="98" t="s">
        <v>1407</v>
      </c>
      <c r="G301" s="99">
        <v>46686</v>
      </c>
      <c r="H301" s="99"/>
      <c r="I301" s="100">
        <v>0.98</v>
      </c>
      <c r="J301" s="99">
        <v>0</v>
      </c>
      <c r="K301" s="101">
        <v>45752.28</v>
      </c>
      <c r="L301" s="101"/>
      <c r="M301" s="102">
        <v>1306.09</v>
      </c>
      <c r="N301" s="102" t="s">
        <v>1409</v>
      </c>
      <c r="O301" s="196">
        <v>597566</v>
      </c>
      <c r="R301" s="103"/>
    </row>
    <row r="302" spans="2:18" ht="15.75">
      <c r="B302" s="96" t="s">
        <v>66</v>
      </c>
      <c r="C302" s="96" t="e">
        <f>VLOOKUP(B302,#REF!,2,FALSE)</f>
        <v>#REF!</v>
      </c>
      <c r="D302" s="97" t="s">
        <v>67</v>
      </c>
      <c r="E302" s="89" t="s">
        <v>1386</v>
      </c>
      <c r="F302" s="98" t="s">
        <v>1407</v>
      </c>
      <c r="G302" s="99">
        <v>64861</v>
      </c>
      <c r="H302" s="99"/>
      <c r="I302" s="100">
        <v>0.98</v>
      </c>
      <c r="J302" s="99">
        <v>0</v>
      </c>
      <c r="K302" s="101">
        <v>63563.78</v>
      </c>
      <c r="L302" s="101"/>
      <c r="M302" s="102">
        <v>1258.29</v>
      </c>
      <c r="N302" s="102" t="s">
        <v>1409</v>
      </c>
      <c r="O302" s="196">
        <v>799817</v>
      </c>
      <c r="R302" s="103"/>
    </row>
    <row r="303" spans="2:18" ht="15.75">
      <c r="B303" s="96" t="s">
        <v>68</v>
      </c>
      <c r="C303" s="96" t="e">
        <f>VLOOKUP(B303,#REF!,2,FALSE)</f>
        <v>#REF!</v>
      </c>
      <c r="D303" s="97" t="s">
        <v>69</v>
      </c>
      <c r="E303" s="89" t="s">
        <v>1386</v>
      </c>
      <c r="F303" s="98" t="s">
        <v>1407</v>
      </c>
      <c r="G303" s="99">
        <v>45627.8</v>
      </c>
      <c r="H303" s="99"/>
      <c r="I303" s="100">
        <v>0.9918</v>
      </c>
      <c r="J303" s="99">
        <v>247.6</v>
      </c>
      <c r="K303" s="101">
        <v>45501.25204</v>
      </c>
      <c r="L303" s="101"/>
      <c r="M303" s="102">
        <v>1093.95</v>
      </c>
      <c r="N303" s="102" t="s">
        <v>1409</v>
      </c>
      <c r="O303" s="196">
        <v>497761</v>
      </c>
      <c r="R303" s="103"/>
    </row>
    <row r="304" spans="2:18" ht="15.75">
      <c r="B304" s="96" t="s">
        <v>75</v>
      </c>
      <c r="C304" s="96" t="e">
        <f>VLOOKUP(B304,#REF!,2,FALSE)</f>
        <v>#REF!</v>
      </c>
      <c r="D304" s="97" t="s">
        <v>76</v>
      </c>
      <c r="E304" s="89" t="s">
        <v>1386</v>
      </c>
      <c r="F304" s="98" t="s">
        <v>1407</v>
      </c>
      <c r="G304" s="99">
        <v>96548.18</v>
      </c>
      <c r="H304" s="99"/>
      <c r="I304" s="100">
        <v>0.9848</v>
      </c>
      <c r="J304" s="99">
        <v>5.67</v>
      </c>
      <c r="K304" s="101">
        <v>95086.31766399999</v>
      </c>
      <c r="L304" s="101"/>
      <c r="M304" s="102">
        <v>1262.49</v>
      </c>
      <c r="N304" s="102" t="s">
        <v>1369</v>
      </c>
      <c r="O304" s="196">
        <v>0</v>
      </c>
      <c r="R304" s="103"/>
    </row>
    <row r="305" spans="2:18" ht="15.75">
      <c r="B305" s="96" t="s">
        <v>77</v>
      </c>
      <c r="C305" s="96" t="e">
        <f>VLOOKUP(B305,#REF!,2,FALSE)</f>
        <v>#REF!</v>
      </c>
      <c r="D305" s="97" t="s">
        <v>78</v>
      </c>
      <c r="E305" s="89" t="s">
        <v>1386</v>
      </c>
      <c r="F305" s="98" t="s">
        <v>1407</v>
      </c>
      <c r="G305" s="99">
        <v>137633</v>
      </c>
      <c r="H305" s="99"/>
      <c r="I305" s="100">
        <v>0.985</v>
      </c>
      <c r="J305" s="99">
        <v>17.1</v>
      </c>
      <c r="K305" s="101">
        <v>135585.605</v>
      </c>
      <c r="L305" s="101"/>
      <c r="M305" s="102">
        <v>1338.95</v>
      </c>
      <c r="N305" s="102" t="s">
        <v>1369</v>
      </c>
      <c r="O305" s="196">
        <v>0</v>
      </c>
      <c r="R305" s="103"/>
    </row>
    <row r="306" spans="2:18" ht="15.75">
      <c r="B306" s="96" t="s">
        <v>101</v>
      </c>
      <c r="C306" s="96" t="e">
        <f>VLOOKUP(B306,#REF!,2,FALSE)</f>
        <v>#REF!</v>
      </c>
      <c r="D306" s="97" t="s">
        <v>102</v>
      </c>
      <c r="E306" s="89" t="s">
        <v>1386</v>
      </c>
      <c r="F306" s="98" t="s">
        <v>1407</v>
      </c>
      <c r="G306" s="99">
        <v>100016.1</v>
      </c>
      <c r="H306" s="99"/>
      <c r="I306" s="100">
        <v>0.995</v>
      </c>
      <c r="J306" s="99">
        <v>0</v>
      </c>
      <c r="K306" s="101">
        <v>99516.01950000001</v>
      </c>
      <c r="L306" s="101"/>
      <c r="M306" s="102">
        <v>1316.59</v>
      </c>
      <c r="N306" s="102" t="s">
        <v>1409</v>
      </c>
      <c r="O306" s="196">
        <v>1310218</v>
      </c>
      <c r="R306" s="103"/>
    </row>
    <row r="307" spans="2:18" ht="15.75">
      <c r="B307" s="96" t="s">
        <v>109</v>
      </c>
      <c r="C307" s="96" t="e">
        <f>VLOOKUP(B307,#REF!,2,FALSE)</f>
        <v>#REF!</v>
      </c>
      <c r="D307" s="97" t="s">
        <v>110</v>
      </c>
      <c r="E307" s="89" t="s">
        <v>1386</v>
      </c>
      <c r="F307" s="98" t="s">
        <v>1407</v>
      </c>
      <c r="G307" s="99">
        <v>149907.18</v>
      </c>
      <c r="H307" s="99"/>
      <c r="I307" s="100">
        <v>0.99</v>
      </c>
      <c r="J307" s="99">
        <v>0</v>
      </c>
      <c r="K307" s="101">
        <v>148408.1082</v>
      </c>
      <c r="L307" s="101"/>
      <c r="M307" s="102">
        <v>1216.34</v>
      </c>
      <c r="N307" s="102" t="s">
        <v>1409</v>
      </c>
      <c r="O307" s="196">
        <v>1805147</v>
      </c>
      <c r="R307" s="103"/>
    </row>
    <row r="308" spans="2:18" ht="15.75">
      <c r="B308" s="96" t="s">
        <v>113</v>
      </c>
      <c r="C308" s="96" t="e">
        <f>VLOOKUP(B308,#REF!,2,FALSE)</f>
        <v>#REF!</v>
      </c>
      <c r="D308" s="97" t="s">
        <v>114</v>
      </c>
      <c r="E308" s="89" t="s">
        <v>1386</v>
      </c>
      <c r="F308" s="98" t="s">
        <v>1407</v>
      </c>
      <c r="G308" s="99">
        <v>124792</v>
      </c>
      <c r="H308" s="99"/>
      <c r="I308" s="100">
        <v>0.9825</v>
      </c>
      <c r="J308" s="99">
        <v>155</v>
      </c>
      <c r="K308" s="101">
        <v>122763.14</v>
      </c>
      <c r="L308" s="101"/>
      <c r="M308" s="102">
        <v>1251.45</v>
      </c>
      <c r="N308" s="102" t="s">
        <v>1369</v>
      </c>
      <c r="O308" s="196">
        <v>0</v>
      </c>
      <c r="R308" s="103"/>
    </row>
    <row r="309" spans="2:18" ht="15.75">
      <c r="B309" s="96" t="s">
        <v>121</v>
      </c>
      <c r="C309" s="96" t="e">
        <f>VLOOKUP(B309,#REF!,2,FALSE)</f>
        <v>#REF!</v>
      </c>
      <c r="D309" s="97" t="s">
        <v>122</v>
      </c>
      <c r="E309" s="89" t="s">
        <v>1386</v>
      </c>
      <c r="F309" s="98" t="s">
        <v>1407</v>
      </c>
      <c r="G309" s="99">
        <v>79333</v>
      </c>
      <c r="H309" s="99"/>
      <c r="I309" s="100">
        <v>0.965</v>
      </c>
      <c r="J309" s="99">
        <v>0</v>
      </c>
      <c r="K309" s="101">
        <v>76556.345</v>
      </c>
      <c r="L309" s="101"/>
      <c r="M309" s="102">
        <v>1377.58</v>
      </c>
      <c r="N309" s="102" t="s">
        <v>1369</v>
      </c>
      <c r="O309" s="196">
        <v>0</v>
      </c>
      <c r="R309" s="103"/>
    </row>
    <row r="310" spans="2:18" ht="15.75">
      <c r="B310" s="96" t="s">
        <v>160</v>
      </c>
      <c r="C310" s="96" t="e">
        <f>VLOOKUP(B310,#REF!,2,FALSE)</f>
        <v>#REF!</v>
      </c>
      <c r="D310" s="97" t="s">
        <v>161</v>
      </c>
      <c r="E310" s="89" t="s">
        <v>1386</v>
      </c>
      <c r="F310" s="98" t="s">
        <v>1407</v>
      </c>
      <c r="G310" s="99">
        <v>206647.6</v>
      </c>
      <c r="H310" s="99"/>
      <c r="I310" s="100">
        <v>0.975</v>
      </c>
      <c r="J310" s="99">
        <v>486.3</v>
      </c>
      <c r="K310" s="101">
        <v>201967.71</v>
      </c>
      <c r="L310" s="101"/>
      <c r="M310" s="102">
        <v>1244.41</v>
      </c>
      <c r="N310" s="102" t="s">
        <v>1409</v>
      </c>
      <c r="O310" s="196">
        <v>2513306</v>
      </c>
      <c r="R310" s="103"/>
    </row>
    <row r="311" spans="2:18" ht="15.75">
      <c r="B311" s="96" t="s">
        <v>171</v>
      </c>
      <c r="C311" s="96" t="e">
        <f>VLOOKUP(B311,#REF!,2,FALSE)</f>
        <v>#REF!</v>
      </c>
      <c r="D311" s="97" t="s">
        <v>172</v>
      </c>
      <c r="E311" s="89" t="s">
        <v>1386</v>
      </c>
      <c r="F311" s="98" t="s">
        <v>1407</v>
      </c>
      <c r="G311" s="99">
        <v>35284.6</v>
      </c>
      <c r="H311" s="99"/>
      <c r="I311" s="100">
        <v>0.975</v>
      </c>
      <c r="J311" s="99">
        <v>101.7</v>
      </c>
      <c r="K311" s="101">
        <v>34504.185</v>
      </c>
      <c r="L311" s="101"/>
      <c r="M311" s="102">
        <v>1191.28</v>
      </c>
      <c r="N311" s="102" t="s">
        <v>1369</v>
      </c>
      <c r="O311" s="196">
        <v>0</v>
      </c>
      <c r="R311" s="103"/>
    </row>
    <row r="312" spans="2:18" ht="15.75">
      <c r="B312" s="96" t="s">
        <v>175</v>
      </c>
      <c r="C312" s="96" t="e">
        <f>VLOOKUP(B312,#REF!,2,FALSE)</f>
        <v>#REF!</v>
      </c>
      <c r="D312" s="97" t="s">
        <v>176</v>
      </c>
      <c r="E312" s="89" t="s">
        <v>1386</v>
      </c>
      <c r="F312" s="98" t="s">
        <v>1407</v>
      </c>
      <c r="G312" s="99">
        <v>73968.6</v>
      </c>
      <c r="H312" s="99"/>
      <c r="I312" s="100">
        <v>0.975</v>
      </c>
      <c r="J312" s="99">
        <v>0</v>
      </c>
      <c r="K312" s="101">
        <v>72119.38500000001</v>
      </c>
      <c r="L312" s="101"/>
      <c r="M312" s="102">
        <v>1127.21</v>
      </c>
      <c r="N312" s="102" t="s">
        <v>1369</v>
      </c>
      <c r="O312" s="196">
        <v>0</v>
      </c>
      <c r="R312" s="103"/>
    </row>
    <row r="313" spans="2:18" ht="15.75">
      <c r="B313" s="96" t="s">
        <v>50</v>
      </c>
      <c r="C313" s="96" t="e">
        <f>VLOOKUP(B313,#REF!,2,FALSE)</f>
        <v>#REF!</v>
      </c>
      <c r="D313" s="97" t="s">
        <v>51</v>
      </c>
      <c r="E313" s="89" t="s">
        <v>1386</v>
      </c>
      <c r="F313" s="98" t="s">
        <v>1407</v>
      </c>
      <c r="G313" s="99">
        <v>160595.1</v>
      </c>
      <c r="H313" s="99"/>
      <c r="I313" s="100">
        <v>0.985</v>
      </c>
      <c r="J313" s="99">
        <v>0</v>
      </c>
      <c r="K313" s="101">
        <v>158186.1735</v>
      </c>
      <c r="L313" s="101"/>
      <c r="M313" s="102">
        <v>1282.86</v>
      </c>
      <c r="N313" s="102" t="s">
        <v>1409</v>
      </c>
      <c r="O313" s="196">
        <v>2029307</v>
      </c>
      <c r="R313" s="103"/>
    </row>
    <row r="314" spans="2:18" ht="15.75">
      <c r="B314" s="96" t="s">
        <v>1245</v>
      </c>
      <c r="C314" s="96" t="e">
        <f>VLOOKUP(B314,#REF!,2,FALSE)</f>
        <v>#REF!</v>
      </c>
      <c r="D314" s="97" t="s">
        <v>1246</v>
      </c>
      <c r="E314" s="89" t="s">
        <v>1386</v>
      </c>
      <c r="F314" s="98" t="s">
        <v>1407</v>
      </c>
      <c r="G314" s="99">
        <v>122763.06</v>
      </c>
      <c r="H314" s="99"/>
      <c r="I314" s="100">
        <v>0.9695</v>
      </c>
      <c r="J314" s="99">
        <v>105.76</v>
      </c>
      <c r="K314" s="101">
        <v>119124.54667</v>
      </c>
      <c r="L314" s="101"/>
      <c r="M314" s="102">
        <v>1215.79</v>
      </c>
      <c r="N314" s="102" t="s">
        <v>1409</v>
      </c>
      <c r="O314" s="196">
        <v>1448304</v>
      </c>
      <c r="R314" s="103"/>
    </row>
    <row r="315" spans="2:18" ht="15.75">
      <c r="B315" s="96" t="s">
        <v>528</v>
      </c>
      <c r="C315" s="96" t="e">
        <f>VLOOKUP(B315,#REF!,2,FALSE)</f>
        <v>#REF!</v>
      </c>
      <c r="D315" s="97" t="s">
        <v>529</v>
      </c>
      <c r="E315" s="89" t="s">
        <v>1386</v>
      </c>
      <c r="F315" s="98" t="s">
        <v>1407</v>
      </c>
      <c r="G315" s="99">
        <v>39081</v>
      </c>
      <c r="H315" s="99"/>
      <c r="I315" s="100">
        <v>0.9793</v>
      </c>
      <c r="J315" s="99">
        <v>0</v>
      </c>
      <c r="K315" s="101">
        <v>38272.0233</v>
      </c>
      <c r="L315" s="101"/>
      <c r="M315" s="102">
        <v>1137.91</v>
      </c>
      <c r="N315" s="102" t="s">
        <v>1369</v>
      </c>
      <c r="O315" s="196">
        <v>0</v>
      </c>
      <c r="R315" s="103"/>
    </row>
    <row r="316" spans="2:18" ht="15.75">
      <c r="B316" s="96" t="s">
        <v>544</v>
      </c>
      <c r="C316" s="96" t="e">
        <f>VLOOKUP(B316,#REF!,2,FALSE)</f>
        <v>#REF!</v>
      </c>
      <c r="D316" s="97" t="s">
        <v>545</v>
      </c>
      <c r="E316" s="89" t="s">
        <v>1386</v>
      </c>
      <c r="F316" s="98" t="s">
        <v>1407</v>
      </c>
      <c r="G316" s="99">
        <v>29204.6</v>
      </c>
      <c r="H316" s="99"/>
      <c r="I316" s="100">
        <v>0.985</v>
      </c>
      <c r="J316" s="99">
        <v>0</v>
      </c>
      <c r="K316" s="101">
        <v>28766.531</v>
      </c>
      <c r="L316" s="101"/>
      <c r="M316" s="102">
        <v>1418.7</v>
      </c>
      <c r="N316" s="102" t="s">
        <v>1409</v>
      </c>
      <c r="O316" s="196">
        <v>408111</v>
      </c>
      <c r="R316" s="103"/>
    </row>
    <row r="317" spans="2:18" ht="15.75">
      <c r="B317" s="96" t="s">
        <v>688</v>
      </c>
      <c r="C317" s="96" t="e">
        <f>VLOOKUP(B317,#REF!,2,FALSE)</f>
        <v>#REF!</v>
      </c>
      <c r="D317" s="97" t="s">
        <v>689</v>
      </c>
      <c r="E317" s="89" t="s">
        <v>1386</v>
      </c>
      <c r="F317" s="98" t="s">
        <v>1407</v>
      </c>
      <c r="G317" s="99">
        <v>72622.76</v>
      </c>
      <c r="H317" s="99"/>
      <c r="I317" s="100">
        <v>0.995</v>
      </c>
      <c r="J317" s="99">
        <v>285.5</v>
      </c>
      <c r="K317" s="101">
        <v>72545.14619999999</v>
      </c>
      <c r="L317" s="101"/>
      <c r="M317" s="102">
        <v>1205.09</v>
      </c>
      <c r="N317" s="102" t="s">
        <v>1369</v>
      </c>
      <c r="O317" s="196">
        <v>0</v>
      </c>
      <c r="R317" s="103"/>
    </row>
    <row r="318" spans="2:18" ht="15.75">
      <c r="B318" s="96" t="s">
        <v>1113</v>
      </c>
      <c r="C318" s="96" t="e">
        <f>VLOOKUP(B318,#REF!,2,FALSE)</f>
        <v>#REF!</v>
      </c>
      <c r="D318" s="97" t="s">
        <v>1114</v>
      </c>
      <c r="E318" s="89" t="s">
        <v>1386</v>
      </c>
      <c r="F318" s="98" t="s">
        <v>1407</v>
      </c>
      <c r="G318" s="99">
        <v>56760.6</v>
      </c>
      <c r="H318" s="99"/>
      <c r="I318" s="100">
        <v>0.99</v>
      </c>
      <c r="J318" s="99">
        <v>0</v>
      </c>
      <c r="K318" s="101">
        <v>56192.994</v>
      </c>
      <c r="L318" s="101"/>
      <c r="M318" s="102">
        <v>1289.8</v>
      </c>
      <c r="N318" s="102" t="s">
        <v>1409</v>
      </c>
      <c r="O318" s="196">
        <v>724777</v>
      </c>
      <c r="R318" s="103"/>
    </row>
    <row r="319" spans="2:18" ht="15.75">
      <c r="B319" s="96" t="s">
        <v>1115</v>
      </c>
      <c r="C319" s="96" t="e">
        <f>VLOOKUP(B319,#REF!,2,FALSE)</f>
        <v>#REF!</v>
      </c>
      <c r="D319" s="97" t="s">
        <v>1030</v>
      </c>
      <c r="E319" s="89" t="s">
        <v>1386</v>
      </c>
      <c r="F319" s="98" t="s">
        <v>1407</v>
      </c>
      <c r="G319" s="99">
        <v>1364.3</v>
      </c>
      <c r="H319" s="99"/>
      <c r="I319" s="100">
        <v>0.99</v>
      </c>
      <c r="J319" s="99">
        <v>0</v>
      </c>
      <c r="K319" s="101">
        <v>1350.657</v>
      </c>
      <c r="L319" s="101"/>
      <c r="M319" s="102">
        <v>1030.14</v>
      </c>
      <c r="N319" s="102" t="s">
        <v>1409</v>
      </c>
      <c r="O319" s="196">
        <v>13914</v>
      </c>
      <c r="R319" s="103"/>
    </row>
    <row r="320" spans="2:18" ht="15.75">
      <c r="B320" s="96" t="s">
        <v>1127</v>
      </c>
      <c r="C320" s="96" t="e">
        <f>VLOOKUP(B320,#REF!,2,FALSE)</f>
        <v>#REF!</v>
      </c>
      <c r="D320" s="97" t="s">
        <v>1128</v>
      </c>
      <c r="E320" s="89" t="s">
        <v>1386</v>
      </c>
      <c r="F320" s="98" t="s">
        <v>1407</v>
      </c>
      <c r="G320" s="99">
        <v>71187.8</v>
      </c>
      <c r="H320" s="99"/>
      <c r="I320" s="100">
        <v>0.9629</v>
      </c>
      <c r="J320" s="99">
        <v>0</v>
      </c>
      <c r="K320" s="101">
        <v>68546.73262</v>
      </c>
      <c r="L320" s="101"/>
      <c r="M320" s="102">
        <v>1096.63</v>
      </c>
      <c r="N320" s="102" t="s">
        <v>1369</v>
      </c>
      <c r="O320" s="196">
        <v>0</v>
      </c>
      <c r="R320" s="103"/>
    </row>
    <row r="321" spans="2:18" ht="15.75">
      <c r="B321" s="96" t="s">
        <v>1140</v>
      </c>
      <c r="C321" s="96" t="e">
        <f>VLOOKUP(B321,#REF!,2,FALSE)</f>
        <v>#REF!</v>
      </c>
      <c r="D321" s="97" t="s">
        <v>1141</v>
      </c>
      <c r="E321" s="89" t="s">
        <v>1386</v>
      </c>
      <c r="F321" s="98" t="s">
        <v>1407</v>
      </c>
      <c r="G321" s="99">
        <v>83716.4</v>
      </c>
      <c r="H321" s="99"/>
      <c r="I321" s="100">
        <v>0.9512</v>
      </c>
      <c r="J321" s="99">
        <v>0</v>
      </c>
      <c r="K321" s="101">
        <v>79631.03968</v>
      </c>
      <c r="L321" s="101"/>
      <c r="M321" s="102">
        <v>1227.45</v>
      </c>
      <c r="N321" s="102" t="s">
        <v>1369</v>
      </c>
      <c r="O321" s="196">
        <v>0</v>
      </c>
      <c r="R321" s="103"/>
    </row>
    <row r="322" spans="2:18" ht="15.75">
      <c r="B322" s="96" t="s">
        <v>1155</v>
      </c>
      <c r="C322" s="96" t="e">
        <f>VLOOKUP(B322,#REF!,2,FALSE)</f>
        <v>#REF!</v>
      </c>
      <c r="D322" s="97" t="s">
        <v>1156</v>
      </c>
      <c r="E322" s="89" t="s">
        <v>1386</v>
      </c>
      <c r="F322" s="98" t="s">
        <v>1407</v>
      </c>
      <c r="G322" s="99">
        <v>58216</v>
      </c>
      <c r="H322" s="99"/>
      <c r="I322" s="100">
        <v>0.975</v>
      </c>
      <c r="J322" s="99">
        <v>0</v>
      </c>
      <c r="K322" s="101">
        <v>56760.6</v>
      </c>
      <c r="L322" s="101"/>
      <c r="M322" s="102">
        <v>1183.24</v>
      </c>
      <c r="N322" s="102" t="s">
        <v>1369</v>
      </c>
      <c r="O322" s="196">
        <v>0</v>
      </c>
      <c r="R322" s="103"/>
    </row>
    <row r="323" spans="2:18" ht="15.75">
      <c r="B323" s="96" t="s">
        <v>1176</v>
      </c>
      <c r="C323" s="96" t="e">
        <f>VLOOKUP(B323,#REF!,2,FALSE)</f>
        <v>#REF!</v>
      </c>
      <c r="D323" s="97" t="s">
        <v>1177</v>
      </c>
      <c r="E323" s="89" t="s">
        <v>1386</v>
      </c>
      <c r="F323" s="98" t="s">
        <v>1407</v>
      </c>
      <c r="G323" s="99">
        <v>40715.3</v>
      </c>
      <c r="H323" s="99"/>
      <c r="I323" s="100">
        <v>0.9629</v>
      </c>
      <c r="J323" s="99">
        <v>0</v>
      </c>
      <c r="K323" s="101">
        <v>39204.762370000004</v>
      </c>
      <c r="L323" s="101"/>
      <c r="M323" s="102">
        <v>1305.17</v>
      </c>
      <c r="N323" s="102" t="s">
        <v>1369</v>
      </c>
      <c r="O323" s="196">
        <v>0</v>
      </c>
      <c r="R323" s="103"/>
    </row>
    <row r="324" spans="2:18" ht="15.75">
      <c r="B324" s="96" t="s">
        <v>1178</v>
      </c>
      <c r="C324" s="96" t="e">
        <f>VLOOKUP(B324,#REF!,2,FALSE)</f>
        <v>#REF!</v>
      </c>
      <c r="D324" s="97" t="s">
        <v>1179</v>
      </c>
      <c r="E324" s="89" t="s">
        <v>1386</v>
      </c>
      <c r="F324" s="98" t="s">
        <v>1407</v>
      </c>
      <c r="G324" s="99">
        <v>86235.28</v>
      </c>
      <c r="H324" s="99"/>
      <c r="I324" s="100">
        <v>0.9787</v>
      </c>
      <c r="J324" s="99">
        <v>0</v>
      </c>
      <c r="K324" s="101">
        <v>84398.468536</v>
      </c>
      <c r="L324" s="101"/>
      <c r="M324" s="102">
        <v>1116.27</v>
      </c>
      <c r="N324" s="102" t="s">
        <v>1369</v>
      </c>
      <c r="O324" s="196">
        <v>0</v>
      </c>
      <c r="R324" s="103"/>
    </row>
    <row r="325" spans="2:18" ht="15.75">
      <c r="B325" s="96" t="s">
        <v>1193</v>
      </c>
      <c r="C325" s="96" t="e">
        <f>VLOOKUP(B325,#REF!,2,FALSE)</f>
        <v>#REF!</v>
      </c>
      <c r="D325" s="97" t="s">
        <v>1194</v>
      </c>
      <c r="E325" s="89" t="s">
        <v>1386</v>
      </c>
      <c r="F325" s="98" t="s">
        <v>1407</v>
      </c>
      <c r="G325" s="99">
        <v>49978.8</v>
      </c>
      <c r="H325" s="99"/>
      <c r="I325" s="100">
        <v>0.982</v>
      </c>
      <c r="J325" s="99">
        <v>0</v>
      </c>
      <c r="K325" s="101">
        <v>49079.1816</v>
      </c>
      <c r="L325" s="101"/>
      <c r="M325" s="102">
        <v>1247.68</v>
      </c>
      <c r="N325" s="102" t="s">
        <v>1409</v>
      </c>
      <c r="O325" s="196">
        <v>612351</v>
      </c>
      <c r="R325" s="103"/>
    </row>
    <row r="326" spans="2:18" ht="15.75">
      <c r="B326" s="96" t="s">
        <v>1197</v>
      </c>
      <c r="C326" s="96" t="e">
        <f>VLOOKUP(B326,#REF!,2,FALSE)</f>
        <v>#REF!</v>
      </c>
      <c r="D326" s="97" t="s">
        <v>1198</v>
      </c>
      <c r="E326" s="89" t="s">
        <v>1386</v>
      </c>
      <c r="F326" s="98" t="s">
        <v>1407</v>
      </c>
      <c r="G326" s="99">
        <v>53043.7</v>
      </c>
      <c r="H326" s="99"/>
      <c r="I326" s="100">
        <v>0.985</v>
      </c>
      <c r="J326" s="99">
        <v>44</v>
      </c>
      <c r="K326" s="101">
        <v>52292.044499999996</v>
      </c>
      <c r="L326" s="101"/>
      <c r="M326" s="102">
        <v>1284.88</v>
      </c>
      <c r="N326" s="102" t="s">
        <v>1409</v>
      </c>
      <c r="O326" s="196">
        <v>671890</v>
      </c>
      <c r="R326" s="103"/>
    </row>
    <row r="327" spans="2:18" ht="15.75">
      <c r="B327" s="96" t="s">
        <v>1200</v>
      </c>
      <c r="C327" s="96" t="e">
        <f>VLOOKUP(B327,#REF!,2,FALSE)</f>
        <v>#REF!</v>
      </c>
      <c r="D327" s="97" t="s">
        <v>1201</v>
      </c>
      <c r="E327" s="89" t="s">
        <v>1386</v>
      </c>
      <c r="F327" s="98" t="s">
        <v>1407</v>
      </c>
      <c r="G327" s="99">
        <v>80261.57</v>
      </c>
      <c r="H327" s="99"/>
      <c r="I327" s="100">
        <v>0.984</v>
      </c>
      <c r="J327" s="99">
        <v>0</v>
      </c>
      <c r="K327" s="101">
        <v>78977.38488000001</v>
      </c>
      <c r="L327" s="101"/>
      <c r="M327" s="102">
        <v>1147.93</v>
      </c>
      <c r="N327" s="102" t="s">
        <v>1369</v>
      </c>
      <c r="O327" s="196">
        <v>0</v>
      </c>
      <c r="R327" s="103"/>
    </row>
    <row r="328" spans="2:18" ht="15.75">
      <c r="B328" s="96" t="s">
        <v>1214</v>
      </c>
      <c r="C328" s="96" t="e">
        <f>VLOOKUP(B328,#REF!,2,FALSE)</f>
        <v>#REF!</v>
      </c>
      <c r="D328" s="97" t="s">
        <v>1215</v>
      </c>
      <c r="E328" s="89" t="s">
        <v>1386</v>
      </c>
      <c r="F328" s="98" t="s">
        <v>1407</v>
      </c>
      <c r="G328" s="99">
        <v>114012.6</v>
      </c>
      <c r="H328" s="99"/>
      <c r="I328" s="100">
        <v>0.982</v>
      </c>
      <c r="J328" s="99">
        <v>0</v>
      </c>
      <c r="K328" s="101">
        <v>111960.3732</v>
      </c>
      <c r="L328" s="101"/>
      <c r="M328" s="102">
        <v>1373.4</v>
      </c>
      <c r="N328" s="102" t="s">
        <v>1409</v>
      </c>
      <c r="O328" s="196">
        <v>1537664</v>
      </c>
      <c r="R328" s="103"/>
    </row>
    <row r="329" spans="2:18" ht="15.75">
      <c r="B329" s="96" t="s">
        <v>201</v>
      </c>
      <c r="C329" s="96" t="e">
        <f>VLOOKUP(B329,#REF!,2,FALSE)</f>
        <v>#REF!</v>
      </c>
      <c r="D329" s="97" t="s">
        <v>202</v>
      </c>
      <c r="E329" s="89" t="s">
        <v>1386</v>
      </c>
      <c r="F329" s="98" t="s">
        <v>1407</v>
      </c>
      <c r="G329" s="99">
        <v>58107.9</v>
      </c>
      <c r="H329" s="99"/>
      <c r="I329" s="100">
        <v>0.985</v>
      </c>
      <c r="J329" s="99">
        <v>321.61</v>
      </c>
      <c r="K329" s="101">
        <v>57557.8915</v>
      </c>
      <c r="L329" s="101"/>
      <c r="M329" s="102">
        <v>1128.03</v>
      </c>
      <c r="N329" s="102" t="s">
        <v>1409</v>
      </c>
      <c r="O329" s="196">
        <v>649270</v>
      </c>
      <c r="R329" s="103"/>
    </row>
    <row r="330" spans="2:18" ht="15.75">
      <c r="B330" s="96" t="s">
        <v>203</v>
      </c>
      <c r="C330" s="96" t="e">
        <f>VLOOKUP(B330,#REF!,2,FALSE)</f>
        <v>#REF!</v>
      </c>
      <c r="D330" s="97" t="s">
        <v>204</v>
      </c>
      <c r="E330" s="89" t="s">
        <v>1386</v>
      </c>
      <c r="F330" s="98" t="s">
        <v>1407</v>
      </c>
      <c r="G330" s="99">
        <v>78007</v>
      </c>
      <c r="H330" s="99"/>
      <c r="I330" s="100">
        <v>0.975</v>
      </c>
      <c r="J330" s="99">
        <v>853</v>
      </c>
      <c r="K330" s="101">
        <v>76909.825</v>
      </c>
      <c r="L330" s="101"/>
      <c r="M330" s="102">
        <v>1244.67</v>
      </c>
      <c r="N330" s="102" t="s">
        <v>1369</v>
      </c>
      <c r="O330" s="196">
        <v>0</v>
      </c>
      <c r="R330" s="103"/>
    </row>
    <row r="331" spans="2:18" ht="15.75">
      <c r="B331" s="96" t="s">
        <v>205</v>
      </c>
      <c r="C331" s="96" t="e">
        <f>VLOOKUP(B331,#REF!,2,FALSE)</f>
        <v>#REF!</v>
      </c>
      <c r="D331" s="97" t="s">
        <v>206</v>
      </c>
      <c r="E331" s="89" t="s">
        <v>1386</v>
      </c>
      <c r="F331" s="98" t="s">
        <v>1407</v>
      </c>
      <c r="G331" s="99">
        <v>60860</v>
      </c>
      <c r="H331" s="99"/>
      <c r="I331" s="100">
        <v>0.99</v>
      </c>
      <c r="J331" s="99">
        <v>155.4</v>
      </c>
      <c r="K331" s="101">
        <v>60406.8</v>
      </c>
      <c r="L331" s="101"/>
      <c r="M331" s="102">
        <v>1209.6</v>
      </c>
      <c r="N331" s="102" t="s">
        <v>1409</v>
      </c>
      <c r="O331" s="196">
        <v>730681</v>
      </c>
      <c r="R331" s="103"/>
    </row>
    <row r="332" spans="2:18" ht="15.75">
      <c r="B332" s="96" t="s">
        <v>207</v>
      </c>
      <c r="C332" s="96" t="e">
        <f>VLOOKUP(B332,#REF!,2,FALSE)</f>
        <v>#REF!</v>
      </c>
      <c r="D332" s="97" t="s">
        <v>208</v>
      </c>
      <c r="E332" s="89" t="s">
        <v>1386</v>
      </c>
      <c r="F332" s="98" t="s">
        <v>1407</v>
      </c>
      <c r="G332" s="99">
        <v>60792.4</v>
      </c>
      <c r="H332" s="99"/>
      <c r="I332" s="100">
        <v>0.976</v>
      </c>
      <c r="J332" s="99">
        <v>640</v>
      </c>
      <c r="K332" s="101">
        <v>59973.3824</v>
      </c>
      <c r="L332" s="101"/>
      <c r="M332" s="102">
        <v>1149.12</v>
      </c>
      <c r="N332" s="102" t="s">
        <v>1369</v>
      </c>
      <c r="O332" s="196">
        <v>0</v>
      </c>
      <c r="R332" s="103"/>
    </row>
    <row r="333" spans="2:18" ht="15.75">
      <c r="B333" s="96" t="s">
        <v>211</v>
      </c>
      <c r="C333" s="96" t="e">
        <f>VLOOKUP(B333,#REF!,2,FALSE)</f>
        <v>#REF!</v>
      </c>
      <c r="D333" s="97" t="s">
        <v>212</v>
      </c>
      <c r="E333" s="89" t="s">
        <v>1386</v>
      </c>
      <c r="F333" s="98" t="s">
        <v>1407</v>
      </c>
      <c r="G333" s="99">
        <v>54970</v>
      </c>
      <c r="H333" s="99"/>
      <c r="I333" s="100">
        <v>0.9772</v>
      </c>
      <c r="J333" s="99">
        <v>0</v>
      </c>
      <c r="K333" s="101">
        <v>53716.684</v>
      </c>
      <c r="L333" s="101"/>
      <c r="M333" s="102">
        <v>1288.8</v>
      </c>
      <c r="N333" s="102" t="s">
        <v>1369</v>
      </c>
      <c r="O333" s="196">
        <v>0</v>
      </c>
      <c r="R333" s="103"/>
    </row>
    <row r="334" spans="2:18" ht="15.75">
      <c r="B334" s="96" t="s">
        <v>214</v>
      </c>
      <c r="C334" s="96" t="e">
        <f>VLOOKUP(B334,#REF!,2,FALSE)</f>
        <v>#REF!</v>
      </c>
      <c r="D334" s="97" t="s">
        <v>215</v>
      </c>
      <c r="E334" s="89" t="s">
        <v>1386</v>
      </c>
      <c r="F334" s="98" t="s">
        <v>1407</v>
      </c>
      <c r="G334" s="99">
        <v>45016.11</v>
      </c>
      <c r="H334" s="99"/>
      <c r="I334" s="100">
        <v>0.985</v>
      </c>
      <c r="J334" s="99">
        <v>0</v>
      </c>
      <c r="K334" s="101">
        <v>44340.86835</v>
      </c>
      <c r="L334" s="101"/>
      <c r="M334" s="102">
        <v>1336.68</v>
      </c>
      <c r="N334" s="102" t="s">
        <v>1369</v>
      </c>
      <c r="O334" s="196">
        <v>0</v>
      </c>
      <c r="R334" s="103"/>
    </row>
    <row r="335" spans="2:18" ht="15.75">
      <c r="B335" s="96" t="s">
        <v>362</v>
      </c>
      <c r="C335" s="96" t="e">
        <f>VLOOKUP(B335,#REF!,2,FALSE)</f>
        <v>#REF!</v>
      </c>
      <c r="D335" s="97" t="s">
        <v>363</v>
      </c>
      <c r="E335" s="89" t="s">
        <v>1386</v>
      </c>
      <c r="F335" s="98" t="s">
        <v>1407</v>
      </c>
      <c r="G335" s="99">
        <v>14487.69</v>
      </c>
      <c r="H335" s="99"/>
      <c r="I335" s="100">
        <v>0.987</v>
      </c>
      <c r="J335" s="99">
        <v>410</v>
      </c>
      <c r="K335" s="101">
        <v>14709.35003</v>
      </c>
      <c r="L335" s="101"/>
      <c r="M335" s="102">
        <v>1430.51</v>
      </c>
      <c r="N335" s="102" t="s">
        <v>1409</v>
      </c>
      <c r="O335" s="196">
        <v>210419</v>
      </c>
      <c r="R335" s="103"/>
    </row>
    <row r="336" spans="2:18" ht="15.75">
      <c r="B336" s="96" t="s">
        <v>376</v>
      </c>
      <c r="C336" s="96" t="e">
        <f>VLOOKUP(B336,#REF!,2,FALSE)</f>
        <v>#REF!</v>
      </c>
      <c r="D336" s="97" t="s">
        <v>377</v>
      </c>
      <c r="E336" s="89" t="s">
        <v>1386</v>
      </c>
      <c r="F336" s="98" t="s">
        <v>1407</v>
      </c>
      <c r="G336" s="99">
        <v>113433.04</v>
      </c>
      <c r="H336" s="99"/>
      <c r="I336" s="100">
        <v>0.975</v>
      </c>
      <c r="J336" s="99">
        <v>687.8</v>
      </c>
      <c r="K336" s="101">
        <v>111285.014</v>
      </c>
      <c r="L336" s="101"/>
      <c r="M336" s="102">
        <v>1179.36</v>
      </c>
      <c r="N336" s="102" t="s">
        <v>1409</v>
      </c>
      <c r="O336" s="196">
        <v>1312451</v>
      </c>
      <c r="R336" s="103"/>
    </row>
    <row r="337" spans="2:18" ht="15.75">
      <c r="B337" s="96" t="s">
        <v>378</v>
      </c>
      <c r="C337" s="96" t="e">
        <f>VLOOKUP(B337,#REF!,2,FALSE)</f>
        <v>#REF!</v>
      </c>
      <c r="D337" s="97" t="s">
        <v>379</v>
      </c>
      <c r="E337" s="89" t="s">
        <v>1386</v>
      </c>
      <c r="F337" s="98" t="s">
        <v>1407</v>
      </c>
      <c r="G337" s="99">
        <v>43183.7</v>
      </c>
      <c r="H337" s="99"/>
      <c r="I337" s="100">
        <v>0.98</v>
      </c>
      <c r="J337" s="99">
        <v>0</v>
      </c>
      <c r="K337" s="101">
        <v>42320.026</v>
      </c>
      <c r="L337" s="101"/>
      <c r="M337" s="102">
        <v>1151.39</v>
      </c>
      <c r="N337" s="102" t="s">
        <v>1369</v>
      </c>
      <c r="O337" s="196">
        <v>0</v>
      </c>
      <c r="R337" s="103"/>
    </row>
    <row r="338" spans="2:18" ht="15.75">
      <c r="B338" s="96" t="s">
        <v>385</v>
      </c>
      <c r="C338" s="96" t="e">
        <f>VLOOKUP(B338,#REF!,2,FALSE)</f>
        <v>#REF!</v>
      </c>
      <c r="D338" s="97" t="s">
        <v>386</v>
      </c>
      <c r="E338" s="89" t="s">
        <v>1386</v>
      </c>
      <c r="F338" s="98" t="s">
        <v>1407</v>
      </c>
      <c r="G338" s="99">
        <v>94343</v>
      </c>
      <c r="H338" s="99"/>
      <c r="I338" s="100">
        <v>0.985</v>
      </c>
      <c r="J338" s="99">
        <v>292.5</v>
      </c>
      <c r="K338" s="101">
        <v>93220.355</v>
      </c>
      <c r="L338" s="101"/>
      <c r="M338" s="102">
        <v>1245.2</v>
      </c>
      <c r="N338" s="102" t="s">
        <v>1409</v>
      </c>
      <c r="O338" s="196">
        <v>1160780</v>
      </c>
      <c r="R338" s="103"/>
    </row>
    <row r="339" spans="2:18" ht="15.75">
      <c r="B339" s="96" t="s">
        <v>402</v>
      </c>
      <c r="C339" s="96" t="e">
        <f>VLOOKUP(B339,#REF!,2,FALSE)</f>
        <v>#REF!</v>
      </c>
      <c r="D339" s="97" t="s">
        <v>403</v>
      </c>
      <c r="E339" s="89" t="s">
        <v>1386</v>
      </c>
      <c r="F339" s="98" t="s">
        <v>1407</v>
      </c>
      <c r="G339" s="99">
        <v>68851.4</v>
      </c>
      <c r="H339" s="99"/>
      <c r="I339" s="100">
        <v>0.979</v>
      </c>
      <c r="J339" s="99">
        <v>0</v>
      </c>
      <c r="K339" s="101">
        <v>67405.52059999999</v>
      </c>
      <c r="L339" s="101"/>
      <c r="M339" s="102">
        <v>1239.21</v>
      </c>
      <c r="N339" s="102" t="s">
        <v>1369</v>
      </c>
      <c r="O339" s="196">
        <v>0</v>
      </c>
      <c r="R339" s="103"/>
    </row>
    <row r="340" spans="2:18" ht="15.75">
      <c r="B340" s="96" t="s">
        <v>404</v>
      </c>
      <c r="C340" s="96" t="e">
        <f>VLOOKUP(B340,#REF!,2,FALSE)</f>
        <v>#REF!</v>
      </c>
      <c r="D340" s="97" t="s">
        <v>405</v>
      </c>
      <c r="E340" s="89" t="s">
        <v>1386</v>
      </c>
      <c r="F340" s="98" t="s">
        <v>1407</v>
      </c>
      <c r="G340" s="99">
        <v>64377.1</v>
      </c>
      <c r="H340" s="99"/>
      <c r="I340" s="100">
        <v>0.97</v>
      </c>
      <c r="J340" s="99">
        <v>0</v>
      </c>
      <c r="K340" s="101">
        <v>62445.787</v>
      </c>
      <c r="L340" s="101"/>
      <c r="M340" s="102">
        <v>1117.89</v>
      </c>
      <c r="N340" s="102" t="s">
        <v>1369</v>
      </c>
      <c r="O340" s="196">
        <v>0</v>
      </c>
      <c r="R340" s="103"/>
    </row>
    <row r="341" spans="2:18" ht="15.75">
      <c r="B341" s="96" t="s">
        <v>1435</v>
      </c>
      <c r="C341" s="96" t="e">
        <f>VLOOKUP(B341,#REF!,2,FALSE)</f>
        <v>#REF!</v>
      </c>
      <c r="D341" s="97" t="s">
        <v>1436</v>
      </c>
      <c r="E341" s="89" t="s">
        <v>1386</v>
      </c>
      <c r="F341" s="98" t="s">
        <v>1407</v>
      </c>
      <c r="G341" s="99">
        <v>61144.2</v>
      </c>
      <c r="H341" s="99"/>
      <c r="I341" s="100">
        <v>0.975</v>
      </c>
      <c r="J341" s="99">
        <v>0</v>
      </c>
      <c r="K341" s="101">
        <v>59615.594999999994</v>
      </c>
      <c r="L341" s="101"/>
      <c r="M341" s="102">
        <v>1264.16</v>
      </c>
      <c r="N341" s="102" t="s">
        <v>1369</v>
      </c>
      <c r="O341" s="196">
        <v>0</v>
      </c>
      <c r="R341" s="103"/>
    </row>
    <row r="342" spans="2:18" ht="15.75">
      <c r="B342" s="96" t="s">
        <v>1437</v>
      </c>
      <c r="C342" s="96" t="e">
        <f>VLOOKUP(B342,#REF!,2,FALSE)</f>
        <v>#REF!</v>
      </c>
      <c r="D342" s="97" t="s">
        <v>1438</v>
      </c>
      <c r="E342" s="89" t="s">
        <v>1386</v>
      </c>
      <c r="F342" s="98" t="s">
        <v>1407</v>
      </c>
      <c r="G342" s="99">
        <v>74124.8</v>
      </c>
      <c r="H342" s="99"/>
      <c r="I342" s="100">
        <v>0.965</v>
      </c>
      <c r="J342" s="99">
        <v>0</v>
      </c>
      <c r="K342" s="101">
        <v>71530.432</v>
      </c>
      <c r="L342" s="101"/>
      <c r="M342" s="102">
        <v>1183.46</v>
      </c>
      <c r="N342" s="102" t="s">
        <v>1409</v>
      </c>
      <c r="O342" s="196">
        <v>846534</v>
      </c>
      <c r="R342" s="103"/>
    </row>
    <row r="343" spans="2:18" ht="15.75">
      <c r="B343" s="96" t="s">
        <v>1454</v>
      </c>
      <c r="C343" s="96" t="e">
        <f>VLOOKUP(B343,#REF!,2,FALSE)</f>
        <v>#REF!</v>
      </c>
      <c r="D343" s="97" t="s">
        <v>1455</v>
      </c>
      <c r="E343" s="89" t="s">
        <v>1386</v>
      </c>
      <c r="F343" s="98" t="s">
        <v>1407</v>
      </c>
      <c r="G343" s="99">
        <v>75007.5</v>
      </c>
      <c r="H343" s="99"/>
      <c r="I343" s="100">
        <v>0.98</v>
      </c>
      <c r="J343" s="99">
        <v>55.5</v>
      </c>
      <c r="K343" s="101">
        <v>73562.85</v>
      </c>
      <c r="L343" s="101"/>
      <c r="M343" s="102">
        <v>1146.11</v>
      </c>
      <c r="N343" s="102" t="s">
        <v>1409</v>
      </c>
      <c r="O343" s="196">
        <v>843111</v>
      </c>
      <c r="R343" s="103"/>
    </row>
    <row r="344" spans="2:18" ht="15.75">
      <c r="B344" s="96" t="s">
        <v>1461</v>
      </c>
      <c r="C344" s="96" t="e">
        <f>VLOOKUP(B344,#REF!,2,FALSE)</f>
        <v>#REF!</v>
      </c>
      <c r="D344" s="97" t="s">
        <v>1462</v>
      </c>
      <c r="E344" s="89" t="s">
        <v>1386</v>
      </c>
      <c r="F344" s="98" t="s">
        <v>1407</v>
      </c>
      <c r="G344" s="99">
        <v>52225.1</v>
      </c>
      <c r="H344" s="99"/>
      <c r="I344" s="100">
        <v>0.98</v>
      </c>
      <c r="J344" s="99">
        <v>204</v>
      </c>
      <c r="K344" s="101">
        <v>51384.598</v>
      </c>
      <c r="L344" s="101"/>
      <c r="M344" s="102">
        <v>1126.09</v>
      </c>
      <c r="N344" s="102" t="s">
        <v>1369</v>
      </c>
      <c r="O344" s="196">
        <v>0</v>
      </c>
      <c r="R344" s="103"/>
    </row>
    <row r="345" spans="2:18" ht="15.75">
      <c r="B345" s="96" t="s">
        <v>1469</v>
      </c>
      <c r="C345" s="96" t="e">
        <f>VLOOKUP(B345,#REF!,2,FALSE)</f>
        <v>#REF!</v>
      </c>
      <c r="D345" s="97" t="s">
        <v>1470</v>
      </c>
      <c r="E345" s="89" t="s">
        <v>1386</v>
      </c>
      <c r="F345" s="98" t="s">
        <v>1407</v>
      </c>
      <c r="G345" s="99">
        <v>89930.27</v>
      </c>
      <c r="H345" s="99"/>
      <c r="I345" s="100">
        <v>0.9756</v>
      </c>
      <c r="J345" s="99">
        <v>357.46</v>
      </c>
      <c r="K345" s="101">
        <v>88093.431412</v>
      </c>
      <c r="L345" s="101"/>
      <c r="M345" s="102">
        <v>1119.15</v>
      </c>
      <c r="N345" s="102" t="s">
        <v>1369</v>
      </c>
      <c r="O345" s="196">
        <v>0</v>
      </c>
      <c r="R345" s="103"/>
    </row>
    <row r="346" spans="2:18" ht="15.75">
      <c r="B346" s="96" t="s">
        <v>1472</v>
      </c>
      <c r="C346" s="96" t="e">
        <f>VLOOKUP(B346,#REF!,2,FALSE)</f>
        <v>#REF!</v>
      </c>
      <c r="D346" s="97" t="s">
        <v>1473</v>
      </c>
      <c r="E346" s="89" t="s">
        <v>1386</v>
      </c>
      <c r="F346" s="98" t="s">
        <v>1407</v>
      </c>
      <c r="G346" s="99">
        <v>53054</v>
      </c>
      <c r="H346" s="99"/>
      <c r="I346" s="100">
        <v>1</v>
      </c>
      <c r="J346" s="99">
        <v>0</v>
      </c>
      <c r="K346" s="101">
        <v>53054</v>
      </c>
      <c r="L346" s="101"/>
      <c r="M346" s="102">
        <v>1102.77</v>
      </c>
      <c r="N346" s="102" t="s">
        <v>1369</v>
      </c>
      <c r="O346" s="196">
        <v>0</v>
      </c>
      <c r="R346" s="103"/>
    </row>
    <row r="347" spans="2:18" ht="15.75">
      <c r="B347" s="96" t="s">
        <v>1476</v>
      </c>
      <c r="C347" s="96" t="e">
        <f>VLOOKUP(B347,#REF!,2,FALSE)</f>
        <v>#REF!</v>
      </c>
      <c r="D347" s="97" t="s">
        <v>1477</v>
      </c>
      <c r="E347" s="89" t="s">
        <v>1386</v>
      </c>
      <c r="F347" s="98" t="s">
        <v>1407</v>
      </c>
      <c r="G347" s="99">
        <v>52172.9</v>
      </c>
      <c r="H347" s="99"/>
      <c r="I347" s="100">
        <v>0.965</v>
      </c>
      <c r="J347" s="99">
        <v>0</v>
      </c>
      <c r="K347" s="101">
        <v>50346.8485</v>
      </c>
      <c r="L347" s="101"/>
      <c r="M347" s="102">
        <v>1261.17</v>
      </c>
      <c r="N347" s="102" t="s">
        <v>1409</v>
      </c>
      <c r="O347" s="196">
        <v>634959</v>
      </c>
      <c r="R347" s="103"/>
    </row>
    <row r="348" spans="2:18" ht="15.75">
      <c r="B348" s="96" t="s">
        <v>1490</v>
      </c>
      <c r="C348" s="96" t="e">
        <f>VLOOKUP(B348,#REF!,2,FALSE)</f>
        <v>#REF!</v>
      </c>
      <c r="D348" s="97" t="s">
        <v>1491</v>
      </c>
      <c r="E348" s="89" t="s">
        <v>1386</v>
      </c>
      <c r="F348" s="98" t="s">
        <v>1407</v>
      </c>
      <c r="G348" s="99">
        <v>71730.3</v>
      </c>
      <c r="H348" s="99"/>
      <c r="I348" s="100">
        <v>0.99</v>
      </c>
      <c r="J348" s="99">
        <v>0</v>
      </c>
      <c r="K348" s="101">
        <v>71012.997</v>
      </c>
      <c r="L348" s="101"/>
      <c r="M348" s="102">
        <v>1136.64</v>
      </c>
      <c r="N348" s="102" t="s">
        <v>1369</v>
      </c>
      <c r="O348" s="196">
        <v>0</v>
      </c>
      <c r="R348" s="103"/>
    </row>
    <row r="349" spans="2:18" ht="15.75">
      <c r="B349" s="96" t="s">
        <v>1502</v>
      </c>
      <c r="C349" s="96" t="e">
        <f>VLOOKUP(B349,#REF!,2,FALSE)</f>
        <v>#REF!</v>
      </c>
      <c r="D349" s="97" t="s">
        <v>1503</v>
      </c>
      <c r="E349" s="89" t="s">
        <v>1386</v>
      </c>
      <c r="F349" s="98" t="s">
        <v>1407</v>
      </c>
      <c r="G349" s="99">
        <v>64641.3</v>
      </c>
      <c r="H349" s="99"/>
      <c r="I349" s="100">
        <v>0.996</v>
      </c>
      <c r="J349" s="99">
        <v>0</v>
      </c>
      <c r="K349" s="101">
        <v>64382.734800000006</v>
      </c>
      <c r="L349" s="101"/>
      <c r="M349" s="102">
        <v>1238.79</v>
      </c>
      <c r="N349" s="102" t="s">
        <v>1369</v>
      </c>
      <c r="O349" s="196">
        <v>0</v>
      </c>
      <c r="R349" s="103"/>
    </row>
    <row r="350" spans="2:18" ht="15.75">
      <c r="B350" s="96" t="s">
        <v>232</v>
      </c>
      <c r="C350" s="96" t="e">
        <f>VLOOKUP(B350,#REF!,2,FALSE)</f>
        <v>#REF!</v>
      </c>
      <c r="D350" s="97" t="s">
        <v>233</v>
      </c>
      <c r="E350" s="89" t="s">
        <v>1386</v>
      </c>
      <c r="F350" s="98" t="s">
        <v>1407</v>
      </c>
      <c r="G350" s="99">
        <v>177542.09</v>
      </c>
      <c r="H350" s="99"/>
      <c r="I350" s="100">
        <v>0.995</v>
      </c>
      <c r="J350" s="99">
        <v>4763.2</v>
      </c>
      <c r="K350" s="101">
        <v>181417.57955</v>
      </c>
      <c r="L350" s="101"/>
      <c r="M350" s="102">
        <v>1222.43</v>
      </c>
      <c r="N350" s="102" t="s">
        <v>1409</v>
      </c>
      <c r="O350" s="196">
        <v>2217703</v>
      </c>
      <c r="R350" s="103"/>
    </row>
    <row r="351" spans="2:18" ht="15.75">
      <c r="B351" s="96" t="s">
        <v>235</v>
      </c>
      <c r="C351" s="96" t="e">
        <f>VLOOKUP(B351,#REF!,2,FALSE)</f>
        <v>#REF!</v>
      </c>
      <c r="D351" s="97" t="s">
        <v>236</v>
      </c>
      <c r="E351" s="89" t="s">
        <v>1386</v>
      </c>
      <c r="F351" s="98" t="s">
        <v>1407</v>
      </c>
      <c r="G351" s="99">
        <v>66770.15</v>
      </c>
      <c r="H351" s="99"/>
      <c r="I351" s="100">
        <v>0.974</v>
      </c>
      <c r="J351" s="99">
        <v>0</v>
      </c>
      <c r="K351" s="101">
        <v>65034.126099999994</v>
      </c>
      <c r="L351" s="101"/>
      <c r="M351" s="102">
        <v>975.03</v>
      </c>
      <c r="N351" s="102" t="s">
        <v>1409</v>
      </c>
      <c r="O351" s="196">
        <v>634102</v>
      </c>
      <c r="R351" s="103"/>
    </row>
    <row r="352" spans="2:18" ht="15.75">
      <c r="B352" s="96" t="s">
        <v>239</v>
      </c>
      <c r="C352" s="96" t="e">
        <f>VLOOKUP(B352,#REF!,2,FALSE)</f>
        <v>#REF!</v>
      </c>
      <c r="D352" s="97" t="s">
        <v>240</v>
      </c>
      <c r="E352" s="89" t="s">
        <v>1386</v>
      </c>
      <c r="F352" s="98" t="s">
        <v>1407</v>
      </c>
      <c r="G352" s="99">
        <v>66193.3</v>
      </c>
      <c r="H352" s="99"/>
      <c r="I352" s="100">
        <v>0.99</v>
      </c>
      <c r="J352" s="99">
        <v>308.78</v>
      </c>
      <c r="K352" s="101">
        <v>65840.14700000001</v>
      </c>
      <c r="L352" s="101"/>
      <c r="M352" s="102">
        <v>1199.24</v>
      </c>
      <c r="N352" s="102" t="s">
        <v>1369</v>
      </c>
      <c r="O352" s="196">
        <v>0</v>
      </c>
      <c r="R352" s="103"/>
    </row>
    <row r="353" spans="2:18" ht="15.75">
      <c r="B353" s="96" t="s">
        <v>249</v>
      </c>
      <c r="C353" s="96" t="e">
        <f>VLOOKUP(B353,#REF!,2,FALSE)</f>
        <v>#REF!</v>
      </c>
      <c r="D353" s="97" t="s">
        <v>250</v>
      </c>
      <c r="E353" s="89" t="s">
        <v>1386</v>
      </c>
      <c r="F353" s="98" t="s">
        <v>1407</v>
      </c>
      <c r="G353" s="99">
        <v>67868.22</v>
      </c>
      <c r="H353" s="99"/>
      <c r="I353" s="100">
        <v>0.981</v>
      </c>
      <c r="J353" s="99">
        <v>327</v>
      </c>
      <c r="K353" s="101">
        <v>66905.72382</v>
      </c>
      <c r="L353" s="101"/>
      <c r="M353" s="102">
        <v>1122.48</v>
      </c>
      <c r="N353" s="102" t="s">
        <v>1369</v>
      </c>
      <c r="O353" s="196">
        <v>0</v>
      </c>
      <c r="R353" s="103"/>
    </row>
    <row r="354" spans="2:15" ht="15.75">
      <c r="B354" s="96"/>
      <c r="C354" s="96"/>
      <c r="D354" s="97"/>
      <c r="E354" s="89"/>
      <c r="F354" s="90"/>
      <c r="G354" s="92"/>
      <c r="H354" s="92"/>
      <c r="I354" s="91"/>
      <c r="J354" s="90"/>
      <c r="K354" s="114"/>
      <c r="L354" s="114"/>
      <c r="M354" s="115"/>
      <c r="N354" s="115"/>
      <c r="O354" s="198"/>
    </row>
    <row r="355" spans="2:15" ht="15.75">
      <c r="B355" s="96"/>
      <c r="C355" s="96"/>
      <c r="D355" s="111" t="s">
        <v>1344</v>
      </c>
      <c r="E355" s="89"/>
      <c r="F355" s="90"/>
      <c r="G355" s="90"/>
      <c r="H355" s="90"/>
      <c r="I355" s="91"/>
      <c r="J355" s="90"/>
      <c r="K355" s="114"/>
      <c r="L355" s="114"/>
      <c r="M355" s="115"/>
      <c r="N355" s="115"/>
      <c r="O355" s="198"/>
    </row>
    <row r="356" spans="2:15" ht="15.75">
      <c r="B356" s="96"/>
      <c r="C356" s="96"/>
      <c r="D356" s="97"/>
      <c r="E356" s="89"/>
      <c r="F356" s="90"/>
      <c r="G356" s="90"/>
      <c r="H356" s="90"/>
      <c r="I356" s="91"/>
      <c r="J356" s="90"/>
      <c r="K356" s="114"/>
      <c r="L356" s="114"/>
      <c r="M356" s="115"/>
      <c r="N356" s="115"/>
      <c r="O356" s="198"/>
    </row>
    <row r="357" spans="2:15" ht="15.75">
      <c r="B357" s="96" t="s">
        <v>84</v>
      </c>
      <c r="C357" s="96" t="e">
        <f>VLOOKUP(B357,#REF!,2,FALSE)</f>
        <v>#REF!</v>
      </c>
      <c r="D357" s="97" t="s">
        <v>670</v>
      </c>
      <c r="E357" s="89" t="s">
        <v>671</v>
      </c>
      <c r="F357" s="90" t="s">
        <v>12</v>
      </c>
      <c r="G357" s="90"/>
      <c r="H357" s="90"/>
      <c r="I357" s="91"/>
      <c r="J357" s="90"/>
      <c r="K357" s="128">
        <v>215449.50475</v>
      </c>
      <c r="L357" s="128"/>
      <c r="M357" s="129">
        <v>1077.74</v>
      </c>
      <c r="N357" s="129" t="s">
        <v>1409</v>
      </c>
      <c r="O357" s="200">
        <v>2321985</v>
      </c>
    </row>
    <row r="358" spans="2:15" ht="15.75">
      <c r="B358" s="96" t="s">
        <v>91</v>
      </c>
      <c r="C358" s="96" t="e">
        <f>VLOOKUP(B358,#REF!,2,FALSE)</f>
        <v>#REF!</v>
      </c>
      <c r="D358" s="97" t="s">
        <v>681</v>
      </c>
      <c r="E358" s="89" t="s">
        <v>671</v>
      </c>
      <c r="F358" s="90" t="s">
        <v>12</v>
      </c>
      <c r="G358" s="90"/>
      <c r="H358" s="90"/>
      <c r="I358" s="91"/>
      <c r="J358" s="90"/>
      <c r="K358" s="128">
        <v>224029.17218999998</v>
      </c>
      <c r="L358" s="128"/>
      <c r="M358" s="129">
        <v>1078.65</v>
      </c>
      <c r="N358" s="129" t="s">
        <v>1369</v>
      </c>
      <c r="O358" s="200">
        <v>0</v>
      </c>
    </row>
    <row r="359" spans="2:15" ht="15.75">
      <c r="B359" s="96" t="s">
        <v>167</v>
      </c>
      <c r="C359" s="96" t="e">
        <f>VLOOKUP(B359,#REF!,2,FALSE)</f>
        <v>#REF!</v>
      </c>
      <c r="D359" s="97" t="s">
        <v>877</v>
      </c>
      <c r="E359" s="89" t="s">
        <v>671</v>
      </c>
      <c r="F359" s="90" t="s">
        <v>12</v>
      </c>
      <c r="G359" s="90"/>
      <c r="H359" s="90"/>
      <c r="I359" s="91"/>
      <c r="J359" s="90"/>
      <c r="K359" s="128">
        <v>180734.14589999997</v>
      </c>
      <c r="L359" s="128"/>
      <c r="M359" s="129">
        <v>1161.5</v>
      </c>
      <c r="N359" s="129" t="s">
        <v>1409</v>
      </c>
      <c r="O359" s="200">
        <v>2099227</v>
      </c>
    </row>
    <row r="360" spans="2:15" ht="15.75">
      <c r="B360" s="96" t="s">
        <v>177</v>
      </c>
      <c r="C360" s="96" t="e">
        <f>VLOOKUP(B360,#REF!,2,FALSE)</f>
        <v>#REF!</v>
      </c>
      <c r="D360" s="97" t="s">
        <v>754</v>
      </c>
      <c r="E360" s="89" t="s">
        <v>671</v>
      </c>
      <c r="F360" s="90" t="s">
        <v>12</v>
      </c>
      <c r="G360" s="90"/>
      <c r="H360" s="90"/>
      <c r="I360" s="91"/>
      <c r="J360" s="90"/>
      <c r="K360" s="128">
        <v>261045.94858</v>
      </c>
      <c r="L360" s="128"/>
      <c r="M360" s="129">
        <v>1077.22</v>
      </c>
      <c r="N360" s="129" t="s">
        <v>1409</v>
      </c>
      <c r="O360" s="200">
        <v>2812039</v>
      </c>
    </row>
    <row r="361" spans="2:15" ht="15.75">
      <c r="B361" s="96" t="s">
        <v>34</v>
      </c>
      <c r="C361" s="96" t="e">
        <f>VLOOKUP(B361,#REF!,2,FALSE)</f>
        <v>#REF!</v>
      </c>
      <c r="D361" s="97" t="s">
        <v>758</v>
      </c>
      <c r="E361" s="89" t="s">
        <v>671</v>
      </c>
      <c r="F361" s="90" t="s">
        <v>12</v>
      </c>
      <c r="G361" s="90"/>
      <c r="H361" s="90"/>
      <c r="I361" s="91"/>
      <c r="J361" s="90"/>
      <c r="K361" s="128">
        <v>295737.14074999996</v>
      </c>
      <c r="L361" s="128"/>
      <c r="M361" s="129">
        <v>1116.36</v>
      </c>
      <c r="N361" s="129" t="s">
        <v>1409</v>
      </c>
      <c r="O361" s="200">
        <v>3301491</v>
      </c>
    </row>
    <row r="362" spans="2:15" ht="15.75">
      <c r="B362" s="96" t="s">
        <v>39</v>
      </c>
      <c r="C362" s="96" t="e">
        <f>VLOOKUP(B362,#REF!,2,FALSE)</f>
        <v>#REF!</v>
      </c>
      <c r="D362" s="97" t="s">
        <v>1218</v>
      </c>
      <c r="E362" s="89" t="s">
        <v>671</v>
      </c>
      <c r="F362" s="90" t="s">
        <v>12</v>
      </c>
      <c r="G362" s="90"/>
      <c r="H362" s="90"/>
      <c r="I362" s="91"/>
      <c r="J362" s="90"/>
      <c r="K362" s="128">
        <v>174483.142</v>
      </c>
      <c r="L362" s="128"/>
      <c r="M362" s="129">
        <v>1168.29</v>
      </c>
      <c r="N362" s="129" t="s">
        <v>1409</v>
      </c>
      <c r="O362" s="200">
        <v>2038469</v>
      </c>
    </row>
    <row r="363" spans="2:15" ht="15.75">
      <c r="B363" s="96" t="s">
        <v>1248</v>
      </c>
      <c r="C363" s="96" t="e">
        <f>VLOOKUP(B363,#REF!,2,FALSE)</f>
        <v>#REF!</v>
      </c>
      <c r="D363" s="97" t="s">
        <v>19</v>
      </c>
      <c r="E363" s="89" t="s">
        <v>671</v>
      </c>
      <c r="F363" s="90" t="s">
        <v>12</v>
      </c>
      <c r="G363" s="90"/>
      <c r="H363" s="90"/>
      <c r="I363" s="91"/>
      <c r="J363" s="90"/>
      <c r="K363" s="128">
        <v>210228.237</v>
      </c>
      <c r="L363" s="128"/>
      <c r="M363" s="129">
        <v>1158.3</v>
      </c>
      <c r="N363" s="129" t="s">
        <v>1409</v>
      </c>
      <c r="O363" s="200">
        <v>2435074</v>
      </c>
    </row>
    <row r="364" spans="2:15" ht="15.75">
      <c r="B364" s="96" t="s">
        <v>1260</v>
      </c>
      <c r="C364" s="96" t="e">
        <f>VLOOKUP(B364,#REF!,2,FALSE)</f>
        <v>#REF!</v>
      </c>
      <c r="D364" s="97" t="s">
        <v>1048</v>
      </c>
      <c r="E364" s="89" t="s">
        <v>671</v>
      </c>
      <c r="F364" s="90" t="s">
        <v>12</v>
      </c>
      <c r="G364" s="90"/>
      <c r="H364" s="90"/>
      <c r="I364" s="91"/>
      <c r="J364" s="90"/>
      <c r="K364" s="128">
        <v>535795.0660049999</v>
      </c>
      <c r="L364" s="128"/>
      <c r="M364" s="129">
        <v>1086.75</v>
      </c>
      <c r="N364" s="129" t="s">
        <v>1409</v>
      </c>
      <c r="O364" s="200">
        <v>5822753</v>
      </c>
    </row>
    <row r="365" spans="2:15" ht="15.75">
      <c r="B365" s="96" t="s">
        <v>1274</v>
      </c>
      <c r="C365" s="96" t="e">
        <f>VLOOKUP(B365,#REF!,2,FALSE)</f>
        <v>#REF!</v>
      </c>
      <c r="D365" s="97" t="s">
        <v>1070</v>
      </c>
      <c r="E365" s="89" t="s">
        <v>671</v>
      </c>
      <c r="F365" s="90" t="s">
        <v>12</v>
      </c>
      <c r="G365" s="90"/>
      <c r="H365" s="90"/>
      <c r="I365" s="91"/>
      <c r="J365" s="90"/>
      <c r="K365" s="128">
        <v>225751.816125</v>
      </c>
      <c r="L365" s="128"/>
      <c r="M365" s="129">
        <v>1090.5</v>
      </c>
      <c r="N365" s="129" t="s">
        <v>1409</v>
      </c>
      <c r="O365" s="200">
        <v>2461824</v>
      </c>
    </row>
    <row r="366" spans="2:15" ht="15.75">
      <c r="B366" s="96" t="s">
        <v>533</v>
      </c>
      <c r="C366" s="96" t="e">
        <f>VLOOKUP(B366,#REF!,2,FALSE)</f>
        <v>#REF!</v>
      </c>
      <c r="D366" s="97" t="s">
        <v>1093</v>
      </c>
      <c r="E366" s="89" t="s">
        <v>671</v>
      </c>
      <c r="F366" s="90" t="s">
        <v>12</v>
      </c>
      <c r="G366" s="90"/>
      <c r="H366" s="90"/>
      <c r="I366" s="91"/>
      <c r="J366" s="90"/>
      <c r="K366" s="128">
        <v>516255.96658000007</v>
      </c>
      <c r="L366" s="128"/>
      <c r="M366" s="129">
        <v>1037.88</v>
      </c>
      <c r="N366" s="129" t="s">
        <v>1409</v>
      </c>
      <c r="O366" s="200">
        <v>5358117</v>
      </c>
    </row>
    <row r="367" spans="2:15" ht="15.75">
      <c r="B367" s="96" t="s">
        <v>690</v>
      </c>
      <c r="C367" s="96" t="e">
        <f>VLOOKUP(B367,#REF!,2,FALSE)</f>
        <v>#REF!</v>
      </c>
      <c r="D367" s="97" t="s">
        <v>1008</v>
      </c>
      <c r="E367" s="89" t="s">
        <v>671</v>
      </c>
      <c r="F367" s="90" t="s">
        <v>12</v>
      </c>
      <c r="G367" s="90"/>
      <c r="H367" s="90"/>
      <c r="I367" s="91"/>
      <c r="J367" s="90"/>
      <c r="K367" s="128">
        <v>452129.9762849999</v>
      </c>
      <c r="L367" s="128"/>
      <c r="M367" s="129">
        <v>1118.83</v>
      </c>
      <c r="N367" s="129" t="s">
        <v>1409</v>
      </c>
      <c r="O367" s="200">
        <v>5058566</v>
      </c>
    </row>
    <row r="368" spans="2:15" ht="15.75">
      <c r="B368" s="96" t="s">
        <v>1119</v>
      </c>
      <c r="C368" s="96" t="e">
        <f>VLOOKUP(B368,#REF!,2,FALSE)</f>
        <v>#REF!</v>
      </c>
      <c r="D368" s="97" t="s">
        <v>1037</v>
      </c>
      <c r="E368" s="89" t="s">
        <v>671</v>
      </c>
      <c r="F368" s="90" t="s">
        <v>12</v>
      </c>
      <c r="G368" s="90"/>
      <c r="H368" s="90"/>
      <c r="I368" s="91"/>
      <c r="J368" s="90"/>
      <c r="K368" s="128">
        <v>551248.530255</v>
      </c>
      <c r="L368" s="128"/>
      <c r="M368" s="129">
        <v>1047.78</v>
      </c>
      <c r="N368" s="129" t="s">
        <v>1409</v>
      </c>
      <c r="O368" s="200">
        <v>5775872</v>
      </c>
    </row>
    <row r="369" spans="2:15" ht="15.75">
      <c r="B369" s="96" t="s">
        <v>1133</v>
      </c>
      <c r="C369" s="96" t="e">
        <f>VLOOKUP(B369,#REF!,2,FALSE)</f>
        <v>#REF!</v>
      </c>
      <c r="D369" s="97" t="s">
        <v>773</v>
      </c>
      <c r="E369" s="89" t="s">
        <v>671</v>
      </c>
      <c r="F369" s="90" t="s">
        <v>12</v>
      </c>
      <c r="G369" s="90"/>
      <c r="H369" s="90"/>
      <c r="I369" s="91"/>
      <c r="J369" s="90"/>
      <c r="K369" s="128">
        <v>386264.5032700001</v>
      </c>
      <c r="L369" s="128"/>
      <c r="M369" s="129">
        <v>1108.3</v>
      </c>
      <c r="N369" s="129" t="s">
        <v>1409</v>
      </c>
      <c r="O369" s="200">
        <v>4280969</v>
      </c>
    </row>
    <row r="370" spans="2:15" ht="15.75">
      <c r="B370" s="96" t="s">
        <v>1142</v>
      </c>
      <c r="C370" s="96" t="e">
        <f>VLOOKUP(B370,#REF!,2,FALSE)</f>
        <v>#REF!</v>
      </c>
      <c r="D370" s="97" t="s">
        <v>781</v>
      </c>
      <c r="E370" s="89" t="s">
        <v>671</v>
      </c>
      <c r="F370" s="90" t="s">
        <v>12</v>
      </c>
      <c r="G370" s="90"/>
      <c r="H370" s="90"/>
      <c r="I370" s="91"/>
      <c r="J370" s="90"/>
      <c r="K370" s="128">
        <v>228349.9913</v>
      </c>
      <c r="L370" s="128"/>
      <c r="M370" s="129">
        <v>1063</v>
      </c>
      <c r="N370" s="129" t="s">
        <v>1409</v>
      </c>
      <c r="O370" s="200">
        <v>2427360</v>
      </c>
    </row>
    <row r="371" spans="2:15" ht="15.75">
      <c r="B371" s="96" t="s">
        <v>1151</v>
      </c>
      <c r="C371" s="96" t="e">
        <f>VLOOKUP(B371,#REF!,2,FALSE)</f>
        <v>#REF!</v>
      </c>
      <c r="D371" s="97" t="s">
        <v>791</v>
      </c>
      <c r="E371" s="89" t="s">
        <v>671</v>
      </c>
      <c r="F371" s="90" t="s">
        <v>12</v>
      </c>
      <c r="G371" s="90"/>
      <c r="H371" s="90"/>
      <c r="I371" s="91"/>
      <c r="J371" s="90"/>
      <c r="K371" s="128">
        <v>238955.42585</v>
      </c>
      <c r="L371" s="128"/>
      <c r="M371" s="129">
        <v>1065.69</v>
      </c>
      <c r="N371" s="129" t="s">
        <v>1409</v>
      </c>
      <c r="O371" s="200">
        <v>2546524</v>
      </c>
    </row>
    <row r="372" spans="2:15" ht="15.75">
      <c r="B372" s="96" t="s">
        <v>1187</v>
      </c>
      <c r="C372" s="96" t="e">
        <f>VLOOKUP(B372,#REF!,2,FALSE)</f>
        <v>#REF!</v>
      </c>
      <c r="D372" s="97" t="s">
        <v>936</v>
      </c>
      <c r="E372" s="89" t="s">
        <v>671</v>
      </c>
      <c r="F372" s="90" t="s">
        <v>12</v>
      </c>
      <c r="G372" s="90"/>
      <c r="H372" s="90"/>
      <c r="I372" s="91"/>
      <c r="J372" s="90"/>
      <c r="K372" s="128">
        <v>304862.79980000004</v>
      </c>
      <c r="L372" s="128"/>
      <c r="M372" s="129">
        <v>1145.07</v>
      </c>
      <c r="N372" s="129" t="s">
        <v>1409</v>
      </c>
      <c r="O372" s="200">
        <v>3490892</v>
      </c>
    </row>
    <row r="373" spans="2:15" ht="15.75">
      <c r="B373" s="96" t="s">
        <v>1205</v>
      </c>
      <c r="C373" s="96" t="e">
        <f>VLOOKUP(B373,#REF!,2,FALSE)</f>
        <v>#REF!</v>
      </c>
      <c r="D373" s="97" t="s">
        <v>709</v>
      </c>
      <c r="E373" s="89" t="s">
        <v>671</v>
      </c>
      <c r="F373" s="90" t="s">
        <v>12</v>
      </c>
      <c r="G373" s="90"/>
      <c r="H373" s="90"/>
      <c r="I373" s="91"/>
      <c r="J373" s="90"/>
      <c r="K373" s="128">
        <v>235984.41130500002</v>
      </c>
      <c r="L373" s="128"/>
      <c r="M373" s="129">
        <v>1057.48</v>
      </c>
      <c r="N373" s="129" t="s">
        <v>1409</v>
      </c>
      <c r="O373" s="200">
        <v>2495488</v>
      </c>
    </row>
    <row r="374" spans="2:15" ht="15.75">
      <c r="B374" s="96" t="s">
        <v>1211</v>
      </c>
      <c r="C374" s="96" t="e">
        <f>VLOOKUP(B374,#REF!,2,FALSE)</f>
        <v>#REF!</v>
      </c>
      <c r="D374" s="97" t="s">
        <v>713</v>
      </c>
      <c r="E374" s="89" t="s">
        <v>671</v>
      </c>
      <c r="F374" s="90" t="s">
        <v>12</v>
      </c>
      <c r="G374" s="90"/>
      <c r="H374" s="90"/>
      <c r="I374" s="91"/>
      <c r="J374" s="90"/>
      <c r="K374" s="128">
        <v>237849.02198000002</v>
      </c>
      <c r="L374" s="128"/>
      <c r="M374" s="129">
        <v>1028.11</v>
      </c>
      <c r="N374" s="129" t="s">
        <v>1409</v>
      </c>
      <c r="O374" s="200">
        <v>2445350</v>
      </c>
    </row>
    <row r="375" spans="2:15" ht="15.75">
      <c r="B375" s="96" t="s">
        <v>188</v>
      </c>
      <c r="C375" s="96" t="e">
        <f>VLOOKUP(B375,#REF!,2,FALSE)</f>
        <v>#REF!</v>
      </c>
      <c r="D375" s="97" t="s">
        <v>721</v>
      </c>
      <c r="E375" s="89" t="s">
        <v>671</v>
      </c>
      <c r="F375" s="90" t="s">
        <v>12</v>
      </c>
      <c r="G375" s="90"/>
      <c r="H375" s="90"/>
      <c r="I375" s="91"/>
      <c r="J375" s="90"/>
      <c r="K375" s="128">
        <v>261815.30742899998</v>
      </c>
      <c r="L375" s="128"/>
      <c r="M375" s="129">
        <v>1193.18</v>
      </c>
      <c r="N375" s="129" t="s">
        <v>1409</v>
      </c>
      <c r="O375" s="200">
        <v>3123928</v>
      </c>
    </row>
    <row r="376" spans="2:15" ht="15.75">
      <c r="B376" s="96" t="s">
        <v>199</v>
      </c>
      <c r="C376" s="96" t="e">
        <f>VLOOKUP(B376,#REF!,2,FALSE)</f>
        <v>#REF!</v>
      </c>
      <c r="D376" s="97" t="s">
        <v>731</v>
      </c>
      <c r="E376" s="89" t="s">
        <v>671</v>
      </c>
      <c r="F376" s="90" t="s">
        <v>12</v>
      </c>
      <c r="G376" s="90"/>
      <c r="H376" s="90"/>
      <c r="I376" s="91"/>
      <c r="J376" s="90"/>
      <c r="K376" s="128">
        <v>247695.024</v>
      </c>
      <c r="L376" s="128"/>
      <c r="M376" s="129">
        <v>1161.71</v>
      </c>
      <c r="N376" s="129" t="s">
        <v>1369</v>
      </c>
      <c r="O376" s="200">
        <v>0</v>
      </c>
    </row>
    <row r="377" spans="2:15" ht="15.75">
      <c r="B377" s="96" t="s">
        <v>381</v>
      </c>
      <c r="C377" s="96" t="e">
        <f>VLOOKUP(B377,#REF!,2,FALSE)</f>
        <v>#REF!</v>
      </c>
      <c r="D377" s="97" t="s">
        <v>304</v>
      </c>
      <c r="E377" s="89" t="s">
        <v>671</v>
      </c>
      <c r="F377" s="90" t="s">
        <v>12</v>
      </c>
      <c r="G377" s="90"/>
      <c r="H377" s="90"/>
      <c r="I377" s="91"/>
      <c r="J377" s="90"/>
      <c r="K377" s="128">
        <v>198729.88364000001</v>
      </c>
      <c r="L377" s="128"/>
      <c r="M377" s="129">
        <v>1027.3</v>
      </c>
      <c r="N377" s="129" t="s">
        <v>1409</v>
      </c>
      <c r="O377" s="200">
        <v>2041552</v>
      </c>
    </row>
    <row r="378" spans="2:15" ht="15.75">
      <c r="B378" s="96" t="s">
        <v>1427</v>
      </c>
      <c r="C378" s="96" t="e">
        <f>VLOOKUP(B378,#REF!,2,FALSE)</f>
        <v>#REF!</v>
      </c>
      <c r="D378" s="97" t="s">
        <v>958</v>
      </c>
      <c r="E378" s="89" t="s">
        <v>671</v>
      </c>
      <c r="F378" s="90" t="s">
        <v>12</v>
      </c>
      <c r="G378" s="90"/>
      <c r="H378" s="90"/>
      <c r="I378" s="91"/>
      <c r="J378" s="90"/>
      <c r="K378" s="128">
        <v>290254.56234</v>
      </c>
      <c r="L378" s="128"/>
      <c r="M378" s="129">
        <v>1028.81</v>
      </c>
      <c r="N378" s="129" t="s">
        <v>1409</v>
      </c>
      <c r="O378" s="200">
        <v>2986168</v>
      </c>
    </row>
    <row r="379" spans="2:15" ht="15.75">
      <c r="B379" s="96" t="s">
        <v>1441</v>
      </c>
      <c r="C379" s="96" t="e">
        <f>VLOOKUP(B379,#REF!,2,FALSE)</f>
        <v>#REF!</v>
      </c>
      <c r="D379" s="97" t="s">
        <v>974</v>
      </c>
      <c r="E379" s="89" t="s">
        <v>671</v>
      </c>
      <c r="F379" s="90" t="s">
        <v>12</v>
      </c>
      <c r="G379" s="90"/>
      <c r="H379" s="90"/>
      <c r="I379" s="91"/>
      <c r="J379" s="90"/>
      <c r="K379" s="128">
        <v>258271.73125999997</v>
      </c>
      <c r="L379" s="128"/>
      <c r="M379" s="129">
        <v>1126.53</v>
      </c>
      <c r="N379" s="129" t="s">
        <v>1409</v>
      </c>
      <c r="O379" s="200">
        <v>2909509</v>
      </c>
    </row>
    <row r="380" spans="2:15" ht="15.75">
      <c r="B380" s="96" t="s">
        <v>1446</v>
      </c>
      <c r="C380" s="96" t="e">
        <f>VLOOKUP(B380,#REF!,2,FALSE)</f>
        <v>#REF!</v>
      </c>
      <c r="D380" s="97" t="s">
        <v>980</v>
      </c>
      <c r="E380" s="89" t="s">
        <v>671</v>
      </c>
      <c r="F380" s="90" t="s">
        <v>12</v>
      </c>
      <c r="G380" s="90"/>
      <c r="H380" s="90"/>
      <c r="I380" s="91"/>
      <c r="J380" s="90"/>
      <c r="K380" s="128">
        <v>503022.84669999994</v>
      </c>
      <c r="L380" s="128"/>
      <c r="M380" s="129">
        <v>1149.66</v>
      </c>
      <c r="N380" s="129" t="s">
        <v>1369</v>
      </c>
      <c r="O380" s="200">
        <v>0</v>
      </c>
    </row>
    <row r="381" spans="2:15" ht="15.75">
      <c r="B381" s="96" t="s">
        <v>1493</v>
      </c>
      <c r="C381" s="96" t="e">
        <f>VLOOKUP(B381,#REF!,2,FALSE)</f>
        <v>#REF!</v>
      </c>
      <c r="D381" s="97" t="s">
        <v>1323</v>
      </c>
      <c r="E381" s="89" t="s">
        <v>671</v>
      </c>
      <c r="F381" s="90" t="s">
        <v>12</v>
      </c>
      <c r="G381" s="90"/>
      <c r="H381" s="90"/>
      <c r="I381" s="91"/>
      <c r="J381" s="90"/>
      <c r="K381" s="128">
        <v>203253.874828</v>
      </c>
      <c r="L381" s="128"/>
      <c r="M381" s="129">
        <v>1155.25</v>
      </c>
      <c r="N381" s="129" t="s">
        <v>1409</v>
      </c>
      <c r="O381" s="200">
        <v>2348090</v>
      </c>
    </row>
    <row r="382" spans="2:15" ht="15.75">
      <c r="B382" s="96" t="s">
        <v>1516</v>
      </c>
      <c r="C382" s="96" t="e">
        <f>VLOOKUP(B382,#REF!,2,FALSE)</f>
        <v>#REF!</v>
      </c>
      <c r="D382" s="97" t="s">
        <v>320</v>
      </c>
      <c r="E382" s="89" t="s">
        <v>671</v>
      </c>
      <c r="F382" s="90" t="s">
        <v>12</v>
      </c>
      <c r="G382" s="90"/>
      <c r="H382" s="90"/>
      <c r="I382" s="91"/>
      <c r="J382" s="90"/>
      <c r="K382" s="128">
        <v>335107.73795000004</v>
      </c>
      <c r="L382" s="128"/>
      <c r="M382" s="129">
        <v>1161.99</v>
      </c>
      <c r="N382" s="129" t="s">
        <v>1409</v>
      </c>
      <c r="O382" s="200">
        <v>3893918</v>
      </c>
    </row>
    <row r="383" spans="2:15" ht="15.75">
      <c r="B383" s="96" t="s">
        <v>243</v>
      </c>
      <c r="C383" s="96" t="e">
        <f>VLOOKUP(B383,#REF!,2,FALSE)</f>
        <v>#REF!</v>
      </c>
      <c r="D383" s="97" t="s">
        <v>346</v>
      </c>
      <c r="E383" s="89" t="s">
        <v>671</v>
      </c>
      <c r="F383" s="90" t="s">
        <v>12</v>
      </c>
      <c r="G383" s="90"/>
      <c r="H383" s="90"/>
      <c r="I383" s="91"/>
      <c r="J383" s="90"/>
      <c r="K383" s="128">
        <v>212144.53749999998</v>
      </c>
      <c r="L383" s="128"/>
      <c r="M383" s="129">
        <v>1039.06</v>
      </c>
      <c r="N383" s="129" t="s">
        <v>1409</v>
      </c>
      <c r="O383" s="200">
        <v>2204309</v>
      </c>
    </row>
    <row r="384" spans="2:15" ht="15.75">
      <c r="B384" s="96"/>
      <c r="C384" s="96"/>
      <c r="D384" s="97"/>
      <c r="E384" s="89"/>
      <c r="F384" s="90"/>
      <c r="G384" s="90"/>
      <c r="H384" s="90"/>
      <c r="I384" s="91"/>
      <c r="J384" s="90"/>
      <c r="K384" s="114"/>
      <c r="L384" s="114"/>
      <c r="M384" s="115"/>
      <c r="N384" s="115"/>
      <c r="O384" s="198"/>
    </row>
    <row r="385" spans="2:15" ht="15.75">
      <c r="B385" s="96"/>
      <c r="C385" s="96"/>
      <c r="D385" s="111" t="s">
        <v>1345</v>
      </c>
      <c r="E385" s="89"/>
      <c r="F385" s="90"/>
      <c r="G385" s="90"/>
      <c r="H385" s="90"/>
      <c r="I385" s="91"/>
      <c r="J385" s="90"/>
      <c r="K385" s="114"/>
      <c r="L385" s="114"/>
      <c r="M385" s="115"/>
      <c r="N385" s="115"/>
      <c r="O385" s="198"/>
    </row>
    <row r="386" spans="2:15" ht="15.75">
      <c r="B386" s="47"/>
      <c r="C386" s="47"/>
      <c r="D386" s="97"/>
      <c r="E386" s="89"/>
      <c r="F386" s="90"/>
      <c r="G386" s="90"/>
      <c r="H386" s="90"/>
      <c r="I386" s="91"/>
      <c r="J386" s="90"/>
      <c r="K386" s="114"/>
      <c r="L386" s="114"/>
      <c r="M386" s="115"/>
      <c r="N386" s="115"/>
      <c r="O386" s="198"/>
    </row>
    <row r="387" spans="2:15" ht="15.75">
      <c r="B387" s="96" t="s">
        <v>1366</v>
      </c>
      <c r="C387" s="96" t="e">
        <f>VLOOKUP(B387,#REF!,2,FALSE)</f>
        <v>#REF!</v>
      </c>
      <c r="D387" s="97" t="s">
        <v>1367</v>
      </c>
      <c r="E387" s="89" t="s">
        <v>1368</v>
      </c>
      <c r="F387" s="90" t="s">
        <v>12</v>
      </c>
      <c r="G387" s="90"/>
      <c r="H387" s="90"/>
      <c r="I387" s="91"/>
      <c r="J387" s="90"/>
      <c r="K387" s="128">
        <v>572263.451995</v>
      </c>
      <c r="L387" s="128"/>
      <c r="M387" s="129">
        <v>168.03</v>
      </c>
      <c r="N387" s="129" t="s">
        <v>1409</v>
      </c>
      <c r="O387" s="200">
        <v>961574</v>
      </c>
    </row>
    <row r="388" spans="2:15" ht="15.75">
      <c r="B388" s="96" t="s">
        <v>1391</v>
      </c>
      <c r="C388" s="96" t="e">
        <f>VLOOKUP(B388,#REF!,2,FALSE)</f>
        <v>#REF!</v>
      </c>
      <c r="D388" s="97" t="s">
        <v>1392</v>
      </c>
      <c r="E388" s="89" t="s">
        <v>1368</v>
      </c>
      <c r="F388" s="90" t="s">
        <v>12</v>
      </c>
      <c r="G388" s="90"/>
      <c r="H388" s="90"/>
      <c r="I388" s="91"/>
      <c r="J388" s="90"/>
      <c r="K388" s="128">
        <v>213690.87375000003</v>
      </c>
      <c r="L388" s="128"/>
      <c r="M388" s="129">
        <v>150.49</v>
      </c>
      <c r="N388" s="129" t="s">
        <v>1369</v>
      </c>
      <c r="O388" s="200">
        <v>0</v>
      </c>
    </row>
    <row r="389" spans="2:15" ht="15.75">
      <c r="B389" s="96" t="s">
        <v>94</v>
      </c>
      <c r="C389" s="96" t="e">
        <f>VLOOKUP(B389,#REF!,2,FALSE)</f>
        <v>#REF!</v>
      </c>
      <c r="D389" s="97" t="s">
        <v>95</v>
      </c>
      <c r="E389" s="89" t="s">
        <v>1368</v>
      </c>
      <c r="F389" s="90" t="s">
        <v>12</v>
      </c>
      <c r="G389" s="90"/>
      <c r="H389" s="90"/>
      <c r="I389" s="91"/>
      <c r="J389" s="90"/>
      <c r="K389" s="128">
        <v>281587.06369</v>
      </c>
      <c r="L389" s="128"/>
      <c r="M389" s="129">
        <v>174.51</v>
      </c>
      <c r="N389" s="129" t="s">
        <v>1369</v>
      </c>
      <c r="O389" s="200">
        <v>0</v>
      </c>
    </row>
    <row r="390" spans="2:15" ht="15.75">
      <c r="B390" s="96" t="s">
        <v>111</v>
      </c>
      <c r="C390" s="96" t="e">
        <f>VLOOKUP(B390,#REF!,2,FALSE)</f>
        <v>#REF!</v>
      </c>
      <c r="D390" s="97" t="s">
        <v>112</v>
      </c>
      <c r="E390" s="89" t="s">
        <v>1368</v>
      </c>
      <c r="F390" s="90" t="s">
        <v>12</v>
      </c>
      <c r="G390" s="90"/>
      <c r="H390" s="90"/>
      <c r="I390" s="91"/>
      <c r="J390" s="90"/>
      <c r="K390" s="128">
        <v>380456.2685</v>
      </c>
      <c r="L390" s="128"/>
      <c r="M390" s="129">
        <v>150.22</v>
      </c>
      <c r="N390" s="129" t="s">
        <v>1369</v>
      </c>
      <c r="O390" s="200">
        <v>0</v>
      </c>
    </row>
    <row r="391" spans="2:15" ht="15.75">
      <c r="B391" s="96" t="s">
        <v>155</v>
      </c>
      <c r="C391" s="96" t="e">
        <f>VLOOKUP(B391,#REF!,2,FALSE)</f>
        <v>#REF!</v>
      </c>
      <c r="D391" s="97" t="s">
        <v>156</v>
      </c>
      <c r="E391" s="89" t="s">
        <v>1368</v>
      </c>
      <c r="F391" s="90" t="s">
        <v>12</v>
      </c>
      <c r="G391" s="90"/>
      <c r="H391" s="90"/>
      <c r="I391" s="91"/>
      <c r="J391" s="90"/>
      <c r="K391" s="128">
        <v>171927.75672</v>
      </c>
      <c r="L391" s="128"/>
      <c r="M391" s="129">
        <v>194.41</v>
      </c>
      <c r="N391" s="129" t="s">
        <v>1369</v>
      </c>
      <c r="O391" s="200">
        <v>0</v>
      </c>
    </row>
    <row r="392" spans="2:15" ht="15.75">
      <c r="B392" s="96" t="s">
        <v>168</v>
      </c>
      <c r="C392" s="96" t="e">
        <f>VLOOKUP(B392,#REF!,2,FALSE)</f>
        <v>#REF!</v>
      </c>
      <c r="D392" s="97" t="s">
        <v>169</v>
      </c>
      <c r="E392" s="89" t="s">
        <v>1368</v>
      </c>
      <c r="F392" s="90" t="s">
        <v>12</v>
      </c>
      <c r="G392" s="90"/>
      <c r="H392" s="90"/>
      <c r="I392" s="91"/>
      <c r="J392" s="90"/>
      <c r="K392" s="128">
        <v>180734.14589999997</v>
      </c>
      <c r="L392" s="128"/>
      <c r="M392" s="129">
        <v>200.79</v>
      </c>
      <c r="N392" s="129" t="s">
        <v>1369</v>
      </c>
      <c r="O392" s="200">
        <v>0</v>
      </c>
    </row>
    <row r="393" spans="2:15" ht="15.75">
      <c r="B393" s="96" t="s">
        <v>181</v>
      </c>
      <c r="C393" s="96" t="e">
        <f>VLOOKUP(B393,#REF!,2,FALSE)</f>
        <v>#REF!</v>
      </c>
      <c r="D393" s="97" t="s">
        <v>33</v>
      </c>
      <c r="E393" s="89" t="s">
        <v>1368</v>
      </c>
      <c r="F393" s="90" t="s">
        <v>12</v>
      </c>
      <c r="G393" s="90"/>
      <c r="H393" s="90"/>
      <c r="I393" s="91"/>
      <c r="J393" s="90"/>
      <c r="K393" s="128">
        <v>333165.33358</v>
      </c>
      <c r="L393" s="128"/>
      <c r="M393" s="129">
        <v>163.74</v>
      </c>
      <c r="N393" s="129" t="s">
        <v>1369</v>
      </c>
      <c r="O393" s="200">
        <v>0</v>
      </c>
    </row>
    <row r="394" spans="2:15" ht="15.75">
      <c r="B394" s="96" t="s">
        <v>35</v>
      </c>
      <c r="C394" s="96" t="e">
        <f>VLOOKUP(B394,#REF!,2,FALSE)</f>
        <v>#REF!</v>
      </c>
      <c r="D394" s="97" t="s">
        <v>36</v>
      </c>
      <c r="E394" s="89" t="s">
        <v>1368</v>
      </c>
      <c r="F394" s="90" t="s">
        <v>12</v>
      </c>
      <c r="G394" s="90"/>
      <c r="H394" s="90"/>
      <c r="I394" s="91"/>
      <c r="J394" s="90"/>
      <c r="K394" s="128">
        <v>626312.18125</v>
      </c>
      <c r="L394" s="128"/>
      <c r="M394" s="129">
        <v>159.73</v>
      </c>
      <c r="N394" s="129" t="s">
        <v>1369</v>
      </c>
      <c r="O394" s="200">
        <v>0</v>
      </c>
    </row>
    <row r="395" spans="2:15" ht="15.75">
      <c r="B395" s="96" t="s">
        <v>42</v>
      </c>
      <c r="C395" s="96" t="e">
        <f>VLOOKUP(B395,#REF!,2,FALSE)</f>
        <v>#REF!</v>
      </c>
      <c r="D395" s="97" t="s">
        <v>43</v>
      </c>
      <c r="E395" s="89" t="s">
        <v>1368</v>
      </c>
      <c r="F395" s="90" t="s">
        <v>12</v>
      </c>
      <c r="G395" s="90"/>
      <c r="H395" s="90"/>
      <c r="I395" s="91"/>
      <c r="J395" s="90"/>
      <c r="K395" s="128">
        <v>298453.722</v>
      </c>
      <c r="L395" s="128"/>
      <c r="M395" s="129">
        <v>180</v>
      </c>
      <c r="N395" s="129" t="s">
        <v>1369</v>
      </c>
      <c r="O395" s="200">
        <v>0</v>
      </c>
    </row>
    <row r="396" spans="2:15" ht="15.75">
      <c r="B396" s="96" t="s">
        <v>48</v>
      </c>
      <c r="C396" s="96" t="e">
        <f>VLOOKUP(B396,#REF!,2,FALSE)</f>
        <v>#REF!</v>
      </c>
      <c r="D396" s="97" t="s">
        <v>49</v>
      </c>
      <c r="E396" s="89" t="s">
        <v>1368</v>
      </c>
      <c r="F396" s="90" t="s">
        <v>12</v>
      </c>
      <c r="G396" s="90"/>
      <c r="H396" s="90"/>
      <c r="I396" s="91"/>
      <c r="J396" s="90"/>
      <c r="K396" s="128">
        <v>192690.3585</v>
      </c>
      <c r="L396" s="128"/>
      <c r="M396" s="129">
        <v>153.41</v>
      </c>
      <c r="N396" s="129" t="s">
        <v>1369</v>
      </c>
      <c r="O396" s="200">
        <v>0</v>
      </c>
    </row>
    <row r="397" spans="2:15" ht="15.75">
      <c r="B397" s="96" t="s">
        <v>1263</v>
      </c>
      <c r="C397" s="96" t="e">
        <f>VLOOKUP(B397,#REF!,2,FALSE)</f>
        <v>#REF!</v>
      </c>
      <c r="D397" s="97" t="s">
        <v>1264</v>
      </c>
      <c r="E397" s="89" t="s">
        <v>1368</v>
      </c>
      <c r="F397" s="90" t="s">
        <v>12</v>
      </c>
      <c r="G397" s="90"/>
      <c r="H397" s="90"/>
      <c r="I397" s="91"/>
      <c r="J397" s="90"/>
      <c r="K397" s="128">
        <v>651294.8530049999</v>
      </c>
      <c r="L397" s="128"/>
      <c r="M397" s="129">
        <v>136.71</v>
      </c>
      <c r="N397" s="129" t="s">
        <v>1369</v>
      </c>
      <c r="O397" s="200">
        <v>0</v>
      </c>
    </row>
    <row r="398" spans="2:15" ht="15.75">
      <c r="B398" s="96" t="s">
        <v>1275</v>
      </c>
      <c r="C398" s="96" t="e">
        <f>VLOOKUP(B398,#REF!,2,FALSE)</f>
        <v>#REF!</v>
      </c>
      <c r="D398" s="97" t="s">
        <v>514</v>
      </c>
      <c r="E398" s="89" t="s">
        <v>1368</v>
      </c>
      <c r="F398" s="90" t="s">
        <v>12</v>
      </c>
      <c r="G398" s="90"/>
      <c r="H398" s="90"/>
      <c r="I398" s="91"/>
      <c r="J398" s="90"/>
      <c r="K398" s="128">
        <v>225751.816125</v>
      </c>
      <c r="L398" s="128"/>
      <c r="M398" s="129">
        <v>199.69</v>
      </c>
      <c r="N398" s="129" t="s">
        <v>1369</v>
      </c>
      <c r="O398" s="200">
        <v>0</v>
      </c>
    </row>
    <row r="399" spans="2:15" ht="15.75">
      <c r="B399" s="96" t="s">
        <v>536</v>
      </c>
      <c r="C399" s="96" t="e">
        <f>VLOOKUP(B399,#REF!,2,FALSE)</f>
        <v>#REF!</v>
      </c>
      <c r="D399" s="97" t="s">
        <v>537</v>
      </c>
      <c r="E399" s="89" t="s">
        <v>1368</v>
      </c>
      <c r="F399" s="90" t="s">
        <v>12</v>
      </c>
      <c r="G399" s="90"/>
      <c r="H399" s="90"/>
      <c r="I399" s="91"/>
      <c r="J399" s="90"/>
      <c r="K399" s="128">
        <v>699827.8635799999</v>
      </c>
      <c r="L399" s="128"/>
      <c r="M399" s="129">
        <v>146.25</v>
      </c>
      <c r="N399" s="129" t="s">
        <v>1369</v>
      </c>
      <c r="O399" s="200">
        <v>0</v>
      </c>
    </row>
    <row r="400" spans="2:15" ht="15.75">
      <c r="B400" s="96" t="s">
        <v>691</v>
      </c>
      <c r="C400" s="96" t="e">
        <f>VLOOKUP(B400,#REF!,2,FALSE)</f>
        <v>#REF!</v>
      </c>
      <c r="D400" s="97" t="s">
        <v>692</v>
      </c>
      <c r="E400" s="89" t="s">
        <v>1368</v>
      </c>
      <c r="F400" s="90" t="s">
        <v>12</v>
      </c>
      <c r="G400" s="90"/>
      <c r="H400" s="90"/>
      <c r="I400" s="91"/>
      <c r="J400" s="90"/>
      <c r="K400" s="128">
        <v>452129.9762849999</v>
      </c>
      <c r="L400" s="128"/>
      <c r="M400" s="129">
        <v>147.82</v>
      </c>
      <c r="N400" s="129" t="s">
        <v>1409</v>
      </c>
      <c r="O400" s="200">
        <v>668339</v>
      </c>
    </row>
    <row r="401" spans="2:15" ht="15.75">
      <c r="B401" s="96" t="s">
        <v>1108</v>
      </c>
      <c r="C401" s="96" t="e">
        <f>VLOOKUP(B401,#REF!,2,FALSE)</f>
        <v>#REF!</v>
      </c>
      <c r="D401" s="97" t="s">
        <v>1109</v>
      </c>
      <c r="E401" s="89" t="s">
        <v>1368</v>
      </c>
      <c r="F401" s="90" t="s">
        <v>12</v>
      </c>
      <c r="G401" s="90"/>
      <c r="H401" s="90"/>
      <c r="I401" s="91"/>
      <c r="J401" s="90"/>
      <c r="K401" s="128">
        <v>289042.50539</v>
      </c>
      <c r="L401" s="128"/>
      <c r="M401" s="129">
        <v>173.12</v>
      </c>
      <c r="N401" s="129" t="s">
        <v>1409</v>
      </c>
      <c r="O401" s="200">
        <v>500390</v>
      </c>
    </row>
    <row r="402" spans="2:15" ht="15.75">
      <c r="B402" s="96" t="s">
        <v>1122</v>
      </c>
      <c r="C402" s="96" t="e">
        <f>VLOOKUP(B402,#REF!,2,FALSE)</f>
        <v>#REF!</v>
      </c>
      <c r="D402" s="97" t="s">
        <v>1123</v>
      </c>
      <c r="E402" s="89" t="s">
        <v>1368</v>
      </c>
      <c r="F402" s="90" t="s">
        <v>12</v>
      </c>
      <c r="G402" s="90"/>
      <c r="H402" s="90"/>
      <c r="I402" s="91"/>
      <c r="J402" s="90"/>
      <c r="K402" s="128">
        <v>639341.961667</v>
      </c>
      <c r="L402" s="128"/>
      <c r="M402" s="129">
        <v>138.68</v>
      </c>
      <c r="N402" s="129" t="s">
        <v>1369</v>
      </c>
      <c r="O402" s="200">
        <v>0</v>
      </c>
    </row>
    <row r="403" spans="2:15" ht="15.75">
      <c r="B403" s="96" t="s">
        <v>1136</v>
      </c>
      <c r="C403" s="96" t="e">
        <f>VLOOKUP(B403,#REF!,2,FALSE)</f>
        <v>#REF!</v>
      </c>
      <c r="D403" s="97" t="s">
        <v>1137</v>
      </c>
      <c r="E403" s="89" t="s">
        <v>1368</v>
      </c>
      <c r="F403" s="90" t="s">
        <v>12</v>
      </c>
      <c r="G403" s="90"/>
      <c r="H403" s="90"/>
      <c r="I403" s="91"/>
      <c r="J403" s="90"/>
      <c r="K403" s="128">
        <v>470821.3632700001</v>
      </c>
      <c r="L403" s="128"/>
      <c r="M403" s="129">
        <v>149.93</v>
      </c>
      <c r="N403" s="129" t="s">
        <v>1369</v>
      </c>
      <c r="O403" s="200">
        <v>0</v>
      </c>
    </row>
    <row r="404" spans="2:15" ht="15.75">
      <c r="B404" s="96" t="s">
        <v>1145</v>
      </c>
      <c r="C404" s="96" t="e">
        <f>VLOOKUP(B404,#REF!,2,FALSE)</f>
        <v>#REF!</v>
      </c>
      <c r="D404" s="97" t="s">
        <v>1146</v>
      </c>
      <c r="E404" s="89" t="s">
        <v>1368</v>
      </c>
      <c r="F404" s="90" t="s">
        <v>12</v>
      </c>
      <c r="G404" s="90"/>
      <c r="H404" s="90"/>
      <c r="I404" s="91"/>
      <c r="J404" s="90"/>
      <c r="K404" s="128">
        <v>322690.38100999995</v>
      </c>
      <c r="L404" s="128"/>
      <c r="M404" s="129">
        <v>173.87</v>
      </c>
      <c r="N404" s="129" t="s">
        <v>1409</v>
      </c>
      <c r="O404" s="200">
        <v>561062</v>
      </c>
    </row>
    <row r="405" spans="2:15" ht="15.75">
      <c r="B405" s="96" t="s">
        <v>1152</v>
      </c>
      <c r="C405" s="96" t="e">
        <f>VLOOKUP(B405,#REF!,2,FALSE)</f>
        <v>#REF!</v>
      </c>
      <c r="D405" s="97" t="s">
        <v>1153</v>
      </c>
      <c r="E405" s="89" t="s">
        <v>1368</v>
      </c>
      <c r="F405" s="90" t="s">
        <v>12</v>
      </c>
      <c r="G405" s="90"/>
      <c r="H405" s="90"/>
      <c r="I405" s="91"/>
      <c r="J405" s="90"/>
      <c r="K405" s="128">
        <v>238955.42585</v>
      </c>
      <c r="L405" s="128"/>
      <c r="M405" s="129">
        <v>186.39</v>
      </c>
      <c r="N405" s="129" t="s">
        <v>1369</v>
      </c>
      <c r="O405" s="200">
        <v>0</v>
      </c>
    </row>
    <row r="406" spans="2:15" ht="15.75">
      <c r="B406" s="96" t="s">
        <v>1188</v>
      </c>
      <c r="C406" s="96" t="e">
        <f>VLOOKUP(B406,#REF!,2,FALSE)</f>
        <v>#REF!</v>
      </c>
      <c r="D406" s="97" t="s">
        <v>1189</v>
      </c>
      <c r="E406" s="89" t="s">
        <v>1368</v>
      </c>
      <c r="F406" s="90" t="s">
        <v>12</v>
      </c>
      <c r="G406" s="90"/>
      <c r="H406" s="90"/>
      <c r="I406" s="91"/>
      <c r="J406" s="90"/>
      <c r="K406" s="128">
        <v>304862.79980000004</v>
      </c>
      <c r="L406" s="128"/>
      <c r="M406" s="129">
        <v>196.92</v>
      </c>
      <c r="N406" s="129" t="s">
        <v>1369</v>
      </c>
      <c r="O406" s="200">
        <v>0</v>
      </c>
    </row>
    <row r="407" spans="2:15" ht="15.75">
      <c r="B407" s="96" t="s">
        <v>1208</v>
      </c>
      <c r="C407" s="96" t="e">
        <f>VLOOKUP(B407,#REF!,2,FALSE)</f>
        <v>#REF!</v>
      </c>
      <c r="D407" s="97" t="s">
        <v>1209</v>
      </c>
      <c r="E407" s="89" t="s">
        <v>1368</v>
      </c>
      <c r="F407" s="90" t="s">
        <v>12</v>
      </c>
      <c r="G407" s="90"/>
      <c r="H407" s="90"/>
      <c r="I407" s="91"/>
      <c r="J407" s="90"/>
      <c r="K407" s="128">
        <v>302890.13512500003</v>
      </c>
      <c r="L407" s="128"/>
      <c r="M407" s="129">
        <v>204.55</v>
      </c>
      <c r="N407" s="129" t="s">
        <v>1409</v>
      </c>
      <c r="O407" s="200">
        <v>619562</v>
      </c>
    </row>
    <row r="408" spans="2:15" ht="15.75">
      <c r="B408" s="96" t="s">
        <v>1212</v>
      </c>
      <c r="C408" s="96" t="e">
        <f>VLOOKUP(B408,#REF!,2,FALSE)</f>
        <v>#REF!</v>
      </c>
      <c r="D408" s="97" t="s">
        <v>1213</v>
      </c>
      <c r="E408" s="89" t="s">
        <v>1368</v>
      </c>
      <c r="F408" s="90" t="s">
        <v>12</v>
      </c>
      <c r="G408" s="90"/>
      <c r="H408" s="90"/>
      <c r="I408" s="91"/>
      <c r="J408" s="90"/>
      <c r="K408" s="128">
        <v>237849.02198000002</v>
      </c>
      <c r="L408" s="128"/>
      <c r="M408" s="129">
        <v>193.2</v>
      </c>
      <c r="N408" s="129" t="s">
        <v>1409</v>
      </c>
      <c r="O408" s="200">
        <v>459524</v>
      </c>
    </row>
    <row r="409" spans="2:15" ht="15.75">
      <c r="B409" s="96" t="s">
        <v>191</v>
      </c>
      <c r="C409" s="96" t="e">
        <f>VLOOKUP(B409,#REF!,2,FALSE)</f>
        <v>#REF!</v>
      </c>
      <c r="D409" s="97" t="s">
        <v>192</v>
      </c>
      <c r="E409" s="89" t="s">
        <v>1368</v>
      </c>
      <c r="F409" s="90" t="s">
        <v>12</v>
      </c>
      <c r="G409" s="90"/>
      <c r="H409" s="90"/>
      <c r="I409" s="91"/>
      <c r="J409" s="90"/>
      <c r="K409" s="128">
        <v>338371.652429</v>
      </c>
      <c r="L409" s="128"/>
      <c r="M409" s="129">
        <v>166.41</v>
      </c>
      <c r="N409" s="129" t="s">
        <v>1369</v>
      </c>
      <c r="O409" s="200">
        <v>0</v>
      </c>
    </row>
    <row r="410" spans="2:15" ht="15.75">
      <c r="B410" s="96" t="s">
        <v>1431</v>
      </c>
      <c r="C410" s="96" t="e">
        <f>VLOOKUP(B410,#REF!,2,FALSE)</f>
        <v>#REF!</v>
      </c>
      <c r="D410" s="97" t="s">
        <v>1432</v>
      </c>
      <c r="E410" s="89" t="s">
        <v>1368</v>
      </c>
      <c r="F410" s="90" t="s">
        <v>12</v>
      </c>
      <c r="G410" s="90"/>
      <c r="H410" s="90"/>
      <c r="I410" s="91"/>
      <c r="J410" s="90"/>
      <c r="K410" s="128">
        <v>361784.99434</v>
      </c>
      <c r="L410" s="128"/>
      <c r="M410" s="129">
        <v>177.61</v>
      </c>
      <c r="N410" s="129" t="s">
        <v>1409</v>
      </c>
      <c r="O410" s="200">
        <v>642566</v>
      </c>
    </row>
    <row r="411" spans="2:15" ht="15.75">
      <c r="B411" s="96" t="s">
        <v>1443</v>
      </c>
      <c r="C411" s="96" t="e">
        <f>VLOOKUP(B411,#REF!,2,FALSE)</f>
        <v>#REF!</v>
      </c>
      <c r="D411" s="97" t="s">
        <v>1444</v>
      </c>
      <c r="E411" s="89" t="s">
        <v>1368</v>
      </c>
      <c r="F411" s="90" t="s">
        <v>12</v>
      </c>
      <c r="G411" s="90"/>
      <c r="H411" s="90"/>
      <c r="I411" s="91"/>
      <c r="J411" s="90"/>
      <c r="K411" s="128">
        <v>258271.73125999997</v>
      </c>
      <c r="L411" s="128"/>
      <c r="M411" s="129">
        <v>166.77</v>
      </c>
      <c r="N411" s="129" t="s">
        <v>1409</v>
      </c>
      <c r="O411" s="200">
        <v>430720</v>
      </c>
    </row>
    <row r="412" spans="2:15" ht="15.75">
      <c r="B412" s="96" t="s">
        <v>1448</v>
      </c>
      <c r="C412" s="96" t="e">
        <f>VLOOKUP(B412,#REF!,2,FALSE)</f>
        <v>#REF!</v>
      </c>
      <c r="D412" s="97" t="s">
        <v>1449</v>
      </c>
      <c r="E412" s="89" t="s">
        <v>1368</v>
      </c>
      <c r="F412" s="90" t="s">
        <v>12</v>
      </c>
      <c r="G412" s="90"/>
      <c r="H412" s="90"/>
      <c r="I412" s="91"/>
      <c r="J412" s="90"/>
      <c r="K412" s="128">
        <v>503022.84669999994</v>
      </c>
      <c r="L412" s="128"/>
      <c r="M412" s="129">
        <v>203.49</v>
      </c>
      <c r="N412" s="129" t="s">
        <v>1369</v>
      </c>
      <c r="O412" s="200">
        <v>0</v>
      </c>
    </row>
    <row r="413" spans="2:15" ht="15.75">
      <c r="B413" s="96" t="s">
        <v>1450</v>
      </c>
      <c r="C413" s="96" t="e">
        <f>VLOOKUP(B413,#REF!,2,FALSE)</f>
        <v>#REF!</v>
      </c>
      <c r="D413" s="97" t="s">
        <v>1451</v>
      </c>
      <c r="E413" s="89" t="s">
        <v>1368</v>
      </c>
      <c r="F413" s="90" t="s">
        <v>12</v>
      </c>
      <c r="G413" s="90"/>
      <c r="H413" s="90"/>
      <c r="I413" s="91"/>
      <c r="J413" s="90"/>
      <c r="K413" s="128">
        <v>640422.292614</v>
      </c>
      <c r="L413" s="128"/>
      <c r="M413" s="129">
        <v>138.42</v>
      </c>
      <c r="N413" s="129" t="s">
        <v>1409</v>
      </c>
      <c r="O413" s="200">
        <v>886473</v>
      </c>
    </row>
    <row r="414" spans="2:15" ht="15.75">
      <c r="B414" s="96" t="s">
        <v>1466</v>
      </c>
      <c r="C414" s="96" t="e">
        <f>VLOOKUP(B414,#REF!,2,FALSE)</f>
        <v>#REF!</v>
      </c>
      <c r="D414" s="97" t="s">
        <v>1467</v>
      </c>
      <c r="E414" s="89" t="s">
        <v>1368</v>
      </c>
      <c r="F414" s="90" t="s">
        <v>12</v>
      </c>
      <c r="G414" s="90"/>
      <c r="H414" s="90"/>
      <c r="I414" s="91"/>
      <c r="J414" s="90"/>
      <c r="K414" s="128">
        <v>884337.9672259999</v>
      </c>
      <c r="L414" s="128"/>
      <c r="M414" s="129">
        <v>154.3</v>
      </c>
      <c r="N414" s="129" t="s">
        <v>1369</v>
      </c>
      <c r="O414" s="200">
        <v>0</v>
      </c>
    </row>
    <row r="415" spans="2:15" ht="15.75">
      <c r="B415" s="96" t="s">
        <v>1494</v>
      </c>
      <c r="C415" s="96" t="e">
        <f>VLOOKUP(B415,#REF!,2,FALSE)</f>
        <v>#REF!</v>
      </c>
      <c r="D415" s="97" t="s">
        <v>1495</v>
      </c>
      <c r="E415" s="89" t="s">
        <v>1368</v>
      </c>
      <c r="F415" s="90" t="s">
        <v>12</v>
      </c>
      <c r="G415" s="90"/>
      <c r="H415" s="90"/>
      <c r="I415" s="91"/>
      <c r="J415" s="90"/>
      <c r="K415" s="128">
        <v>203253.874828</v>
      </c>
      <c r="L415" s="128"/>
      <c r="M415" s="129">
        <v>180.96</v>
      </c>
      <c r="N415" s="129" t="s">
        <v>1409</v>
      </c>
      <c r="O415" s="200">
        <v>367808</v>
      </c>
    </row>
    <row r="416" spans="2:15" ht="15.75">
      <c r="B416" s="96" t="s">
        <v>1508</v>
      </c>
      <c r="C416" s="96" t="e">
        <f>VLOOKUP(B416,#REF!,2,FALSE)</f>
        <v>#REF!</v>
      </c>
      <c r="D416" s="97" t="s">
        <v>1509</v>
      </c>
      <c r="E416" s="89" t="s">
        <v>1368</v>
      </c>
      <c r="F416" s="90" t="s">
        <v>12</v>
      </c>
      <c r="G416" s="90"/>
      <c r="H416" s="90"/>
      <c r="I416" s="91"/>
      <c r="J416" s="90"/>
      <c r="K416" s="128">
        <v>447359.2956999999</v>
      </c>
      <c r="L416" s="128"/>
      <c r="M416" s="129">
        <v>178.72</v>
      </c>
      <c r="N416" s="129" t="s">
        <v>1409</v>
      </c>
      <c r="O416" s="200">
        <v>799521</v>
      </c>
    </row>
    <row r="417" spans="2:15" ht="15.75">
      <c r="B417" s="96" t="s">
        <v>230</v>
      </c>
      <c r="C417" s="96" t="e">
        <f>VLOOKUP(B417,#REF!,2,FALSE)</f>
        <v>#REF!</v>
      </c>
      <c r="D417" s="97" t="s">
        <v>231</v>
      </c>
      <c r="E417" s="89" t="s">
        <v>1368</v>
      </c>
      <c r="F417" s="90" t="s">
        <v>12</v>
      </c>
      <c r="G417" s="90"/>
      <c r="H417" s="90"/>
      <c r="I417" s="91"/>
      <c r="J417" s="90"/>
      <c r="K417" s="128">
        <v>254980.42955</v>
      </c>
      <c r="L417" s="128"/>
      <c r="M417" s="129">
        <v>157.77</v>
      </c>
      <c r="N417" s="129" t="s">
        <v>1409</v>
      </c>
      <c r="O417" s="200">
        <v>402283</v>
      </c>
    </row>
    <row r="418" spans="2:15" ht="15.75">
      <c r="B418" s="47"/>
      <c r="C418" s="47"/>
      <c r="D418" s="97"/>
      <c r="E418" s="89"/>
      <c r="F418" s="90"/>
      <c r="G418" s="90"/>
      <c r="H418" s="90"/>
      <c r="I418" s="91"/>
      <c r="J418" s="90"/>
      <c r="K418" s="114"/>
      <c r="L418" s="114"/>
      <c r="M418" s="115"/>
      <c r="N418" s="115"/>
      <c r="O418" s="198"/>
    </row>
    <row r="419" spans="2:15" ht="15.75">
      <c r="B419" s="96" t="s">
        <v>522</v>
      </c>
      <c r="C419" s="96" t="e">
        <f>VLOOKUP(B419,#REF!,2,FALSE)</f>
        <v>#REF!</v>
      </c>
      <c r="D419" s="97" t="s">
        <v>523</v>
      </c>
      <c r="E419" s="89" t="s">
        <v>524</v>
      </c>
      <c r="F419" s="90" t="s">
        <v>12</v>
      </c>
      <c r="G419" s="90"/>
      <c r="H419" s="90"/>
      <c r="I419" s="91"/>
      <c r="J419" s="90"/>
      <c r="K419" s="128">
        <v>806183.69684885</v>
      </c>
      <c r="L419" s="128"/>
      <c r="M419" s="129">
        <v>144.33</v>
      </c>
      <c r="N419" s="129" t="s">
        <v>1369</v>
      </c>
      <c r="O419" s="200">
        <v>0</v>
      </c>
    </row>
    <row r="420" spans="2:15" ht="15.75">
      <c r="B420" s="96" t="s">
        <v>1170</v>
      </c>
      <c r="C420" s="96" t="e">
        <f>VLOOKUP(B420,#REF!,2,FALSE)</f>
        <v>#REF!</v>
      </c>
      <c r="D420" s="97" t="s">
        <v>1171</v>
      </c>
      <c r="E420" s="89" t="s">
        <v>524</v>
      </c>
      <c r="F420" s="90" t="s">
        <v>12</v>
      </c>
      <c r="G420" s="90"/>
      <c r="H420" s="90"/>
      <c r="I420" s="91"/>
      <c r="J420" s="90"/>
      <c r="K420" s="128">
        <v>422101.37965</v>
      </c>
      <c r="L420" s="128"/>
      <c r="M420" s="129">
        <v>150.62</v>
      </c>
      <c r="N420" s="129" t="s">
        <v>1369</v>
      </c>
      <c r="O420" s="200">
        <v>0</v>
      </c>
    </row>
    <row r="421" spans="2:15" ht="15.75">
      <c r="B421" s="96" t="s">
        <v>1216</v>
      </c>
      <c r="C421" s="96" t="e">
        <f>VLOOKUP(B421,#REF!,2,FALSE)</f>
        <v>#REF!</v>
      </c>
      <c r="D421" s="97" t="s">
        <v>1217</v>
      </c>
      <c r="E421" s="89" t="s">
        <v>524</v>
      </c>
      <c r="F421" s="90" t="s">
        <v>12</v>
      </c>
      <c r="G421" s="90"/>
      <c r="H421" s="90"/>
      <c r="I421" s="91"/>
      <c r="J421" s="90"/>
      <c r="K421" s="128">
        <v>440675.8517</v>
      </c>
      <c r="L421" s="128"/>
      <c r="M421" s="129">
        <v>83.68</v>
      </c>
      <c r="N421" s="129" t="s">
        <v>1369</v>
      </c>
      <c r="O421" s="200">
        <v>0</v>
      </c>
    </row>
    <row r="422" spans="2:15" ht="15.75">
      <c r="B422" s="96" t="s">
        <v>400</v>
      </c>
      <c r="C422" s="96" t="e">
        <f>VLOOKUP(B422,#REF!,2,FALSE)</f>
        <v>#REF!</v>
      </c>
      <c r="D422" s="97" t="s">
        <v>401</v>
      </c>
      <c r="E422" s="89" t="s">
        <v>524</v>
      </c>
      <c r="F422" s="90" t="s">
        <v>12</v>
      </c>
      <c r="G422" s="90"/>
      <c r="H422" s="90"/>
      <c r="I422" s="91"/>
      <c r="J422" s="90"/>
      <c r="K422" s="128">
        <v>386687.90949</v>
      </c>
      <c r="L422" s="128"/>
      <c r="M422" s="129">
        <v>137.55</v>
      </c>
      <c r="N422" s="129" t="s">
        <v>1369</v>
      </c>
      <c r="O422" s="200">
        <v>0</v>
      </c>
    </row>
    <row r="423" spans="2:15" ht="15.75">
      <c r="B423" s="96" t="s">
        <v>1512</v>
      </c>
      <c r="C423" s="96" t="e">
        <f>VLOOKUP(B423,#REF!,2,FALSE)</f>
        <v>#REF!</v>
      </c>
      <c r="D423" s="97" t="s">
        <v>1513</v>
      </c>
      <c r="E423" s="89" t="s">
        <v>524</v>
      </c>
      <c r="F423" s="90" t="s">
        <v>12</v>
      </c>
      <c r="G423" s="90"/>
      <c r="H423" s="90"/>
      <c r="I423" s="91"/>
      <c r="J423" s="90"/>
      <c r="K423" s="128">
        <v>813197.8112059999</v>
      </c>
      <c r="L423" s="128"/>
      <c r="M423" s="129">
        <v>99.45</v>
      </c>
      <c r="N423" s="129" t="s">
        <v>1369</v>
      </c>
      <c r="O423" s="200">
        <v>0</v>
      </c>
    </row>
    <row r="424" spans="2:15" ht="15.75">
      <c r="B424" s="96" t="s">
        <v>309</v>
      </c>
      <c r="C424" s="96" t="e">
        <f>VLOOKUP(B424,#REF!,2,FALSE)</f>
        <v>#REF!</v>
      </c>
      <c r="D424" s="97" t="s">
        <v>310</v>
      </c>
      <c r="E424" s="89" t="s">
        <v>524</v>
      </c>
      <c r="F424" s="90" t="s">
        <v>12</v>
      </c>
      <c r="G424" s="90"/>
      <c r="H424" s="90"/>
      <c r="I424" s="91"/>
      <c r="J424" s="90"/>
      <c r="K424" s="128">
        <v>696408.3397499999</v>
      </c>
      <c r="L424" s="128"/>
      <c r="M424" s="129">
        <v>130.5</v>
      </c>
      <c r="N424" s="129" t="s">
        <v>1369</v>
      </c>
      <c r="O424" s="200">
        <v>0</v>
      </c>
    </row>
    <row r="425" spans="2:15" ht="15.75">
      <c r="B425" s="96"/>
      <c r="C425" s="96"/>
      <c r="D425" s="97"/>
      <c r="E425" s="89"/>
      <c r="F425" s="90"/>
      <c r="G425" s="90"/>
      <c r="H425" s="90"/>
      <c r="I425" s="91"/>
      <c r="J425" s="90"/>
      <c r="K425" s="114"/>
      <c r="L425" s="114"/>
      <c r="M425" s="115"/>
      <c r="N425" s="115"/>
      <c r="O425" s="198"/>
    </row>
    <row r="426" spans="2:15" ht="15.75">
      <c r="B426" s="96"/>
      <c r="C426" s="96"/>
      <c r="D426" s="111" t="s">
        <v>1346</v>
      </c>
      <c r="E426" s="89"/>
      <c r="F426" s="90"/>
      <c r="G426" s="90"/>
      <c r="H426" s="90"/>
      <c r="I426" s="91"/>
      <c r="J426" s="90"/>
      <c r="K426" s="114"/>
      <c r="L426" s="114"/>
      <c r="M426" s="115"/>
      <c r="N426" s="115"/>
      <c r="O426" s="198"/>
    </row>
    <row r="427" spans="2:15" ht="15.75">
      <c r="B427" s="96"/>
      <c r="C427" s="96"/>
      <c r="D427" s="111"/>
      <c r="E427" s="89"/>
      <c r="F427" s="90"/>
      <c r="G427" s="90"/>
      <c r="H427" s="90"/>
      <c r="I427" s="91"/>
      <c r="J427" s="90"/>
      <c r="K427" s="114"/>
      <c r="L427" s="114"/>
      <c r="M427" s="115"/>
      <c r="N427" s="115"/>
      <c r="O427" s="198"/>
    </row>
    <row r="428" spans="2:15" ht="15.75">
      <c r="B428" s="96" t="s">
        <v>1370</v>
      </c>
      <c r="C428" s="96" t="e">
        <f>VLOOKUP(B428,#REF!,2,FALSE)</f>
        <v>#REF!</v>
      </c>
      <c r="D428" s="97" t="s">
        <v>1371</v>
      </c>
      <c r="E428" s="89" t="s">
        <v>1372</v>
      </c>
      <c r="F428" s="90" t="s">
        <v>12</v>
      </c>
      <c r="G428" s="90"/>
      <c r="H428" s="90"/>
      <c r="I428" s="91"/>
      <c r="J428" s="90"/>
      <c r="K428" s="128">
        <v>373533.568355</v>
      </c>
      <c r="L428" s="128"/>
      <c r="M428" s="129">
        <v>62.77</v>
      </c>
      <c r="N428" s="129" t="s">
        <v>1369</v>
      </c>
      <c r="O428" s="200">
        <v>0</v>
      </c>
    </row>
    <row r="429" spans="2:15" ht="15.75">
      <c r="B429" s="96" t="s">
        <v>1389</v>
      </c>
      <c r="C429" s="96" t="e">
        <f>VLOOKUP(B429,#REF!,2,FALSE)</f>
        <v>#REF!</v>
      </c>
      <c r="D429" s="97" t="s">
        <v>1390</v>
      </c>
      <c r="E429" s="89" t="s">
        <v>1372</v>
      </c>
      <c r="F429" s="90" t="s">
        <v>12</v>
      </c>
      <c r="G429" s="90"/>
      <c r="H429" s="90"/>
      <c r="I429" s="91"/>
      <c r="J429" s="90"/>
      <c r="K429" s="128">
        <v>213690.87375000003</v>
      </c>
      <c r="L429" s="128"/>
      <c r="M429" s="129">
        <v>84.09</v>
      </c>
      <c r="N429" s="129" t="s">
        <v>1369</v>
      </c>
      <c r="O429" s="200">
        <v>0</v>
      </c>
    </row>
    <row r="430" spans="2:15" ht="15.75">
      <c r="B430" s="96" t="s">
        <v>1393</v>
      </c>
      <c r="C430" s="96" t="e">
        <f>VLOOKUP(B430,#REF!,2,FALSE)</f>
        <v>#REF!</v>
      </c>
      <c r="D430" s="97" t="s">
        <v>1394</v>
      </c>
      <c r="E430" s="89" t="s">
        <v>1372</v>
      </c>
      <c r="F430" s="90" t="s">
        <v>12</v>
      </c>
      <c r="G430" s="90"/>
      <c r="H430" s="90"/>
      <c r="I430" s="91"/>
      <c r="J430" s="90"/>
      <c r="K430" s="128">
        <v>336794.96994</v>
      </c>
      <c r="L430" s="128"/>
      <c r="M430" s="129">
        <v>55.66</v>
      </c>
      <c r="N430" s="129" t="s">
        <v>1369</v>
      </c>
      <c r="O430" s="200">
        <v>0</v>
      </c>
    </row>
    <row r="431" spans="2:15" ht="15.75">
      <c r="B431" s="96" t="s">
        <v>85</v>
      </c>
      <c r="C431" s="96" t="e">
        <f>VLOOKUP(B431,#REF!,2,FALSE)</f>
        <v>#REF!</v>
      </c>
      <c r="D431" s="97" t="s">
        <v>86</v>
      </c>
      <c r="E431" s="89" t="s">
        <v>1372</v>
      </c>
      <c r="F431" s="90" t="s">
        <v>12</v>
      </c>
      <c r="G431" s="90"/>
      <c r="H431" s="90"/>
      <c r="I431" s="91"/>
      <c r="J431" s="90"/>
      <c r="K431" s="128">
        <v>299847.97328599996</v>
      </c>
      <c r="L431" s="128"/>
      <c r="M431" s="129">
        <v>59.13</v>
      </c>
      <c r="N431" s="129" t="s">
        <v>1409</v>
      </c>
      <c r="O431" s="200">
        <v>177300</v>
      </c>
    </row>
    <row r="432" spans="2:15" ht="15.75">
      <c r="B432" s="96" t="s">
        <v>92</v>
      </c>
      <c r="C432" s="96" t="e">
        <f>VLOOKUP(B432,#REF!,2,FALSE)</f>
        <v>#REF!</v>
      </c>
      <c r="D432" s="97" t="s">
        <v>93</v>
      </c>
      <c r="E432" s="89" t="s">
        <v>1372</v>
      </c>
      <c r="F432" s="90" t="s">
        <v>12</v>
      </c>
      <c r="G432" s="90"/>
      <c r="H432" s="90"/>
      <c r="I432" s="91"/>
      <c r="J432" s="90"/>
      <c r="K432" s="128">
        <v>281587.06369</v>
      </c>
      <c r="L432" s="128"/>
      <c r="M432" s="129">
        <v>59.31</v>
      </c>
      <c r="N432" s="129" t="s">
        <v>1369</v>
      </c>
      <c r="O432" s="200">
        <v>0</v>
      </c>
    </row>
    <row r="433" spans="2:15" ht="15.75">
      <c r="B433" s="96" t="s">
        <v>107</v>
      </c>
      <c r="C433" s="96" t="e">
        <f>VLOOKUP(B433,#REF!,2,FALSE)</f>
        <v>#REF!</v>
      </c>
      <c r="D433" s="97" t="s">
        <v>108</v>
      </c>
      <c r="E433" s="89" t="s">
        <v>1372</v>
      </c>
      <c r="F433" s="90" t="s">
        <v>12</v>
      </c>
      <c r="G433" s="90"/>
      <c r="H433" s="90"/>
      <c r="I433" s="91"/>
      <c r="J433" s="90"/>
      <c r="K433" s="128">
        <v>380456.2685</v>
      </c>
      <c r="L433" s="128"/>
      <c r="M433" s="129">
        <v>66.43</v>
      </c>
      <c r="N433" s="129" t="s">
        <v>1369</v>
      </c>
      <c r="O433" s="200">
        <v>0</v>
      </c>
    </row>
    <row r="434" spans="2:15" ht="15.75">
      <c r="B434" s="96" t="s">
        <v>123</v>
      </c>
      <c r="C434" s="96" t="e">
        <f>VLOOKUP(B434,#REF!,2,FALSE)</f>
        <v>#REF!</v>
      </c>
      <c r="D434" s="97" t="s">
        <v>154</v>
      </c>
      <c r="E434" s="89" t="s">
        <v>1372</v>
      </c>
      <c r="F434" s="90" t="s">
        <v>12</v>
      </c>
      <c r="G434" s="90"/>
      <c r="H434" s="90"/>
      <c r="I434" s="91"/>
      <c r="J434" s="90"/>
      <c r="K434" s="128">
        <v>171927.75672</v>
      </c>
      <c r="L434" s="128"/>
      <c r="M434" s="129">
        <v>66.5</v>
      </c>
      <c r="N434" s="129" t="s">
        <v>1369</v>
      </c>
      <c r="O434" s="200">
        <v>0</v>
      </c>
    </row>
    <row r="435" spans="2:15" ht="15.75">
      <c r="B435" s="96" t="s">
        <v>178</v>
      </c>
      <c r="C435" s="96" t="e">
        <f>VLOOKUP(B435,#REF!,2,FALSE)</f>
        <v>#REF!</v>
      </c>
      <c r="D435" s="97" t="s">
        <v>179</v>
      </c>
      <c r="E435" s="89" t="s">
        <v>1372</v>
      </c>
      <c r="F435" s="90" t="s">
        <v>12</v>
      </c>
      <c r="G435" s="90"/>
      <c r="H435" s="90"/>
      <c r="I435" s="91"/>
      <c r="J435" s="90"/>
      <c r="K435" s="128">
        <v>333165.33358</v>
      </c>
      <c r="L435" s="128"/>
      <c r="M435" s="129">
        <v>67.17</v>
      </c>
      <c r="N435" s="129" t="s">
        <v>1409</v>
      </c>
      <c r="O435" s="200">
        <v>223787</v>
      </c>
    </row>
    <row r="436" spans="2:15" ht="15.75">
      <c r="B436" s="96" t="s">
        <v>37</v>
      </c>
      <c r="C436" s="96" t="e">
        <f>VLOOKUP(B436,#REF!,2,FALSE)</f>
        <v>#REF!</v>
      </c>
      <c r="D436" s="97" t="s">
        <v>571</v>
      </c>
      <c r="E436" s="89" t="s">
        <v>1372</v>
      </c>
      <c r="F436" s="90" t="s">
        <v>12</v>
      </c>
      <c r="G436" s="90"/>
      <c r="H436" s="90"/>
      <c r="I436" s="91"/>
      <c r="J436" s="90"/>
      <c r="K436" s="128">
        <v>621723.69789</v>
      </c>
      <c r="L436" s="128"/>
      <c r="M436" s="129">
        <v>73.92</v>
      </c>
      <c r="N436" s="129" t="s">
        <v>1369</v>
      </c>
      <c r="O436" s="200">
        <v>0</v>
      </c>
    </row>
    <row r="437" spans="2:15" ht="15.75">
      <c r="B437" s="96" t="s">
        <v>40</v>
      </c>
      <c r="C437" s="96" t="e">
        <f>VLOOKUP(B437,#REF!,2,FALSE)</f>
        <v>#REF!</v>
      </c>
      <c r="D437" s="97" t="s">
        <v>41</v>
      </c>
      <c r="E437" s="89" t="s">
        <v>1372</v>
      </c>
      <c r="F437" s="90" t="s">
        <v>12</v>
      </c>
      <c r="G437" s="90"/>
      <c r="H437" s="90"/>
      <c r="I437" s="91"/>
      <c r="J437" s="90"/>
      <c r="K437" s="128">
        <v>298453.722</v>
      </c>
      <c r="L437" s="128"/>
      <c r="M437" s="129">
        <v>60.39</v>
      </c>
      <c r="N437" s="129" t="s">
        <v>1369</v>
      </c>
      <c r="O437" s="200">
        <v>0</v>
      </c>
    </row>
    <row r="438" spans="2:15" ht="15.75">
      <c r="B438" s="96" t="s">
        <v>46</v>
      </c>
      <c r="C438" s="96" t="e">
        <f>VLOOKUP(B438,#REF!,2,FALSE)</f>
        <v>#REF!</v>
      </c>
      <c r="D438" s="97" t="s">
        <v>47</v>
      </c>
      <c r="E438" s="89" t="s">
        <v>1372</v>
      </c>
      <c r="F438" s="90" t="s">
        <v>12</v>
      </c>
      <c r="G438" s="90"/>
      <c r="H438" s="90"/>
      <c r="I438" s="91"/>
      <c r="J438" s="90"/>
      <c r="K438" s="128">
        <v>192690.3585</v>
      </c>
      <c r="L438" s="128"/>
      <c r="M438" s="129">
        <v>90.45</v>
      </c>
      <c r="N438" s="129" t="s">
        <v>1409</v>
      </c>
      <c r="O438" s="200">
        <v>174288</v>
      </c>
    </row>
    <row r="439" spans="2:15" ht="15.75">
      <c r="B439" s="96" t="s">
        <v>1249</v>
      </c>
      <c r="C439" s="96" t="e">
        <f>VLOOKUP(B439,#REF!,2,FALSE)</f>
        <v>#REF!</v>
      </c>
      <c r="D439" s="97" t="s">
        <v>1250</v>
      </c>
      <c r="E439" s="89" t="s">
        <v>1372</v>
      </c>
      <c r="F439" s="90" t="s">
        <v>12</v>
      </c>
      <c r="G439" s="90"/>
      <c r="H439" s="90"/>
      <c r="I439" s="91"/>
      <c r="J439" s="90"/>
      <c r="K439" s="128">
        <v>305314.554664</v>
      </c>
      <c r="L439" s="128"/>
      <c r="M439" s="129">
        <v>81.86</v>
      </c>
      <c r="N439" s="129" t="s">
        <v>1409</v>
      </c>
      <c r="O439" s="200">
        <v>249930</v>
      </c>
    </row>
    <row r="440" spans="2:15" ht="15.75">
      <c r="B440" s="96" t="s">
        <v>1261</v>
      </c>
      <c r="C440" s="96" t="e">
        <f>VLOOKUP(B440,#REF!,2,FALSE)</f>
        <v>#REF!</v>
      </c>
      <c r="D440" s="97" t="s">
        <v>1262</v>
      </c>
      <c r="E440" s="89" t="s">
        <v>1372</v>
      </c>
      <c r="F440" s="90" t="s">
        <v>12</v>
      </c>
      <c r="G440" s="90"/>
      <c r="H440" s="90"/>
      <c r="I440" s="91"/>
      <c r="J440" s="90"/>
      <c r="K440" s="128">
        <v>651294.8530049999</v>
      </c>
      <c r="L440" s="128"/>
      <c r="M440" s="129">
        <v>66.42</v>
      </c>
      <c r="N440" s="129" t="s">
        <v>1409</v>
      </c>
      <c r="O440" s="200">
        <v>432590</v>
      </c>
    </row>
    <row r="441" spans="2:15" ht="15.75">
      <c r="B441" s="96" t="s">
        <v>534</v>
      </c>
      <c r="C441" s="96" t="e">
        <f>VLOOKUP(B441,#REF!,2,FALSE)</f>
        <v>#REF!</v>
      </c>
      <c r="D441" s="97" t="s">
        <v>535</v>
      </c>
      <c r="E441" s="89" t="s">
        <v>1372</v>
      </c>
      <c r="F441" s="90" t="s">
        <v>12</v>
      </c>
      <c r="G441" s="90"/>
      <c r="H441" s="90"/>
      <c r="I441" s="91"/>
      <c r="J441" s="90"/>
      <c r="K441" s="128">
        <v>643634.8695799999</v>
      </c>
      <c r="L441" s="128"/>
      <c r="M441" s="129">
        <v>61.38</v>
      </c>
      <c r="N441" s="129" t="s">
        <v>1409</v>
      </c>
      <c r="O441" s="200">
        <v>395063</v>
      </c>
    </row>
    <row r="442" spans="2:15" ht="15.75">
      <c r="B442" s="96" t="s">
        <v>549</v>
      </c>
      <c r="C442" s="96" t="e">
        <f>VLOOKUP(B442,#REF!,2,FALSE)</f>
        <v>#REF!</v>
      </c>
      <c r="D442" s="97" t="s">
        <v>550</v>
      </c>
      <c r="E442" s="89" t="s">
        <v>1372</v>
      </c>
      <c r="F442" s="90" t="s">
        <v>12</v>
      </c>
      <c r="G442" s="90"/>
      <c r="H442" s="90"/>
      <c r="I442" s="91"/>
      <c r="J442" s="90"/>
      <c r="K442" s="128">
        <v>284689.68369999994</v>
      </c>
      <c r="L442" s="128"/>
      <c r="M442" s="129">
        <v>73.64</v>
      </c>
      <c r="N442" s="129" t="s">
        <v>1409</v>
      </c>
      <c r="O442" s="200">
        <v>209645</v>
      </c>
    </row>
    <row r="443" spans="2:15" ht="15.75">
      <c r="B443" s="96" t="s">
        <v>1106</v>
      </c>
      <c r="C443" s="96" t="e">
        <f>VLOOKUP(B443,#REF!,2,FALSE)</f>
        <v>#REF!</v>
      </c>
      <c r="D443" s="97" t="s">
        <v>1107</v>
      </c>
      <c r="E443" s="89" t="s">
        <v>1372</v>
      </c>
      <c r="F443" s="90" t="s">
        <v>12</v>
      </c>
      <c r="G443" s="90"/>
      <c r="H443" s="90"/>
      <c r="I443" s="91"/>
      <c r="J443" s="90"/>
      <c r="K443" s="128">
        <v>289042.50539</v>
      </c>
      <c r="L443" s="128"/>
      <c r="M443" s="129">
        <v>77.92</v>
      </c>
      <c r="N443" s="129" t="s">
        <v>1409</v>
      </c>
      <c r="O443" s="200">
        <v>225222</v>
      </c>
    </row>
    <row r="444" spans="2:15" ht="15.75">
      <c r="B444" s="96" t="s">
        <v>1120</v>
      </c>
      <c r="C444" s="96" t="e">
        <f>VLOOKUP(B444,#REF!,2,FALSE)</f>
        <v>#REF!</v>
      </c>
      <c r="D444" s="97" t="s">
        <v>1121</v>
      </c>
      <c r="E444" s="89" t="s">
        <v>1372</v>
      </c>
      <c r="F444" s="90" t="s">
        <v>12</v>
      </c>
      <c r="G444" s="90"/>
      <c r="H444" s="90"/>
      <c r="I444" s="91"/>
      <c r="J444" s="90"/>
      <c r="K444" s="128">
        <v>639341.961667</v>
      </c>
      <c r="L444" s="128"/>
      <c r="M444" s="129">
        <v>67.95</v>
      </c>
      <c r="N444" s="129" t="s">
        <v>1409</v>
      </c>
      <c r="O444" s="200">
        <v>434433</v>
      </c>
    </row>
    <row r="445" spans="2:15" ht="15.75">
      <c r="B445" s="96" t="s">
        <v>1134</v>
      </c>
      <c r="C445" s="96" t="e">
        <f>VLOOKUP(B445,#REF!,2,FALSE)</f>
        <v>#REF!</v>
      </c>
      <c r="D445" s="97" t="s">
        <v>1135</v>
      </c>
      <c r="E445" s="89" t="s">
        <v>1372</v>
      </c>
      <c r="F445" s="90" t="s">
        <v>12</v>
      </c>
      <c r="G445" s="90"/>
      <c r="H445" s="90"/>
      <c r="I445" s="91"/>
      <c r="J445" s="90"/>
      <c r="K445" s="128">
        <v>470821.3632700001</v>
      </c>
      <c r="L445" s="128"/>
      <c r="M445" s="129">
        <v>63.65</v>
      </c>
      <c r="N445" s="129" t="s">
        <v>1409</v>
      </c>
      <c r="O445" s="200">
        <v>299678</v>
      </c>
    </row>
    <row r="446" spans="2:15" ht="15.75">
      <c r="B446" s="96" t="s">
        <v>1143</v>
      </c>
      <c r="C446" s="96" t="e">
        <f>VLOOKUP(B446,#REF!,2,FALSE)</f>
        <v>#REF!</v>
      </c>
      <c r="D446" s="97" t="s">
        <v>1144</v>
      </c>
      <c r="E446" s="89" t="s">
        <v>1372</v>
      </c>
      <c r="F446" s="90" t="s">
        <v>12</v>
      </c>
      <c r="G446" s="90"/>
      <c r="H446" s="90"/>
      <c r="I446" s="91"/>
      <c r="J446" s="90"/>
      <c r="K446" s="128">
        <v>322690.38100999995</v>
      </c>
      <c r="L446" s="128"/>
      <c r="M446" s="129">
        <v>53.38</v>
      </c>
      <c r="N446" s="129" t="s">
        <v>1369</v>
      </c>
      <c r="O446" s="200">
        <v>0</v>
      </c>
    </row>
    <row r="447" spans="2:15" ht="15.75">
      <c r="B447" s="96" t="s">
        <v>1206</v>
      </c>
      <c r="C447" s="96" t="e">
        <f>VLOOKUP(B447,#REF!,2,FALSE)</f>
        <v>#REF!</v>
      </c>
      <c r="D447" s="97" t="s">
        <v>1207</v>
      </c>
      <c r="E447" s="89" t="s">
        <v>1372</v>
      </c>
      <c r="F447" s="90" t="s">
        <v>12</v>
      </c>
      <c r="G447" s="90"/>
      <c r="H447" s="90"/>
      <c r="I447" s="91"/>
      <c r="J447" s="90"/>
      <c r="K447" s="128">
        <v>302890.13512500003</v>
      </c>
      <c r="L447" s="128"/>
      <c r="M447" s="129">
        <v>62.1</v>
      </c>
      <c r="N447" s="129" t="s">
        <v>1409</v>
      </c>
      <c r="O447" s="200">
        <v>188095</v>
      </c>
    </row>
    <row r="448" spans="2:15" ht="15.75">
      <c r="B448" s="96" t="s">
        <v>189</v>
      </c>
      <c r="C448" s="96" t="e">
        <f>VLOOKUP(B448,#REF!,2,FALSE)</f>
        <v>#REF!</v>
      </c>
      <c r="D448" s="97" t="s">
        <v>190</v>
      </c>
      <c r="E448" s="89" t="s">
        <v>1372</v>
      </c>
      <c r="F448" s="90" t="s">
        <v>12</v>
      </c>
      <c r="G448" s="90"/>
      <c r="H448" s="90"/>
      <c r="I448" s="91"/>
      <c r="J448" s="90"/>
      <c r="K448" s="128">
        <v>338371.652429</v>
      </c>
      <c r="L448" s="128"/>
      <c r="M448" s="129">
        <v>69.69</v>
      </c>
      <c r="N448" s="129" t="s">
        <v>1409</v>
      </c>
      <c r="O448" s="200">
        <v>235811</v>
      </c>
    </row>
    <row r="449" spans="2:15" ht="15.75">
      <c r="B449" s="96" t="s">
        <v>374</v>
      </c>
      <c r="C449" s="96" t="e">
        <f>VLOOKUP(B449,#REF!,2,FALSE)</f>
        <v>#REF!</v>
      </c>
      <c r="D449" s="97" t="s">
        <v>375</v>
      </c>
      <c r="E449" s="89" t="s">
        <v>1372</v>
      </c>
      <c r="F449" s="90" t="s">
        <v>12</v>
      </c>
      <c r="G449" s="90"/>
      <c r="H449" s="90"/>
      <c r="I449" s="91"/>
      <c r="J449" s="90"/>
      <c r="K449" s="128">
        <v>162669.612</v>
      </c>
      <c r="L449" s="128"/>
      <c r="M449" s="129">
        <v>86.93</v>
      </c>
      <c r="N449" s="129" t="s">
        <v>1369</v>
      </c>
      <c r="O449" s="200">
        <v>0</v>
      </c>
    </row>
    <row r="450" spans="2:15" ht="15.75">
      <c r="B450" s="96" t="s">
        <v>1428</v>
      </c>
      <c r="C450" s="96" t="e">
        <f>VLOOKUP(B450,#REF!,2,FALSE)</f>
        <v>#REF!</v>
      </c>
      <c r="D450" s="97" t="s">
        <v>1429</v>
      </c>
      <c r="E450" s="89" t="s">
        <v>1372</v>
      </c>
      <c r="F450" s="90" t="s">
        <v>12</v>
      </c>
      <c r="G450" s="90"/>
      <c r="H450" s="90"/>
      <c r="I450" s="91"/>
      <c r="J450" s="90"/>
      <c r="K450" s="128">
        <v>361784.99434</v>
      </c>
      <c r="L450" s="128"/>
      <c r="M450" s="129">
        <v>67.64</v>
      </c>
      <c r="N450" s="129" t="s">
        <v>1409</v>
      </c>
      <c r="O450" s="200">
        <v>244711</v>
      </c>
    </row>
    <row r="451" spans="2:15" ht="15.75">
      <c r="B451" s="96" t="s">
        <v>315</v>
      </c>
      <c r="C451" s="96" t="e">
        <f>VLOOKUP(B451,#REF!,2,FALSE)</f>
        <v>#REF!</v>
      </c>
      <c r="D451" s="97" t="s">
        <v>229</v>
      </c>
      <c r="E451" s="89" t="s">
        <v>1372</v>
      </c>
      <c r="F451" s="90" t="s">
        <v>12</v>
      </c>
      <c r="G451" s="90"/>
      <c r="H451" s="90"/>
      <c r="I451" s="91"/>
      <c r="J451" s="90"/>
      <c r="K451" s="128">
        <v>254980.42955</v>
      </c>
      <c r="L451" s="128"/>
      <c r="M451" s="129">
        <v>62.38</v>
      </c>
      <c r="N451" s="129" t="s">
        <v>1409</v>
      </c>
      <c r="O451" s="200">
        <v>159057</v>
      </c>
    </row>
    <row r="452" spans="2:15" ht="15.75">
      <c r="B452" s="96"/>
      <c r="C452" s="96"/>
      <c r="D452" s="97"/>
      <c r="E452" s="89"/>
      <c r="F452" s="90"/>
      <c r="G452" s="90"/>
      <c r="H452" s="90"/>
      <c r="I452" s="91"/>
      <c r="J452" s="90"/>
      <c r="K452" s="114"/>
      <c r="L452" s="114"/>
      <c r="M452" s="115"/>
      <c r="N452" s="115"/>
      <c r="O452" s="198"/>
    </row>
    <row r="453" spans="2:15" ht="15.75">
      <c r="B453" s="96" t="s">
        <v>519</v>
      </c>
      <c r="C453" s="96" t="e">
        <f>VLOOKUP(B453,#REF!,2,FALSE)</f>
        <v>#REF!</v>
      </c>
      <c r="D453" s="97" t="s">
        <v>520</v>
      </c>
      <c r="E453" s="89" t="s">
        <v>521</v>
      </c>
      <c r="F453" s="90" t="s">
        <v>12</v>
      </c>
      <c r="G453" s="90"/>
      <c r="H453" s="90"/>
      <c r="I453" s="91"/>
      <c r="J453" s="90"/>
      <c r="K453" s="128">
        <v>806183.69684885</v>
      </c>
      <c r="L453" s="128"/>
      <c r="M453" s="129">
        <v>52.65</v>
      </c>
      <c r="N453" s="129" t="s">
        <v>1369</v>
      </c>
      <c r="O453" s="200">
        <v>0</v>
      </c>
    </row>
    <row r="454" spans="2:15" ht="15.75">
      <c r="B454" s="96" t="s">
        <v>1168</v>
      </c>
      <c r="C454" s="96" t="e">
        <f>VLOOKUP(B454,#REF!,2,FALSE)</f>
        <v>#REF!</v>
      </c>
      <c r="D454" s="97" t="s">
        <v>1169</v>
      </c>
      <c r="E454" s="89" t="s">
        <v>521</v>
      </c>
      <c r="F454" s="90" t="s">
        <v>12</v>
      </c>
      <c r="G454" s="90"/>
      <c r="H454" s="90"/>
      <c r="I454" s="91"/>
      <c r="J454" s="90"/>
      <c r="K454" s="128">
        <v>422101.37965</v>
      </c>
      <c r="L454" s="128"/>
      <c r="M454" s="129">
        <v>67.36</v>
      </c>
      <c r="N454" s="129" t="s">
        <v>1369</v>
      </c>
      <c r="O454" s="200">
        <v>0</v>
      </c>
    </row>
    <row r="455" spans="2:15" ht="15.75">
      <c r="B455" s="96" t="s">
        <v>398</v>
      </c>
      <c r="C455" s="96" t="e">
        <f>VLOOKUP(B455,#REF!,2,FALSE)</f>
        <v>#REF!</v>
      </c>
      <c r="D455" s="97" t="s">
        <v>399</v>
      </c>
      <c r="E455" s="89" t="s">
        <v>521</v>
      </c>
      <c r="F455" s="90" t="s">
        <v>12</v>
      </c>
      <c r="G455" s="90"/>
      <c r="H455" s="90"/>
      <c r="I455" s="91"/>
      <c r="J455" s="90"/>
      <c r="K455" s="128">
        <v>386687.90949</v>
      </c>
      <c r="L455" s="128"/>
      <c r="M455" s="129">
        <v>62.54</v>
      </c>
      <c r="N455" s="129" t="s">
        <v>1369</v>
      </c>
      <c r="O455" s="200">
        <v>0</v>
      </c>
    </row>
    <row r="456" spans="2:15" ht="15.75">
      <c r="B456" s="96" t="s">
        <v>1482</v>
      </c>
      <c r="C456" s="96" t="e">
        <f>VLOOKUP(B456,#REF!,2,FALSE)</f>
        <v>#REF!</v>
      </c>
      <c r="D456" s="97" t="s">
        <v>1483</v>
      </c>
      <c r="E456" s="89" t="s">
        <v>521</v>
      </c>
      <c r="F456" s="90" t="s">
        <v>12</v>
      </c>
      <c r="G456" s="90"/>
      <c r="H456" s="90"/>
      <c r="I456" s="91"/>
      <c r="J456" s="90"/>
      <c r="K456" s="128">
        <v>328715.47849999997</v>
      </c>
      <c r="L456" s="128"/>
      <c r="M456" s="129">
        <v>73.16</v>
      </c>
      <c r="N456" s="129" t="s">
        <v>1409</v>
      </c>
      <c r="O456" s="200">
        <v>240488</v>
      </c>
    </row>
    <row r="457" spans="2:15" ht="15.75">
      <c r="B457" s="96" t="s">
        <v>1510</v>
      </c>
      <c r="C457" s="96" t="e">
        <f>VLOOKUP(B457,#REF!,2,FALSE)</f>
        <v>#REF!</v>
      </c>
      <c r="D457" s="97" t="s">
        <v>1511</v>
      </c>
      <c r="E457" s="89" t="s">
        <v>521</v>
      </c>
      <c r="F457" s="90" t="s">
        <v>12</v>
      </c>
      <c r="G457" s="90"/>
      <c r="H457" s="90"/>
      <c r="I457" s="91"/>
      <c r="J457" s="90"/>
      <c r="K457" s="128">
        <v>813197.8112059999</v>
      </c>
      <c r="L457" s="128"/>
      <c r="M457" s="129">
        <v>47.83</v>
      </c>
      <c r="N457" s="129" t="s">
        <v>1369</v>
      </c>
      <c r="O457" s="200">
        <v>0</v>
      </c>
    </row>
    <row r="458" spans="2:15" ht="15.75">
      <c r="B458" s="96" t="s">
        <v>1517</v>
      </c>
      <c r="C458" s="96" t="e">
        <f>VLOOKUP(B458,#REF!,2,FALSE)</f>
        <v>#REF!</v>
      </c>
      <c r="D458" s="97" t="s">
        <v>308</v>
      </c>
      <c r="E458" s="89" t="s">
        <v>521</v>
      </c>
      <c r="F458" s="90" t="s">
        <v>12</v>
      </c>
      <c r="G458" s="90"/>
      <c r="H458" s="90"/>
      <c r="I458" s="91"/>
      <c r="J458" s="90"/>
      <c r="K458" s="128">
        <v>696408.3397499999</v>
      </c>
      <c r="L458" s="128"/>
      <c r="M458" s="129">
        <v>52.41</v>
      </c>
      <c r="N458" s="129" t="s">
        <v>1369</v>
      </c>
      <c r="O458" s="200">
        <v>0</v>
      </c>
    </row>
    <row r="459" spans="2:15" ht="15.75">
      <c r="B459" s="96"/>
      <c r="C459" s="96"/>
      <c r="D459" s="97"/>
      <c r="E459" s="89"/>
      <c r="F459" s="90"/>
      <c r="G459" s="90"/>
      <c r="H459" s="90"/>
      <c r="I459" s="91"/>
      <c r="J459" s="90"/>
      <c r="K459" s="114"/>
      <c r="L459" s="114"/>
      <c r="M459" s="115"/>
      <c r="N459" s="115"/>
      <c r="O459" s="198"/>
    </row>
    <row r="460" spans="2:15" ht="15.75">
      <c r="B460" s="96"/>
      <c r="C460" s="96"/>
      <c r="D460" s="111" t="s">
        <v>584</v>
      </c>
      <c r="E460" s="89"/>
      <c r="F460" s="90"/>
      <c r="G460" s="90"/>
      <c r="H460" s="90"/>
      <c r="I460" s="91"/>
      <c r="J460" s="90"/>
      <c r="K460" s="114"/>
      <c r="L460" s="114"/>
      <c r="M460" s="115"/>
      <c r="N460" s="115"/>
      <c r="O460" s="198"/>
    </row>
    <row r="461" spans="2:15" ht="15.75">
      <c r="B461" s="96"/>
      <c r="C461" s="96"/>
      <c r="D461" s="97"/>
      <c r="E461" s="89"/>
      <c r="F461" s="90"/>
      <c r="G461" s="90"/>
      <c r="H461" s="90"/>
      <c r="I461" s="91"/>
      <c r="J461" s="90"/>
      <c r="K461" s="114"/>
      <c r="L461" s="114"/>
      <c r="M461" s="115"/>
      <c r="N461" s="115"/>
      <c r="O461" s="198"/>
    </row>
    <row r="462" spans="2:16" ht="18.75">
      <c r="B462" s="96" t="s">
        <v>518</v>
      </c>
      <c r="C462" s="96" t="e">
        <f>VLOOKUP(B462,#REF!,2,FALSE)</f>
        <v>#REF!</v>
      </c>
      <c r="D462" s="130" t="s">
        <v>13</v>
      </c>
      <c r="E462" s="131" t="s">
        <v>1062</v>
      </c>
      <c r="F462" s="132" t="s">
        <v>12</v>
      </c>
      <c r="G462" s="132"/>
      <c r="H462" s="132"/>
      <c r="I462" s="133"/>
      <c r="J462" s="132"/>
      <c r="K462" s="134">
        <f>SUM(K222:K255)</f>
        <v>3084151.611739001</v>
      </c>
      <c r="L462" s="135" t="s">
        <v>11</v>
      </c>
      <c r="M462" s="136">
        <v>306.72</v>
      </c>
      <c r="N462" s="136" t="s">
        <v>1409</v>
      </c>
      <c r="O462" s="201">
        <v>9459710</v>
      </c>
      <c r="P462" s="137" t="s">
        <v>11</v>
      </c>
    </row>
    <row r="463" spans="2:15" ht="15.75">
      <c r="B463" s="96"/>
      <c r="C463" s="96"/>
      <c r="D463" s="138"/>
      <c r="E463" s="139"/>
      <c r="F463" s="69"/>
      <c r="G463" s="69"/>
      <c r="H463" s="69"/>
      <c r="I463" s="70"/>
      <c r="J463" s="69"/>
      <c r="K463" s="140"/>
      <c r="L463" s="140"/>
      <c r="M463" s="141"/>
      <c r="N463" s="141"/>
      <c r="O463" s="142"/>
    </row>
    <row r="464" spans="4:15" ht="12.75">
      <c r="D464" s="143" t="s">
        <v>14</v>
      </c>
      <c r="E464" s="144"/>
      <c r="F464" s="145"/>
      <c r="G464" s="145"/>
      <c r="H464" s="145"/>
      <c r="I464" s="146"/>
      <c r="J464" s="145"/>
      <c r="K464" s="147"/>
      <c r="L464" s="147"/>
      <c r="M464" s="143"/>
      <c r="N464" s="148"/>
      <c r="O464" s="149"/>
    </row>
    <row r="465" spans="4:15" ht="12.75" customHeight="1">
      <c r="D465" s="267" t="s">
        <v>15</v>
      </c>
      <c r="E465" s="267"/>
      <c r="F465" s="267"/>
      <c r="G465" s="267"/>
      <c r="H465" s="267"/>
      <c r="I465" s="267"/>
      <c r="J465" s="267"/>
      <c r="K465" s="267"/>
      <c r="L465" s="267"/>
      <c r="M465" s="267"/>
      <c r="N465" s="267"/>
      <c r="O465" s="267"/>
    </row>
    <row r="466" spans="2:15" ht="39" customHeight="1">
      <c r="B466" s="47"/>
      <c r="C466" s="47"/>
      <c r="D466" s="244" t="s">
        <v>748</v>
      </c>
      <c r="E466" s="244"/>
      <c r="F466" s="244"/>
      <c r="G466" s="244"/>
      <c r="H466" s="244"/>
      <c r="I466" s="244"/>
      <c r="J466" s="244"/>
      <c r="K466" s="244"/>
      <c r="L466" s="244"/>
      <c r="M466" s="244"/>
      <c r="N466" s="244"/>
      <c r="O466" s="244"/>
    </row>
    <row r="467" spans="2:15" ht="29.25" customHeight="1">
      <c r="B467" s="47"/>
      <c r="C467" s="47"/>
      <c r="D467" s="245" t="s">
        <v>749</v>
      </c>
      <c r="E467" s="245"/>
      <c r="F467" s="245"/>
      <c r="G467" s="245"/>
      <c r="H467" s="245"/>
      <c r="I467" s="245"/>
      <c r="J467" s="245"/>
      <c r="K467" s="245"/>
      <c r="L467" s="245"/>
      <c r="M467" s="245"/>
      <c r="N467" s="245"/>
      <c r="O467" s="245"/>
    </row>
    <row r="468" spans="2:15" ht="12.75">
      <c r="B468" s="47"/>
      <c r="C468" s="47"/>
      <c r="D468" s="268" t="s">
        <v>750</v>
      </c>
      <c r="E468" s="269"/>
      <c r="F468" s="269"/>
      <c r="G468" s="269"/>
      <c r="H468" s="269"/>
      <c r="I468" s="269"/>
      <c r="J468" s="269"/>
      <c r="K468" s="269"/>
      <c r="L468" s="269"/>
      <c r="M468" s="269"/>
      <c r="N468" s="269"/>
      <c r="O468" s="269"/>
    </row>
    <row r="469" spans="2:15" ht="12.75">
      <c r="B469" s="47"/>
      <c r="C469" s="47"/>
      <c r="D469" s="269"/>
      <c r="E469" s="269"/>
      <c r="F469" s="269"/>
      <c r="G469" s="269"/>
      <c r="H469" s="269"/>
      <c r="I469" s="269"/>
      <c r="J469" s="269"/>
      <c r="K469" s="269"/>
      <c r="L469" s="269"/>
      <c r="M469" s="269"/>
      <c r="N469" s="269"/>
      <c r="O469" s="269"/>
    </row>
    <row r="470" spans="2:15" ht="12.75">
      <c r="B470" s="47"/>
      <c r="C470" s="47"/>
      <c r="D470" s="47"/>
      <c r="E470" s="150"/>
      <c r="F470" s="90"/>
      <c r="G470" s="90"/>
      <c r="H470" s="90"/>
      <c r="I470" s="91"/>
      <c r="J470" s="90"/>
      <c r="K470" s="19"/>
      <c r="L470" s="19"/>
      <c r="M470" s="47"/>
      <c r="N470" s="151"/>
      <c r="O470" s="152"/>
    </row>
    <row r="471" spans="2:15" ht="12.75">
      <c r="B471" s="47"/>
      <c r="C471" s="47"/>
      <c r="D471" s="47"/>
      <c r="E471" s="150"/>
      <c r="F471" s="90"/>
      <c r="G471" s="90"/>
      <c r="H471" s="90"/>
      <c r="I471" s="91"/>
      <c r="J471" s="90"/>
      <c r="K471" s="19"/>
      <c r="L471" s="19"/>
      <c r="M471" s="47"/>
      <c r="N471" s="151"/>
      <c r="O471" s="152"/>
    </row>
    <row r="472" spans="2:15" ht="12.75">
      <c r="B472" s="47"/>
      <c r="C472" s="47"/>
      <c r="D472" s="47"/>
      <c r="E472" s="150"/>
      <c r="F472" s="90"/>
      <c r="G472" s="90"/>
      <c r="H472" s="90"/>
      <c r="I472" s="91"/>
      <c r="J472" s="90"/>
      <c r="K472" s="19"/>
      <c r="L472" s="19"/>
      <c r="M472" s="47"/>
      <c r="N472" s="151"/>
      <c r="O472" s="152"/>
    </row>
    <row r="473" spans="2:15" ht="12.75">
      <c r="B473" s="47"/>
      <c r="C473" s="47"/>
      <c r="D473" s="47"/>
      <c r="E473" s="150"/>
      <c r="F473" s="90"/>
      <c r="G473" s="90"/>
      <c r="H473" s="90"/>
      <c r="I473" s="91"/>
      <c r="J473" s="90"/>
      <c r="K473" s="19"/>
      <c r="L473" s="19"/>
      <c r="M473" s="47"/>
      <c r="N473" s="151"/>
      <c r="O473" s="152"/>
    </row>
    <row r="474" spans="2:15" ht="12.75">
      <c r="B474" s="47"/>
      <c r="C474" s="47"/>
      <c r="D474" s="47"/>
      <c r="E474" s="150"/>
      <c r="F474" s="90"/>
      <c r="G474" s="90"/>
      <c r="H474" s="90"/>
      <c r="I474" s="91"/>
      <c r="J474" s="90"/>
      <c r="K474" s="19"/>
      <c r="L474" s="19"/>
      <c r="M474" s="47"/>
      <c r="N474" s="151"/>
      <c r="O474" s="152"/>
    </row>
    <row r="475" spans="2:15" ht="12.75">
      <c r="B475" s="47"/>
      <c r="C475" s="47"/>
      <c r="D475" s="47"/>
      <c r="E475" s="150"/>
      <c r="F475" s="90"/>
      <c r="G475" s="90"/>
      <c r="H475" s="90"/>
      <c r="I475" s="91"/>
      <c r="J475" s="90"/>
      <c r="K475" s="19"/>
      <c r="L475" s="19"/>
      <c r="M475" s="47"/>
      <c r="N475" s="151"/>
      <c r="O475" s="152"/>
    </row>
    <row r="476" spans="2:15" ht="12.75">
      <c r="B476" s="47"/>
      <c r="C476" s="47"/>
      <c r="D476" s="47"/>
      <c r="E476" s="150"/>
      <c r="F476" s="90"/>
      <c r="G476" s="90"/>
      <c r="H476" s="90"/>
      <c r="I476" s="91"/>
      <c r="J476" s="90"/>
      <c r="K476" s="19"/>
      <c r="L476" s="19"/>
      <c r="M476" s="47"/>
      <c r="N476" s="151"/>
      <c r="O476" s="152"/>
    </row>
    <row r="477" spans="2:15" ht="12.75">
      <c r="B477" s="47"/>
      <c r="C477" s="47"/>
      <c r="D477" s="47"/>
      <c r="E477" s="150"/>
      <c r="F477" s="90"/>
      <c r="G477" s="90"/>
      <c r="H477" s="90"/>
      <c r="I477" s="91"/>
      <c r="J477" s="90"/>
      <c r="K477" s="19"/>
      <c r="L477" s="19"/>
      <c r="M477" s="47"/>
      <c r="N477" s="151"/>
      <c r="O477" s="152"/>
    </row>
    <row r="478" spans="2:15" ht="12.75">
      <c r="B478" s="47"/>
      <c r="C478" s="47"/>
      <c r="D478" s="47"/>
      <c r="E478" s="150"/>
      <c r="F478" s="90"/>
      <c r="G478" s="90"/>
      <c r="H478" s="90"/>
      <c r="I478" s="91"/>
      <c r="J478" s="90"/>
      <c r="K478" s="19"/>
      <c r="L478" s="19"/>
      <c r="M478" s="47"/>
      <c r="N478" s="151"/>
      <c r="O478" s="152"/>
    </row>
    <row r="479" spans="2:15" ht="12.75">
      <c r="B479" s="47"/>
      <c r="C479" s="47"/>
      <c r="D479" s="47"/>
      <c r="E479" s="150"/>
      <c r="F479" s="90"/>
      <c r="G479" s="90"/>
      <c r="H479" s="90"/>
      <c r="I479" s="91"/>
      <c r="J479" s="90"/>
      <c r="K479" s="19"/>
      <c r="L479" s="19"/>
      <c r="M479" s="47"/>
      <c r="N479" s="151"/>
      <c r="O479" s="152"/>
    </row>
    <row r="480" spans="2:15" ht="12.75">
      <c r="B480" s="47"/>
      <c r="C480" s="47"/>
      <c r="D480" s="47"/>
      <c r="E480" s="150"/>
      <c r="F480" s="90"/>
      <c r="G480" s="90"/>
      <c r="H480" s="90"/>
      <c r="I480" s="91"/>
      <c r="J480" s="90"/>
      <c r="K480" s="19"/>
      <c r="L480" s="19"/>
      <c r="M480" s="47"/>
      <c r="N480" s="151"/>
      <c r="O480" s="152"/>
    </row>
    <row r="481" spans="2:15" ht="12.75">
      <c r="B481" s="47"/>
      <c r="C481" s="47"/>
      <c r="D481" s="47"/>
      <c r="E481" s="150"/>
      <c r="F481" s="90"/>
      <c r="G481" s="90"/>
      <c r="H481" s="90"/>
      <c r="I481" s="91"/>
      <c r="J481" s="90"/>
      <c r="K481" s="19"/>
      <c r="L481" s="19"/>
      <c r="M481" s="47"/>
      <c r="N481" s="151"/>
      <c r="O481" s="152"/>
    </row>
  </sheetData>
  <mergeCells count="8">
    <mergeCell ref="D465:O465"/>
    <mergeCell ref="D466:O466"/>
    <mergeCell ref="D467:O467"/>
    <mergeCell ref="D468:O469"/>
    <mergeCell ref="D4:O4"/>
    <mergeCell ref="D6:O6"/>
    <mergeCell ref="D8:O8"/>
    <mergeCell ref="D10:O10"/>
  </mergeCells>
  <hyperlinks>
    <hyperlink ref="S3" r:id="rId1" display="https://www.gov.uk/government/uploads/system/uploads/attachment_data/file/223721/130617_Freeze_Grant_Allocations_for_2013-14_-_Publishable_Table_Revised.xl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nharriso</dc:creator>
  <cp:keywords/>
  <dc:description/>
  <cp:lastModifiedBy>Roast</cp:lastModifiedBy>
  <cp:lastPrinted>2013-12-13T11:33:21Z</cp:lastPrinted>
  <dcterms:created xsi:type="dcterms:W3CDTF">2010-09-27T15:03:17Z</dcterms:created>
  <dcterms:modified xsi:type="dcterms:W3CDTF">2014-01-27T13:45:22Z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