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530" windowWidth="15480" windowHeight="7455" tabRatio="647" activeTab="0"/>
  </bookViews>
  <sheets>
    <sheet name="SF3 Expenditure &amp; Income" sheetId="1" r:id="rId1"/>
    <sheet name="All Memo items" sheetId="2" r:id="rId2"/>
    <sheet name="Data" sheetId="3" r:id="rId3"/>
    <sheet name="Info" sheetId="4" state="hidden" r:id="rId4"/>
  </sheets>
  <externalReferences>
    <externalReference r:id="rId7"/>
    <externalReference r:id="rId8"/>
  </externalReferences>
  <definedNames>
    <definedName name="BRprint2">'[1]QRC3 form'!#REF!</definedName>
    <definedName name="CLASS_Data">#REF!</definedName>
    <definedName name="CONTACT">'SF3 Expenditure &amp; Income'!#REF!</definedName>
    <definedName name="Contact_info">#REF!</definedName>
    <definedName name="data">'Data'!$A$8:$BF$97</definedName>
    <definedName name="datar">'[2]DATA'!$A$8:$S$362</definedName>
    <definedName name="detruse">'[1]QRC3 form'!#REF!</definedName>
    <definedName name="LAcodes">'Data'!$C$8:$C$97</definedName>
    <definedName name="LAlist">'Data'!$B$8:$B$97</definedName>
    <definedName name="_xlnm.Print_Area" localSheetId="1">'All Memo items'!$A$1:$F$94</definedName>
    <definedName name="_xlnm.Print_Area" localSheetId="2">'Data'!$A$1:$BF$97</definedName>
    <definedName name="_xlnm.Print_Area" localSheetId="3">'Info'!$A$1:$B$93</definedName>
    <definedName name="_xlnm.Print_Area" localSheetId="0">'SF3 Expenditure &amp; Income'!$A$1:$F$54</definedName>
    <definedName name="_xlnm.Print_Titles" localSheetId="2">'Data'!$B:$B,'Data'!$1:$6</definedName>
    <definedName name="_xlnm.Print_Titles" localSheetId="3">'Info'!$1:$2</definedName>
    <definedName name="Raw_Data">#REF!</definedName>
    <definedName name="SF3">'SF3 Expenditure &amp; Income'!#REF!</definedName>
    <definedName name="table">'Data'!$A$8:$I$97</definedName>
    <definedName name="table1">'Data'!$B$8:$I$97</definedName>
  </definedNames>
  <calcPr fullCalcOnLoad="1" iterate="1" iterateCount="1" iterateDelta="0.001"/>
</workbook>
</file>

<file path=xl/sharedStrings.xml><?xml version="1.0" encoding="utf-8"?>
<sst xmlns="http://schemas.openxmlformats.org/spreadsheetml/2006/main" count="707" uniqueCount="418">
  <si>
    <t>1. Number of internal (i.e. non-contracted) full time equivalents employed in pension administration duties (excluding fund management)</t>
  </si>
  <si>
    <t>No.</t>
  </si>
  <si>
    <t>Ecodes</t>
  </si>
  <si>
    <t>Statement of Expenditure and Income</t>
  </si>
  <si>
    <t>Memorandum Items</t>
  </si>
  <si>
    <t>Other expenditure</t>
  </si>
  <si>
    <t>Other income</t>
  </si>
  <si>
    <t>Total number of contributing members</t>
  </si>
  <si>
    <t>Profit on realisation of assets</t>
  </si>
  <si>
    <t>Loss on realisation of assets</t>
  </si>
  <si>
    <t>NET profit on realisation of assets</t>
  </si>
  <si>
    <t>Dividends receivable</t>
  </si>
  <si>
    <t>Interest receivable</t>
  </si>
  <si>
    <t>Fund management costs charged to the fund</t>
  </si>
  <si>
    <t>Total costs charged to the fund</t>
  </si>
  <si>
    <t>£000</t>
  </si>
  <si>
    <t>Of which: under admission agreements</t>
  </si>
  <si>
    <t>Total (£000)</t>
  </si>
  <si>
    <t>Number of FTEs</t>
  </si>
  <si>
    <t>Number of retirements</t>
  </si>
  <si>
    <t>Row 3</t>
  </si>
  <si>
    <t>Row 4</t>
  </si>
  <si>
    <t>Row 5</t>
  </si>
  <si>
    <t>Row 6</t>
  </si>
  <si>
    <t>Row 7</t>
  </si>
  <si>
    <t>Row 8</t>
  </si>
  <si>
    <t>Row 9</t>
  </si>
  <si>
    <t>Row 10</t>
  </si>
  <si>
    <t>Row 11</t>
  </si>
  <si>
    <t>Row 12</t>
  </si>
  <si>
    <t>Row 13</t>
  </si>
  <si>
    <t>Row 14</t>
  </si>
  <si>
    <t>Row 15</t>
  </si>
  <si>
    <t>Row 16</t>
  </si>
  <si>
    <t>(A1a)</t>
  </si>
  <si>
    <t>(A1b)</t>
  </si>
  <si>
    <t>(A2a)</t>
  </si>
  <si>
    <t>(A2b)</t>
  </si>
  <si>
    <t>(A3a)</t>
  </si>
  <si>
    <t>(A3b)</t>
  </si>
  <si>
    <t>(A4a)</t>
  </si>
  <si>
    <t>(A4b)</t>
  </si>
  <si>
    <t>(B1)</t>
  </si>
  <si>
    <t>(B2)</t>
  </si>
  <si>
    <t>(B3)</t>
  </si>
  <si>
    <t>(C1a)</t>
  </si>
  <si>
    <t>(C1b)</t>
  </si>
  <si>
    <t>(C2a)</t>
  </si>
  <si>
    <t>(D1)</t>
  </si>
  <si>
    <t>(D2)</t>
  </si>
  <si>
    <t>(D3)</t>
  </si>
  <si>
    <t>(D4)</t>
  </si>
  <si>
    <t>(D5)</t>
  </si>
  <si>
    <t>(E1)</t>
  </si>
  <si>
    <t>(E2)</t>
  </si>
  <si>
    <t>(F1)</t>
  </si>
  <si>
    <t>(G1)</t>
  </si>
  <si>
    <t>(G2)</t>
  </si>
  <si>
    <t>(H1)</t>
  </si>
  <si>
    <t>(H2)</t>
  </si>
  <si>
    <t>(I4)</t>
  </si>
  <si>
    <t>Isle of Wight UA</t>
  </si>
  <si>
    <t>Merseyside Pension Fund</t>
  </si>
  <si>
    <t>West Midlands Pension Fund</t>
  </si>
  <si>
    <t>West Yorkshire Superannuation Fund</t>
  </si>
  <si>
    <t>Hammersmith &amp; Fulham</t>
  </si>
  <si>
    <t>Kensington &amp; Chelsea</t>
  </si>
  <si>
    <t>Barking &amp; Dagenham</t>
  </si>
  <si>
    <t>Cardiff UA</t>
  </si>
  <si>
    <t>Carmarthenshire UA</t>
  </si>
  <si>
    <t>Flintshire UA</t>
  </si>
  <si>
    <t>Powys UA</t>
  </si>
  <si>
    <t>Rhondda Cynon Taff UA</t>
  </si>
  <si>
    <t>Swansea UA</t>
  </si>
  <si>
    <t>Torfaen UA</t>
  </si>
  <si>
    <t>Section E - Market value of the fund</t>
  </si>
  <si>
    <t>Total</t>
  </si>
  <si>
    <t>Of which: under admissions agreements</t>
  </si>
  <si>
    <t>1. Profit on realisation of assets</t>
  </si>
  <si>
    <t>2. Loss on realisation of assets</t>
  </si>
  <si>
    <t>Rate (%)</t>
  </si>
  <si>
    <t>£ 000</t>
  </si>
  <si>
    <t>2. Secondary contributions</t>
  </si>
  <si>
    <t>1. Income from property</t>
  </si>
  <si>
    <t>2. Other investment income</t>
  </si>
  <si>
    <t>3. Dividends receivable</t>
  </si>
  <si>
    <t>1. Total expenditure</t>
  </si>
  <si>
    <t>1. Administration costs (excluding fund management costs ) charged to the fund</t>
  </si>
  <si>
    <t>2. Fund management costs charged to the fund</t>
  </si>
  <si>
    <t>3. Lump sums: on death</t>
  </si>
  <si>
    <t>4. Other benefits</t>
  </si>
  <si>
    <t>2. Lump sums: on retirement (including deferred)</t>
  </si>
  <si>
    <t>3. Number of former members entitled to deferred benefits</t>
  </si>
  <si>
    <t>4. Interest receivable</t>
  </si>
  <si>
    <t>Pension Fund names</t>
  </si>
  <si>
    <t>(Please select Pension Fund using drop down menu)</t>
  </si>
  <si>
    <t>Barnet</t>
  </si>
  <si>
    <t>Bedfordshire</t>
  </si>
  <si>
    <t>Bexley</t>
  </si>
  <si>
    <t>Brent</t>
  </si>
  <si>
    <t>Bromley</t>
  </si>
  <si>
    <t>Buckinghamshire</t>
  </si>
  <si>
    <t>Cambridgeshire</t>
  </si>
  <si>
    <t>Camden</t>
  </si>
  <si>
    <t>Cheshire</t>
  </si>
  <si>
    <t>Cornwall</t>
  </si>
  <si>
    <t>Croydon</t>
  </si>
  <si>
    <t>Cumbria</t>
  </si>
  <si>
    <t>Derbyshire</t>
  </si>
  <si>
    <t>Devon</t>
  </si>
  <si>
    <t>Dorset</t>
  </si>
  <si>
    <t>Durham</t>
  </si>
  <si>
    <t>Ealing</t>
  </si>
  <si>
    <t>East Sussex</t>
  </si>
  <si>
    <t>Enfield</t>
  </si>
  <si>
    <t>Essex</t>
  </si>
  <si>
    <t>Gloucestershire</t>
  </si>
  <si>
    <t>Greenwich</t>
  </si>
  <si>
    <t>Gwynedd</t>
  </si>
  <si>
    <t>Hackney</t>
  </si>
  <si>
    <t>Hampshire</t>
  </si>
  <si>
    <t>Haringey</t>
  </si>
  <si>
    <t>Harrow</t>
  </si>
  <si>
    <t>Havering</t>
  </si>
  <si>
    <t>Hertfordshire</t>
  </si>
  <si>
    <t>Hillingdon</t>
  </si>
  <si>
    <t>Hounslow</t>
  </si>
  <si>
    <t>Islington</t>
  </si>
  <si>
    <t>Kent</t>
  </si>
  <si>
    <t>Kingston upon Thames</t>
  </si>
  <si>
    <t>Lambeth</t>
  </si>
  <si>
    <t>Lancashire</t>
  </si>
  <si>
    <t>Leicestershire</t>
  </si>
  <si>
    <t>Lewisham</t>
  </si>
  <si>
    <t>Lincolnshire</t>
  </si>
  <si>
    <t>London Pensions Fund Authority</t>
  </si>
  <si>
    <t>Merton</t>
  </si>
  <si>
    <t>Newham</t>
  </si>
  <si>
    <t>Norfolk</t>
  </si>
  <si>
    <t>North Yorkshire</t>
  </si>
  <si>
    <t>Northamptonshire</t>
  </si>
  <si>
    <t>Northumberland</t>
  </si>
  <si>
    <t>Nottinghamshire</t>
  </si>
  <si>
    <t>Oxfordshire</t>
  </si>
  <si>
    <t>Redbridge</t>
  </si>
  <si>
    <t>Richmond upon Thames</t>
  </si>
  <si>
    <t>Shropshire</t>
  </si>
  <si>
    <t>Somerset</t>
  </si>
  <si>
    <t>Southwark</t>
  </si>
  <si>
    <t>Staffordshire</t>
  </si>
  <si>
    <t>Suffolk</t>
  </si>
  <si>
    <t>Surrey</t>
  </si>
  <si>
    <t>Sutton</t>
  </si>
  <si>
    <t>Tameside</t>
  </si>
  <si>
    <t>Tower Hamlets</t>
  </si>
  <si>
    <t>Waltham Forest</t>
  </si>
  <si>
    <t>Wandsworth</t>
  </si>
  <si>
    <t>Warwickshire</t>
  </si>
  <si>
    <t>West Sussex</t>
  </si>
  <si>
    <t>Westminster</t>
  </si>
  <si>
    <t>Wiltshire</t>
  </si>
  <si>
    <t>Avon</t>
  </si>
  <si>
    <t>Berkshire</t>
  </si>
  <si>
    <t>Barking and Dagenham</t>
  </si>
  <si>
    <t>Hammersmith and Fulham</t>
  </si>
  <si>
    <t>Kensington and Chelsea</t>
  </si>
  <si>
    <t>London</t>
  </si>
  <si>
    <t>South Yorkshire Passenger Transport</t>
  </si>
  <si>
    <t>South Yorkshire</t>
  </si>
  <si>
    <t>Administering authorities</t>
  </si>
  <si>
    <t>East Riding of Yorkshire UA</t>
  </si>
  <si>
    <t>Bath and North East Somerset UA</t>
  </si>
  <si>
    <t>Ecode</t>
  </si>
  <si>
    <t>(Please select Pension Fund using drop down menu above)</t>
  </si>
  <si>
    <t>Bradford</t>
  </si>
  <si>
    <t>Wolverhampton</t>
  </si>
  <si>
    <t>Wirral</t>
  </si>
  <si>
    <t>Worcestershire</t>
  </si>
  <si>
    <t>Cardiff and Vale of Glamorgan</t>
  </si>
  <si>
    <t>Dyfed</t>
  </si>
  <si>
    <t>Carmarthenshire</t>
  </si>
  <si>
    <t>Flintshire</t>
  </si>
  <si>
    <t>Clwyd</t>
  </si>
  <si>
    <t>East Riding</t>
  </si>
  <si>
    <t>Merseyside</t>
  </si>
  <si>
    <t>Powys</t>
  </si>
  <si>
    <t>South Yorkshire Pensions Authority</t>
  </si>
  <si>
    <t>Greater Manchester</t>
  </si>
  <si>
    <t>Torfaen</t>
  </si>
  <si>
    <t>Tyne and Wear</t>
  </si>
  <si>
    <t>South Tyneside</t>
  </si>
  <si>
    <t>West Midlands Passenger Transport</t>
  </si>
  <si>
    <t>West Midlands</t>
  </si>
  <si>
    <t>West Yorkshire</t>
  </si>
  <si>
    <t>Cardiff</t>
  </si>
  <si>
    <t>Windsor and Maidenhead UA</t>
  </si>
  <si>
    <t>Middlesbrough UA</t>
  </si>
  <si>
    <t>E6344</t>
  </si>
  <si>
    <t>E6903</t>
  </si>
  <si>
    <t>E6901</t>
  </si>
  <si>
    <t>E6346</t>
  </si>
  <si>
    <t>E6902</t>
  </si>
  <si>
    <t>E6904</t>
  </si>
  <si>
    <t>E6905</t>
  </si>
  <si>
    <t>E6906</t>
  </si>
  <si>
    <t>E0101</t>
  </si>
  <si>
    <t>E5030</t>
  </si>
  <si>
    <t>E5031</t>
  </si>
  <si>
    <t>E0221</t>
  </si>
  <si>
    <t>E0320</t>
  </si>
  <si>
    <t>E5032</t>
  </si>
  <si>
    <t>E5033</t>
  </si>
  <si>
    <t>E5034</t>
  </si>
  <si>
    <t>E0421</t>
  </si>
  <si>
    <t>E0521</t>
  </si>
  <si>
    <t>E5011</t>
  </si>
  <si>
    <t>W7601</t>
  </si>
  <si>
    <t>E0621</t>
  </si>
  <si>
    <t>E5010</t>
  </si>
  <si>
    <t>W7002</t>
  </si>
  <si>
    <t>E0820</t>
  </si>
  <si>
    <t>E5035</t>
  </si>
  <si>
    <t>E0920</t>
  </si>
  <si>
    <t>E1021</t>
  </si>
  <si>
    <t>E1121</t>
  </si>
  <si>
    <t>E1221</t>
  </si>
  <si>
    <t>E1321</t>
  </si>
  <si>
    <t>W7102</t>
  </si>
  <si>
    <t>E5036</t>
  </si>
  <si>
    <t>E2001</t>
  </si>
  <si>
    <t>E1421</t>
  </si>
  <si>
    <t>E5037</t>
  </si>
  <si>
    <t>E1521</t>
  </si>
  <si>
    <t>E1620</t>
  </si>
  <si>
    <t>E4208</t>
  </si>
  <si>
    <t>E5012</t>
  </si>
  <si>
    <t>E5013</t>
  </si>
  <si>
    <t>E5014</t>
  </si>
  <si>
    <t>E1721</t>
  </si>
  <si>
    <t>E5038</t>
  </si>
  <si>
    <t>E5039</t>
  </si>
  <si>
    <t>E5040</t>
  </si>
  <si>
    <t>E5041</t>
  </si>
  <si>
    <t>E5042</t>
  </si>
  <si>
    <t>E2101</t>
  </si>
  <si>
    <t>E5015</t>
  </si>
  <si>
    <t>E5016</t>
  </si>
  <si>
    <t>E2221</t>
  </si>
  <si>
    <t>E5043</t>
  </si>
  <si>
    <t>E5017</t>
  </si>
  <si>
    <t>E2321</t>
  </si>
  <si>
    <t>E2421</t>
  </si>
  <si>
    <t>E5018</t>
  </si>
  <si>
    <t>E2520</t>
  </si>
  <si>
    <t>E5044</t>
  </si>
  <si>
    <t>E5045</t>
  </si>
  <si>
    <t>E2620</t>
  </si>
  <si>
    <t>E2721</t>
  </si>
  <si>
    <t>E2820</t>
  </si>
  <si>
    <t>E2920</t>
  </si>
  <si>
    <t>E3021</t>
  </si>
  <si>
    <t>E3120</t>
  </si>
  <si>
    <t>W7501</t>
  </si>
  <si>
    <t>E5046</t>
  </si>
  <si>
    <t>W7404</t>
  </si>
  <si>
    <t>E5047</t>
  </si>
  <si>
    <t>E3221</t>
  </si>
  <si>
    <t>E3320</t>
  </si>
  <si>
    <t>E5019</t>
  </si>
  <si>
    <t>E3421</t>
  </si>
  <si>
    <t>E3520</t>
  </si>
  <si>
    <t>E3620</t>
  </si>
  <si>
    <t>E5048</t>
  </si>
  <si>
    <t>W7702</t>
  </si>
  <si>
    <t>E0702</t>
  </si>
  <si>
    <t>W7204</t>
  </si>
  <si>
    <t>E5020</t>
  </si>
  <si>
    <t>E5049</t>
  </si>
  <si>
    <t>E5021</t>
  </si>
  <si>
    <t>E3720</t>
  </si>
  <si>
    <t>E3820</t>
  </si>
  <si>
    <t>E5022</t>
  </si>
  <si>
    <t>E3921</t>
  </si>
  <si>
    <t>E1821</t>
  </si>
  <si>
    <t>Teesside</t>
  </si>
  <si>
    <t>3. NET profit on realisation of assets (B1 - B2)</t>
  </si>
  <si>
    <t>Corporation of London</t>
  </si>
  <si>
    <t>Isle of Wight Council</t>
  </si>
  <si>
    <t>SF3 Local Government Pension Funds</t>
  </si>
  <si>
    <t>3. Total costs charged to the fund (including fund management costs) (H1 + H2)</t>
  </si>
  <si>
    <t>1. Pension (or annuities): retired employees and dependants</t>
  </si>
  <si>
    <t>E1801</t>
  </si>
  <si>
    <t>W7320</t>
  </si>
  <si>
    <t>Caemarfonshire &amp; Merionethshire</t>
  </si>
  <si>
    <t>Rhondda Cynon Taff</t>
  </si>
  <si>
    <t>City and County of Swansea</t>
  </si>
  <si>
    <t>Greater Gwent (Torfaen)</t>
  </si>
  <si>
    <t>Row 1</t>
  </si>
  <si>
    <t>Row 2</t>
  </si>
  <si>
    <t>Local Authority</t>
  </si>
  <si>
    <t>City of London</t>
  </si>
  <si>
    <t xml:space="preserve"> Select your local authority's name from this list</t>
  </si>
  <si>
    <t xml:space="preserve">Check that this is your authority :   </t>
  </si>
  <si>
    <t>Number of full</t>
  </si>
  <si>
    <t>time equivalents</t>
  </si>
  <si>
    <t>of retirements</t>
  </si>
  <si>
    <t>Number</t>
  </si>
  <si>
    <t xml:space="preserve">Memorandum Items </t>
  </si>
  <si>
    <t>2. Number of internal (i.e. non-contracted) full time equivalents employed in pension fund management</t>
  </si>
  <si>
    <t>EZZZ</t>
  </si>
  <si>
    <t>ZZZ</t>
  </si>
  <si>
    <t xml:space="preserve">Check that this is your Code :   </t>
  </si>
  <si>
    <t>E0305</t>
  </si>
  <si>
    <t>Bath &amp; North East Somerset</t>
  </si>
  <si>
    <t>Windsor &amp; Maidenhead UA</t>
  </si>
  <si>
    <t>South Yorkshire PTA</t>
  </si>
  <si>
    <t>West Midlands PTA</t>
  </si>
  <si>
    <t>London Pensions Fund Auth</t>
  </si>
  <si>
    <t>South Yorkshire Pensions Fund</t>
  </si>
  <si>
    <t>Tyne and Wear Superannuation Fund</t>
  </si>
  <si>
    <t>E1920</t>
  </si>
  <si>
    <t>1. Redundancy (Regulation 19)</t>
  </si>
  <si>
    <t>2a. Of which: Section 16 (2)(b) contributions</t>
  </si>
  <si>
    <t>4. Number of members to whom regulation 18 (Flexible retirement) applies</t>
  </si>
  <si>
    <t>5. Transfer values (including apportionments)</t>
  </si>
  <si>
    <t>6. Pensions Act premiums (less recoveries from employees included in row 5)</t>
  </si>
  <si>
    <t>7. Administration and fund management costs of the fund</t>
  </si>
  <si>
    <t>8. Other expenditure</t>
  </si>
  <si>
    <t>10. Contributions (including those from other employing authorities): employees</t>
  </si>
  <si>
    <t>11. Contributions (including those from other employing authorities): employers</t>
  </si>
  <si>
    <t xml:space="preserve">12. Investment income </t>
  </si>
  <si>
    <t>13. Transfer values (including apportionments)</t>
  </si>
  <si>
    <t>14. Other income</t>
  </si>
  <si>
    <t>2(a) Regulation 20 (2) (Tier 1)</t>
  </si>
  <si>
    <t xml:space="preserve">2(b) Regulation 20 (3) (Tier 2) </t>
  </si>
  <si>
    <t>2(c) Regulation 20 (4) (Tier 3)</t>
  </si>
  <si>
    <t>9. Total expenditure (sum of rows 1 to 8)</t>
  </si>
  <si>
    <t>15. Total income (sum of rows 11 to 14)</t>
  </si>
  <si>
    <t>(C2b)</t>
  </si>
  <si>
    <t xml:space="preserve">              ( H3)</t>
  </si>
  <si>
    <t>(I6)</t>
  </si>
  <si>
    <t>(C2c)</t>
  </si>
  <si>
    <t>2(d) How many Tier 3 payments were stopped under Regulation 20 (8)?</t>
  </si>
  <si>
    <t>2(a) Optional lump sums, for retirements on or after 1 April 2011</t>
  </si>
  <si>
    <t>(I1)</t>
  </si>
  <si>
    <t>Ill health retirement</t>
  </si>
  <si>
    <t>(I2)</t>
  </si>
  <si>
    <t>(I2A)</t>
  </si>
  <si>
    <t>(I2B)</t>
  </si>
  <si>
    <t>(I2C)</t>
  </si>
  <si>
    <t>(I3)</t>
  </si>
  <si>
    <t>Early payment of deferred benefits</t>
  </si>
  <si>
    <t>(I5)</t>
  </si>
  <si>
    <t>Pension (or annuities) :retired employees and dependents</t>
  </si>
  <si>
    <t>Lump sums: on retirement (including deferred)</t>
  </si>
  <si>
    <t>Optional lump sum: for retirements on or after 1 April 2011</t>
  </si>
  <si>
    <t>Lump sums: on death</t>
  </si>
  <si>
    <t>Other benefits</t>
  </si>
  <si>
    <t>Transfer values (including apportionments)</t>
  </si>
  <si>
    <t>Pensions Act premiums (less recoveries from employees included in row5)</t>
  </si>
  <si>
    <t>Administration and fund management costs of the fund</t>
  </si>
  <si>
    <t>Total expenditure</t>
  </si>
  <si>
    <t>Contributions :Employees</t>
  </si>
  <si>
    <t>Contributions :Employers</t>
  </si>
  <si>
    <t>Investment income</t>
  </si>
  <si>
    <t>Transfer values</t>
  </si>
  <si>
    <t>Total income</t>
  </si>
  <si>
    <t>Number of pensioners:retired employees or dependents</t>
  </si>
  <si>
    <t>Number of former members entitled to deferred benefits</t>
  </si>
  <si>
    <t>Number of former members to whom reg 18 applies</t>
  </si>
  <si>
    <t>Primary contributions</t>
  </si>
  <si>
    <t xml:space="preserve"> Secondary contributions</t>
  </si>
  <si>
    <t>of which : Section 16 (2)(b) contributions</t>
  </si>
  <si>
    <t>Income from property</t>
  </si>
  <si>
    <t>Other investment income</t>
  </si>
  <si>
    <t>Market value of the Fund at 1 April 2011</t>
  </si>
  <si>
    <t>Market value of the Fund at 31 March 2012</t>
  </si>
  <si>
    <t>Pensions (increase) payments reimbursed by employers during</t>
  </si>
  <si>
    <t>Number of internal administration duties</t>
  </si>
  <si>
    <t>Number of internal pension fund management</t>
  </si>
  <si>
    <t>Administration costs charged to the fund</t>
  </si>
  <si>
    <t xml:space="preserve">Redundancy </t>
  </si>
  <si>
    <t>(Tier 1) Retirement award under LGPS</t>
  </si>
  <si>
    <t>(Tier 2) Retirement award under LGPS</t>
  </si>
  <si>
    <t>(Tier 3) Retirement award under LGPS</t>
  </si>
  <si>
    <t>Sub Total</t>
  </si>
  <si>
    <t>Normal retirements</t>
  </si>
  <si>
    <t>Statement of Expenditure and Income 2012-13 (See Guidance Notes)</t>
  </si>
  <si>
    <t>Expenditure during 2012-13</t>
  </si>
  <si>
    <t>Income during 2012-13</t>
  </si>
  <si>
    <t xml:space="preserve"> SF3 2012-13</t>
  </si>
  <si>
    <t>Section C - Employers' contributions during 2012-13</t>
  </si>
  <si>
    <t>3. Total (C1 + C2) (Row 12 in Statement of Expenditure and Income 2012-13)</t>
  </si>
  <si>
    <t>Section D - Investment income during 2012-13</t>
  </si>
  <si>
    <t>5. Total (D1 + D2 + D3 + D4) (Row 12 in Statement of Expenditure and Income 2012-13)</t>
  </si>
  <si>
    <t>Section F - Pensions (increase) payments reimbursed by employers during 2012-13</t>
  </si>
  <si>
    <t>Section H - Administration and fund management costs of the fund during 2012-13</t>
  </si>
  <si>
    <t>Section I - Retirements in 2012-13</t>
  </si>
  <si>
    <t>Section A - Membership at 31 March 2013</t>
  </si>
  <si>
    <t>Section B - Realisation of fund assets at 31 March 2013</t>
  </si>
  <si>
    <t>1. Primary contributions</t>
  </si>
  <si>
    <t>1. At 1 April 2012</t>
  </si>
  <si>
    <t>2. At 31 March 2013</t>
  </si>
  <si>
    <t>Section G - Administration staff of the fund at 31 March 2013</t>
  </si>
  <si>
    <r>
      <t xml:space="preserve">1. Total number of contributing members
</t>
    </r>
    <r>
      <rPr>
        <b/>
        <i/>
        <sz val="12"/>
        <rFont val="Arial"/>
        <family val="2"/>
      </rPr>
      <t>(Not including flexible retirees</t>
    </r>
    <r>
      <rPr>
        <sz val="12"/>
        <rFont val="Arial"/>
        <family val="2"/>
      </rPr>
      <t>)</t>
    </r>
  </si>
  <si>
    <r>
      <t>2. Number of pensioners: retired employees or dependants
(</t>
    </r>
    <r>
      <rPr>
        <b/>
        <i/>
        <sz val="12"/>
        <rFont val="Arial"/>
        <family val="2"/>
      </rPr>
      <t>Not including flexible retirees</t>
    </r>
    <r>
      <rPr>
        <sz val="12"/>
        <rFont val="Arial"/>
        <family val="2"/>
      </rPr>
      <t>)</t>
    </r>
  </si>
  <si>
    <t>Regulation 20 (8) applies</t>
  </si>
  <si>
    <t>How many Tier 3 payments were uplifted to Tier 2 under Regulation 20</t>
  </si>
  <si>
    <t xml:space="preserve">Choice of early payment of pension (Regulation 30) </t>
  </si>
  <si>
    <t>(I7)</t>
  </si>
  <si>
    <t>(I2E)</t>
  </si>
  <si>
    <t>2. Ill-health retirement (2a + 2b + 2c)</t>
  </si>
  <si>
    <t>2(e) How many Tier 3 payments were uplifted to Tier 2 under Regulation 20 (11)?</t>
  </si>
  <si>
    <t>7. Total (I5 + I6)</t>
  </si>
  <si>
    <t>6. Normal retirements (Regulation 16)</t>
  </si>
  <si>
    <t>5. Sub Total (I1 + I2 + I3 + I4)</t>
  </si>
  <si>
    <t>3. Choice of early payment of pension (Regulation 30) of 2007 regulations (as amended)</t>
  </si>
  <si>
    <t>4. Early payment of pension : ill health (Regulation 31) of 2007 regulations (as amended)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</si>
</sst>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quot;Yes&quot;;&quot;Yes&quot;;&quot;No&quot;"/>
    <numFmt numFmtId="166" formatCode="&quot;True&quot;;&quot;True&quot;;&quot;False&quot;"/>
    <numFmt numFmtId="167" formatCode="&quot;On&quot;;&quot;On&quot;;&quot;Off&quot;"/>
    <numFmt numFmtId="168" formatCode="[$€-2]\ #,##0.00_);[Red]\([$€-2]\ #,##0.00\)"/>
    <numFmt numFmtId="169" formatCode="[$-809]dd\ mmmm\ yyyy"/>
    <numFmt numFmtId="170" formatCode="#,##0.000_ ;[Red]\-#,##0.000\ "/>
    <numFmt numFmtId="171" formatCode="#,##0.00_ ;[Red]\-#,##0.00\ "/>
    <numFmt numFmtId="172" formatCode="#,##0.0"/>
    <numFmt numFmtId="173" formatCode="#,##0;\(#,##0\)"/>
  </numFmts>
  <fonts count="39">
    <font>
      <sz val="10"/>
      <name val="Arial"/>
      <family val="0"/>
    </font>
    <font>
      <b/>
      <sz val="10"/>
      <name val="Arial"/>
      <family val="2"/>
    </font>
    <font>
      <b/>
      <sz val="12"/>
      <name val="Arial"/>
      <family val="2"/>
    </font>
    <font>
      <sz val="12"/>
      <name val="Arial"/>
      <family val="2"/>
    </font>
    <font>
      <b/>
      <sz val="14"/>
      <name val="Arial"/>
      <family val="2"/>
    </font>
    <font>
      <sz val="14"/>
      <name val="Arial"/>
      <family val="2"/>
    </font>
    <font>
      <i/>
      <sz val="12"/>
      <name val="Arial"/>
      <family val="2"/>
    </font>
    <font>
      <b/>
      <i/>
      <sz val="12"/>
      <name val="Arial"/>
      <family val="2"/>
    </font>
    <font>
      <b/>
      <sz val="12"/>
      <color indexed="10"/>
      <name val="Arial"/>
      <family val="2"/>
    </font>
    <font>
      <u val="single"/>
      <sz val="10"/>
      <color indexed="12"/>
      <name val="Arial"/>
      <family val="2"/>
    </font>
    <font>
      <u val="single"/>
      <sz val="12"/>
      <color indexed="36"/>
      <name val="Arial"/>
      <family val="2"/>
    </font>
    <font>
      <sz val="8"/>
      <name val="Arial"/>
      <family val="2"/>
    </font>
    <font>
      <sz val="10"/>
      <color indexed="8"/>
      <name val="Arial"/>
      <family val="2"/>
    </font>
    <font>
      <i/>
      <sz val="10"/>
      <name val="Arial"/>
      <family val="2"/>
    </font>
    <font>
      <b/>
      <u val="single"/>
      <sz val="10"/>
      <name val="Arial"/>
      <family val="2"/>
    </font>
    <font>
      <b/>
      <sz val="12"/>
      <color indexed="42"/>
      <name val="Arial"/>
      <family val="2"/>
    </font>
    <font>
      <b/>
      <u val="single"/>
      <sz val="18"/>
      <name val="Arial"/>
      <family val="2"/>
    </font>
    <font>
      <b/>
      <sz val="12"/>
      <color indexed="8"/>
      <name val="Arial"/>
      <family val="2"/>
    </font>
    <font>
      <sz val="10"/>
      <name val="Courier"/>
      <family val="3"/>
    </font>
    <font>
      <u val="single"/>
      <sz val="8"/>
      <color indexed="12"/>
      <name val="Arial"/>
      <family val="2"/>
    </font>
    <font>
      <u val="single"/>
      <sz val="8"/>
      <color indexed="12"/>
      <name val="Arial Black"/>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sz val="12"/>
      <color indexed="10"/>
      <name val="Arial"/>
      <family val="2"/>
    </font>
    <font>
      <sz val="8"/>
      <name val="MS Shell Dlg"/>
      <family val="2"/>
    </font>
    <font>
      <b/>
      <sz val="9"/>
      <color indexed="42"/>
      <name val="Arial"/>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4" fillId="15" borderId="1" applyNumberFormat="0" applyAlignment="0" applyProtection="0"/>
    <xf numFmtId="0" fontId="25"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0" fillId="0" borderId="0" applyNumberFormat="0" applyFill="0" applyBorder="0" applyAlignment="0" applyProtection="0"/>
    <xf numFmtId="0" fontId="27" fillId="17"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9"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7" borderId="0" applyNumberFormat="0" applyBorder="0" applyAlignment="0" applyProtection="0"/>
    <xf numFmtId="164" fontId="18" fillId="0" borderId="0">
      <alignment/>
      <protection/>
    </xf>
    <xf numFmtId="0" fontId="3" fillId="0" borderId="0">
      <alignment/>
      <protection/>
    </xf>
    <xf numFmtId="0" fontId="0" fillId="4" borderId="7" applyNumberFormat="0" applyFont="0" applyAlignment="0" applyProtection="0"/>
    <xf numFmtId="0" fontId="34" fillId="15"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17" fillId="0" borderId="9" applyNumberFormat="0" applyFill="0" applyAlignment="0" applyProtection="0"/>
    <xf numFmtId="0" fontId="36" fillId="0" borderId="0" applyNumberFormat="0" applyFill="0" applyBorder="0" applyAlignment="0" applyProtection="0"/>
  </cellStyleXfs>
  <cellXfs count="195">
    <xf numFmtId="0" fontId="0" fillId="0" borderId="0" xfId="0" applyAlignment="1">
      <alignment/>
    </xf>
    <xf numFmtId="0" fontId="2" fillId="15" borderId="0" xfId="0" applyFont="1" applyFill="1" applyAlignment="1">
      <alignment/>
    </xf>
    <xf numFmtId="0" fontId="0" fillId="15" borderId="0" xfId="0" applyFill="1" applyAlignment="1">
      <alignment/>
    </xf>
    <xf numFmtId="0" fontId="1" fillId="15" borderId="0" xfId="0" applyFont="1" applyFill="1" applyAlignment="1">
      <alignment/>
    </xf>
    <xf numFmtId="0" fontId="0" fillId="15" borderId="0" xfId="0" applyFont="1" applyFill="1" applyAlignment="1">
      <alignment/>
    </xf>
    <xf numFmtId="0" fontId="3" fillId="15" borderId="0" xfId="0" applyFont="1" applyFill="1" applyAlignment="1">
      <alignment/>
    </xf>
    <xf numFmtId="0" fontId="3" fillId="15" borderId="0" xfId="0" applyFont="1" applyFill="1" applyBorder="1" applyAlignment="1">
      <alignment/>
    </xf>
    <xf numFmtId="0" fontId="0" fillId="15" borderId="0" xfId="0" applyFill="1" applyAlignment="1">
      <alignment horizontal="left"/>
    </xf>
    <xf numFmtId="0" fontId="1" fillId="18" borderId="0" xfId="0" applyFont="1" applyFill="1" applyAlignment="1" applyProtection="1">
      <alignment/>
      <protection locked="0"/>
    </xf>
    <xf numFmtId="0" fontId="1" fillId="15" borderId="0" xfId="0" applyFont="1" applyFill="1" applyAlignment="1">
      <alignment horizontal="left"/>
    </xf>
    <xf numFmtId="0" fontId="1" fillId="18" borderId="0" xfId="0" applyFont="1" applyFill="1" applyAlignment="1">
      <alignment horizontal="left"/>
    </xf>
    <xf numFmtId="3" fontId="3" fillId="15" borderId="10" xfId="0" applyNumberFormat="1" applyFont="1" applyFill="1" applyBorder="1" applyAlignment="1" applyProtection="1">
      <alignment horizontal="right" vertical="center" indent="1"/>
      <protection locked="0"/>
    </xf>
    <xf numFmtId="0" fontId="3" fillId="15" borderId="0" xfId="0" applyFont="1" applyFill="1" applyAlignment="1">
      <alignment horizontal="left" vertical="center"/>
    </xf>
    <xf numFmtId="0" fontId="2" fillId="15" borderId="0" xfId="58" applyFont="1" applyFill="1" applyAlignment="1">
      <alignment horizontal="right"/>
      <protection/>
    </xf>
    <xf numFmtId="0" fontId="3" fillId="15" borderId="0" xfId="58" applyFont="1" applyFill="1">
      <alignment/>
      <protection/>
    </xf>
    <xf numFmtId="0" fontId="6" fillId="15" borderId="0" xfId="58" applyFont="1" applyFill="1">
      <alignment/>
      <protection/>
    </xf>
    <xf numFmtId="0" fontId="2" fillId="15" borderId="0" xfId="58" applyFont="1" applyFill="1">
      <alignment/>
      <protection/>
    </xf>
    <xf numFmtId="0" fontId="14" fillId="17" borderId="0" xfId="0" applyFont="1" applyFill="1" applyBorder="1" applyAlignment="1">
      <alignment/>
    </xf>
    <xf numFmtId="0" fontId="14" fillId="17" borderId="0" xfId="0" applyFont="1" applyFill="1" applyBorder="1" applyAlignment="1">
      <alignment horizontal="center"/>
    </xf>
    <xf numFmtId="0" fontId="2" fillId="17" borderId="11" xfId="58" applyFont="1" applyFill="1" applyBorder="1" applyProtection="1">
      <alignment/>
      <protection/>
    </xf>
    <xf numFmtId="0" fontId="6" fillId="17" borderId="11" xfId="58" applyFont="1" applyFill="1" applyBorder="1" applyProtection="1">
      <alignment/>
      <protection/>
    </xf>
    <xf numFmtId="0" fontId="2" fillId="17" borderId="0" xfId="58" applyFont="1" applyFill="1" applyBorder="1" applyAlignment="1" applyProtection="1" quotePrefix="1">
      <alignment horizontal="left"/>
      <protection/>
    </xf>
    <xf numFmtId="0" fontId="2" fillId="17" borderId="0" xfId="58" applyFont="1" applyFill="1" applyBorder="1" applyProtection="1">
      <alignment/>
      <protection/>
    </xf>
    <xf numFmtId="0" fontId="6" fillId="17" borderId="0" xfId="58" applyFont="1" applyFill="1" applyBorder="1" applyProtection="1">
      <alignment/>
      <protection/>
    </xf>
    <xf numFmtId="0" fontId="2" fillId="17" borderId="0" xfId="58" applyFont="1" applyFill="1" applyBorder="1" applyAlignment="1" applyProtection="1">
      <alignment horizontal="right" wrapText="1"/>
      <protection/>
    </xf>
    <xf numFmtId="0" fontId="6" fillId="17" borderId="0" xfId="58" applyFont="1" applyFill="1" applyBorder="1" applyAlignment="1" applyProtection="1" quotePrefix="1">
      <alignment horizontal="right" wrapText="1"/>
      <protection/>
    </xf>
    <xf numFmtId="0" fontId="3" fillId="17" borderId="0" xfId="58" applyFont="1" applyFill="1" applyBorder="1" applyAlignment="1" applyProtection="1" quotePrefix="1">
      <alignment horizontal="right" wrapText="1"/>
      <protection/>
    </xf>
    <xf numFmtId="0" fontId="6" fillId="17" borderId="0" xfId="58" applyFont="1" applyFill="1" applyBorder="1" applyAlignment="1" applyProtection="1">
      <alignment horizontal="right" wrapText="1"/>
      <protection/>
    </xf>
    <xf numFmtId="0" fontId="3" fillId="17" borderId="0" xfId="58" applyFont="1" applyFill="1" applyBorder="1" applyAlignment="1" applyProtection="1">
      <alignment horizontal="right" wrapText="1"/>
      <protection/>
    </xf>
    <xf numFmtId="0" fontId="2" fillId="17" borderId="0" xfId="58" applyFont="1" applyFill="1" applyBorder="1" applyAlignment="1" applyProtection="1" quotePrefix="1">
      <alignment horizontal="right" wrapText="1"/>
      <protection/>
    </xf>
    <xf numFmtId="0" fontId="2" fillId="17" borderId="12" xfId="58" applyFont="1" applyFill="1" applyBorder="1" applyAlignment="1">
      <alignment horizontal="right"/>
      <protection/>
    </xf>
    <xf numFmtId="0" fontId="7" fillId="17" borderId="12" xfId="58" applyFont="1" applyFill="1" applyBorder="1" applyAlignment="1" quotePrefix="1">
      <alignment horizontal="right"/>
      <protection/>
    </xf>
    <xf numFmtId="0" fontId="2" fillId="17" borderId="12" xfId="58" applyFont="1" applyFill="1" applyBorder="1" applyAlignment="1" quotePrefix="1">
      <alignment horizontal="right"/>
      <protection/>
    </xf>
    <xf numFmtId="0" fontId="7" fillId="17" borderId="12" xfId="58" applyFont="1" applyFill="1" applyBorder="1" applyAlignment="1">
      <alignment horizontal="right"/>
      <protection/>
    </xf>
    <xf numFmtId="1" fontId="14" fillId="17" borderId="0" xfId="0" applyNumberFormat="1" applyFont="1" applyFill="1" applyBorder="1" applyAlignment="1">
      <alignment horizontal="center"/>
    </xf>
    <xf numFmtId="0" fontId="0" fillId="15" borderId="0" xfId="0" applyFill="1" applyBorder="1" applyAlignment="1">
      <alignment vertical="center"/>
    </xf>
    <xf numFmtId="0" fontId="0" fillId="4" borderId="13" xfId="0" applyFill="1" applyBorder="1" applyAlignment="1">
      <alignment/>
    </xf>
    <xf numFmtId="0" fontId="0" fillId="4" borderId="14" xfId="0" applyFill="1" applyBorder="1" applyAlignment="1">
      <alignment/>
    </xf>
    <xf numFmtId="0" fontId="0" fillId="4" borderId="0" xfId="0" applyFill="1" applyBorder="1" applyAlignment="1">
      <alignment/>
    </xf>
    <xf numFmtId="0" fontId="3" fillId="4" borderId="14" xfId="0" applyFont="1" applyFill="1" applyBorder="1" applyAlignment="1">
      <alignment vertical="center"/>
    </xf>
    <xf numFmtId="0" fontId="2" fillId="4" borderId="0" xfId="0" applyFont="1" applyFill="1" applyBorder="1" applyAlignment="1">
      <alignment/>
    </xf>
    <xf numFmtId="0" fontId="3" fillId="4" borderId="14" xfId="0" applyFont="1" applyFill="1" applyBorder="1" applyAlignment="1">
      <alignment/>
    </xf>
    <xf numFmtId="0" fontId="3" fillId="4" borderId="0" xfId="0" applyFont="1" applyFill="1" applyBorder="1" applyAlignment="1">
      <alignment/>
    </xf>
    <xf numFmtId="0" fontId="3" fillId="4" borderId="15" xfId="0" applyFont="1" applyFill="1" applyBorder="1" applyAlignment="1">
      <alignment/>
    </xf>
    <xf numFmtId="0" fontId="2" fillId="4" borderId="0" xfId="0" applyFont="1" applyFill="1" applyBorder="1" applyAlignment="1" applyProtection="1">
      <alignment horizontal="centerContinuous"/>
      <protection hidden="1" locked="0"/>
    </xf>
    <xf numFmtId="0" fontId="2" fillId="4" borderId="0" xfId="0" applyFont="1" applyFill="1" applyAlignment="1">
      <alignment/>
    </xf>
    <xf numFmtId="0" fontId="2" fillId="4" borderId="0" xfId="0" applyFont="1" applyFill="1" applyBorder="1" applyAlignment="1" quotePrefix="1">
      <alignment horizontal="right" indent="1"/>
    </xf>
    <xf numFmtId="0" fontId="3" fillId="4" borderId="0" xfId="0" applyFont="1" applyFill="1" applyBorder="1" applyAlignment="1">
      <alignment horizontal="right" vertical="center" indent="1"/>
    </xf>
    <xf numFmtId="0" fontId="3" fillId="4" borderId="0" xfId="0" applyFont="1" applyFill="1" applyBorder="1" applyAlignment="1">
      <alignment horizontal="right" indent="1"/>
    </xf>
    <xf numFmtId="0" fontId="8" fillId="4" borderId="0" xfId="0" applyFont="1" applyFill="1" applyBorder="1" applyAlignment="1" applyProtection="1">
      <alignment horizontal="right"/>
      <protection hidden="1"/>
    </xf>
    <xf numFmtId="0" fontId="0" fillId="17" borderId="16" xfId="0" applyFill="1" applyBorder="1" applyAlignment="1">
      <alignment horizontal="left" vertical="center"/>
    </xf>
    <xf numFmtId="0" fontId="0" fillId="17" borderId="17" xfId="0" applyFill="1" applyBorder="1" applyAlignment="1">
      <alignment horizontal="left" vertical="center"/>
    </xf>
    <xf numFmtId="0" fontId="15" fillId="17" borderId="18" xfId="0" applyFont="1" applyFill="1" applyBorder="1" applyAlignment="1" applyProtection="1">
      <alignment horizontal="left" vertical="center"/>
      <protection hidden="1" locked="0"/>
    </xf>
    <xf numFmtId="0" fontId="1" fillId="17" borderId="19" xfId="0" applyFont="1" applyFill="1" applyBorder="1" applyAlignment="1">
      <alignment horizontal="left" vertical="center"/>
    </xf>
    <xf numFmtId="0" fontId="2" fillId="17" borderId="15" xfId="0" applyFont="1" applyFill="1" applyBorder="1" applyAlignment="1">
      <alignment horizontal="left" vertical="center"/>
    </xf>
    <xf numFmtId="0" fontId="0" fillId="17" borderId="20" xfId="0" applyFill="1" applyBorder="1" applyAlignment="1">
      <alignment horizontal="left" vertical="center"/>
    </xf>
    <xf numFmtId="0" fontId="1" fillId="4" borderId="16" xfId="0" applyFont="1" applyFill="1" applyBorder="1" applyAlignment="1">
      <alignment horizontal="left" vertical="center"/>
    </xf>
    <xf numFmtId="0" fontId="2" fillId="4" borderId="17" xfId="0" applyFont="1" applyFill="1" applyBorder="1" applyAlignment="1">
      <alignment horizontal="lef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0" fillId="4" borderId="0" xfId="0" applyFill="1" applyBorder="1" applyAlignment="1" applyProtection="1">
      <alignment horizontal="left" vertical="center"/>
      <protection locked="0"/>
    </xf>
    <xf numFmtId="0" fontId="0" fillId="4" borderId="0" xfId="0" applyFill="1" applyBorder="1" applyAlignment="1">
      <alignment horizontal="left" vertical="center"/>
    </xf>
    <xf numFmtId="0" fontId="2" fillId="4" borderId="0" xfId="0" applyFont="1" applyFill="1" applyBorder="1" applyAlignment="1">
      <alignment horizontal="left" vertical="center"/>
    </xf>
    <xf numFmtId="0" fontId="17" fillId="4" borderId="0" xfId="0" applyFont="1" applyFill="1" applyBorder="1" applyAlignment="1" applyProtection="1">
      <alignment horizontal="left" vertical="center"/>
      <protection locked="0"/>
    </xf>
    <xf numFmtId="0" fontId="1" fillId="4" borderId="13" xfId="0" applyFont="1" applyFill="1" applyBorder="1" applyAlignment="1" applyProtection="1">
      <alignment horizontal="left" vertical="center"/>
      <protection locked="0"/>
    </xf>
    <xf numFmtId="0" fontId="1" fillId="4" borderId="14" xfId="0" applyFont="1" applyFill="1" applyBorder="1" applyAlignment="1">
      <alignment horizontal="left" vertical="center"/>
    </xf>
    <xf numFmtId="0" fontId="12" fillId="4" borderId="0" xfId="0" applyFont="1" applyFill="1" applyBorder="1" applyAlignment="1" applyProtection="1">
      <alignment horizontal="left" vertical="center"/>
      <protection locked="0"/>
    </xf>
    <xf numFmtId="0" fontId="1" fillId="4" borderId="0" xfId="0" applyFont="1" applyFill="1" applyBorder="1" applyAlignment="1" applyProtection="1">
      <alignment horizontal="left" vertical="center"/>
      <protection/>
    </xf>
    <xf numFmtId="0" fontId="5" fillId="4" borderId="0" xfId="0" applyFont="1" applyFill="1" applyBorder="1" applyAlignment="1">
      <alignment horizontal="left" vertical="center"/>
    </xf>
    <xf numFmtId="0" fontId="0" fillId="4" borderId="1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pplyProtection="1">
      <alignment horizontal="left" vertical="center"/>
      <protection locked="0"/>
    </xf>
    <xf numFmtId="4" fontId="2" fillId="15" borderId="21" xfId="0" applyNumberFormat="1" applyFont="1" applyFill="1" applyBorder="1" applyAlignment="1" applyProtection="1">
      <alignment horizontal="left" vertical="center"/>
      <protection locked="0"/>
    </xf>
    <xf numFmtId="0" fontId="0" fillId="4" borderId="19" xfId="0" applyFill="1" applyBorder="1" applyAlignment="1">
      <alignment horizontal="left" vertical="center"/>
    </xf>
    <xf numFmtId="0" fontId="0" fillId="4" borderId="15" xfId="0" applyFill="1" applyBorder="1" applyAlignment="1">
      <alignment horizontal="left" vertical="center"/>
    </xf>
    <xf numFmtId="0" fontId="0" fillId="4" borderId="20" xfId="0" applyFill="1" applyBorder="1" applyAlignment="1">
      <alignment horizontal="left" vertical="center"/>
    </xf>
    <xf numFmtId="0" fontId="1" fillId="17" borderId="15" xfId="0" applyFont="1" applyFill="1" applyBorder="1" applyAlignment="1">
      <alignment horizontal="right" vertical="top"/>
    </xf>
    <xf numFmtId="0" fontId="3" fillId="4" borderId="13" xfId="0" applyFont="1" applyFill="1" applyBorder="1" applyAlignment="1">
      <alignment/>
    </xf>
    <xf numFmtId="0" fontId="2" fillId="4" borderId="14" xfId="0" applyFont="1" applyFill="1" applyBorder="1" applyAlignment="1" quotePrefix="1">
      <alignment horizontal="left" vertical="center"/>
    </xf>
    <xf numFmtId="0" fontId="0" fillId="4" borderId="14" xfId="0" applyFont="1" applyFill="1" applyBorder="1" applyAlignment="1" quotePrefix="1">
      <alignment horizontal="left" vertical="center"/>
    </xf>
    <xf numFmtId="0" fontId="0" fillId="4" borderId="14" xfId="0" applyFont="1" applyFill="1" applyBorder="1" applyAlignment="1">
      <alignment vertical="center"/>
    </xf>
    <xf numFmtId="0" fontId="1" fillId="4" borderId="14" xfId="0" applyFont="1" applyFill="1" applyBorder="1" applyAlignment="1" quotePrefix="1">
      <alignment horizontal="left" vertical="center"/>
    </xf>
    <xf numFmtId="0" fontId="2" fillId="4" borderId="0" xfId="0" applyFont="1" applyFill="1" applyBorder="1" applyAlignment="1" quotePrefix="1">
      <alignment horizontal="left"/>
    </xf>
    <xf numFmtId="0" fontId="2" fillId="4" borderId="13" xfId="0" applyFont="1" applyFill="1" applyBorder="1" applyAlignment="1">
      <alignment/>
    </xf>
    <xf numFmtId="0" fontId="2" fillId="4" borderId="14" xfId="0" applyFont="1" applyFill="1" applyBorder="1" applyAlignment="1" quotePrefix="1">
      <alignment horizontal="left"/>
    </xf>
    <xf numFmtId="0" fontId="13" fillId="4" borderId="14" xfId="0" applyFont="1" applyFill="1" applyBorder="1" applyAlignment="1" quotePrefix="1">
      <alignment horizontal="left" vertical="center"/>
    </xf>
    <xf numFmtId="0" fontId="3" fillId="4" borderId="19" xfId="0" applyFont="1" applyFill="1" applyBorder="1" applyAlignment="1">
      <alignment/>
    </xf>
    <xf numFmtId="0" fontId="0" fillId="4" borderId="15" xfId="0" applyFill="1" applyBorder="1" applyAlignment="1">
      <alignment vertical="center"/>
    </xf>
    <xf numFmtId="0" fontId="3" fillId="4" borderId="20" xfId="0" applyFont="1" applyFill="1" applyBorder="1" applyAlignment="1">
      <alignment/>
    </xf>
    <xf numFmtId="0" fontId="5" fillId="4" borderId="0" xfId="0" applyFont="1" applyFill="1" applyBorder="1" applyAlignment="1" applyProtection="1">
      <alignment vertical="top" wrapText="1"/>
      <protection hidden="1"/>
    </xf>
    <xf numFmtId="0" fontId="3" fillId="4" borderId="11" xfId="0" applyFont="1" applyFill="1" applyBorder="1" applyAlignment="1">
      <alignment/>
    </xf>
    <xf numFmtId="0" fontId="0" fillId="4" borderId="22" xfId="0" applyFill="1" applyBorder="1" applyAlignment="1">
      <alignment/>
    </xf>
    <xf numFmtId="0" fontId="2" fillId="4" borderId="0" xfId="0" applyFont="1" applyFill="1" applyBorder="1" applyAlignment="1">
      <alignment horizontal="right" indent="1"/>
    </xf>
    <xf numFmtId="0" fontId="7" fillId="4" borderId="0" xfId="0" applyFont="1" applyFill="1" applyBorder="1" applyAlignment="1" quotePrefix="1">
      <alignment horizontal="right" wrapText="1" indent="1"/>
    </xf>
    <xf numFmtId="0" fontId="0" fillId="4" borderId="23" xfId="0" applyFill="1" applyBorder="1" applyAlignment="1">
      <alignment/>
    </xf>
    <xf numFmtId="6" fontId="2" fillId="4" borderId="0" xfId="0" applyNumberFormat="1" applyFont="1" applyFill="1" applyBorder="1" applyAlignment="1" quotePrefix="1">
      <alignment horizontal="right" indent="1"/>
    </xf>
    <xf numFmtId="0" fontId="1" fillId="4" borderId="23" xfId="0" applyFont="1" applyFill="1" applyBorder="1" applyAlignment="1">
      <alignment/>
    </xf>
    <xf numFmtId="0" fontId="3" fillId="4" borderId="0" xfId="0" applyNumberFormat="1" applyFont="1" applyFill="1" applyBorder="1" applyAlignment="1">
      <alignment horizontal="right" vertical="center" indent="1"/>
    </xf>
    <xf numFmtId="0" fontId="2" fillId="4" borderId="0" xfId="0" applyFont="1" applyFill="1" applyBorder="1" applyAlignment="1">
      <alignment horizontal="right" vertical="center" indent="1"/>
    </xf>
    <xf numFmtId="0" fontId="3" fillId="4" borderId="12" xfId="0" applyFont="1" applyFill="1" applyBorder="1" applyAlignment="1">
      <alignment/>
    </xf>
    <xf numFmtId="0" fontId="5" fillId="17" borderId="11" xfId="0" applyFont="1" applyFill="1" applyBorder="1" applyAlignment="1" applyProtection="1">
      <alignment vertical="top" wrapText="1"/>
      <protection hidden="1"/>
    </xf>
    <xf numFmtId="0" fontId="0" fillId="17" borderId="22" xfId="0" applyFill="1" applyBorder="1" applyAlignment="1">
      <alignment/>
    </xf>
    <xf numFmtId="0" fontId="0" fillId="4" borderId="23" xfId="0" applyFont="1" applyFill="1" applyBorder="1" applyAlignment="1">
      <alignment/>
    </xf>
    <xf numFmtId="0" fontId="2" fillId="4" borderId="0" xfId="0" applyFont="1" applyFill="1" applyBorder="1" applyAlignment="1">
      <alignment horizontal="right" wrapText="1" indent="1"/>
    </xf>
    <xf numFmtId="0" fontId="0" fillId="4" borderId="24" xfId="0" applyFont="1" applyFill="1" applyBorder="1" applyAlignment="1">
      <alignment/>
    </xf>
    <xf numFmtId="0" fontId="4" fillId="4" borderId="14" xfId="0" applyFont="1" applyFill="1" applyBorder="1" applyAlignment="1" applyProtection="1">
      <alignment vertical="top"/>
      <protection hidden="1"/>
    </xf>
    <xf numFmtId="0" fontId="4" fillId="4" borderId="0" xfId="0" applyFont="1" applyFill="1" applyBorder="1" applyAlignment="1" applyProtection="1">
      <alignment vertical="top"/>
      <protection hidden="1"/>
    </xf>
    <xf numFmtId="0" fontId="2" fillId="4" borderId="0" xfId="0" applyFont="1" applyFill="1" applyBorder="1" applyAlignment="1" quotePrefix="1">
      <alignment horizontal="left" vertical="center"/>
    </xf>
    <xf numFmtId="0" fontId="3" fillId="4" borderId="0" xfId="0" applyFont="1" applyFill="1" applyBorder="1" applyAlignment="1">
      <alignment vertical="center"/>
    </xf>
    <xf numFmtId="0" fontId="3" fillId="4" borderId="0" xfId="0" applyFont="1" applyFill="1" applyBorder="1" applyAlignment="1" quotePrefix="1">
      <alignment horizontal="left" vertical="center"/>
    </xf>
    <xf numFmtId="0" fontId="6" fillId="4" borderId="0" xfId="0" applyFont="1" applyFill="1" applyBorder="1" applyAlignment="1" quotePrefix="1">
      <alignment horizontal="left" vertical="center"/>
    </xf>
    <xf numFmtId="0" fontId="5" fillId="17" borderId="25" xfId="0" applyFont="1" applyFill="1" applyBorder="1" applyAlignment="1" applyProtection="1">
      <alignment vertical="top" wrapText="1"/>
      <protection hidden="1"/>
    </xf>
    <xf numFmtId="0" fontId="3" fillId="4" borderId="26" xfId="0" applyFont="1" applyFill="1" applyBorder="1" applyAlignment="1">
      <alignment horizontal="right" indent="1"/>
    </xf>
    <xf numFmtId="0" fontId="3" fillId="4" borderId="27" xfId="0" applyFont="1" applyFill="1" applyBorder="1" applyAlignment="1">
      <alignment horizontal="right" indent="1"/>
    </xf>
    <xf numFmtId="0" fontId="0" fillId="4" borderId="12" xfId="0" applyFont="1" applyFill="1" applyBorder="1" applyAlignment="1">
      <alignment/>
    </xf>
    <xf numFmtId="0" fontId="3" fillId="4" borderId="0" xfId="0" applyFont="1" applyFill="1" applyBorder="1" applyAlignment="1">
      <alignment horizontal="left" vertical="center"/>
    </xf>
    <xf numFmtId="0" fontId="2" fillId="4" borderId="0" xfId="0" applyFont="1" applyFill="1" applyBorder="1" applyAlignment="1" quotePrefix="1">
      <alignment horizontal="left" wrapText="1"/>
    </xf>
    <xf numFmtId="0" fontId="3" fillId="4" borderId="25" xfId="0" applyFont="1" applyFill="1" applyBorder="1" applyAlignment="1">
      <alignment horizontal="right" indent="1"/>
    </xf>
    <xf numFmtId="4" fontId="4" fillId="4" borderId="11" xfId="42" applyNumberFormat="1" applyFont="1" applyFill="1" applyBorder="1" applyAlignment="1">
      <alignment vertical="top"/>
    </xf>
    <xf numFmtId="0" fontId="7" fillId="4" borderId="0" xfId="0" applyFont="1" applyFill="1" applyBorder="1" applyAlignment="1">
      <alignment horizontal="left" vertical="center"/>
    </xf>
    <xf numFmtId="0" fontId="6" fillId="4" borderId="0" xfId="0" applyFont="1" applyFill="1" applyBorder="1" applyAlignment="1">
      <alignment horizontal="left" vertical="center"/>
    </xf>
    <xf numFmtId="0" fontId="4" fillId="17" borderId="11" xfId="0" applyFont="1" applyFill="1" applyBorder="1" applyAlignment="1" applyProtection="1">
      <alignment vertical="top" wrapText="1"/>
      <protection hidden="1"/>
    </xf>
    <xf numFmtId="0" fontId="19" fillId="4" borderId="0" xfId="53" applyFont="1" applyFill="1" applyBorder="1" applyAlignment="1" applyProtection="1">
      <alignment vertical="center" wrapText="1"/>
      <protection/>
    </xf>
    <xf numFmtId="0" fontId="20" fillId="4" borderId="0" xfId="53" applyFont="1" applyFill="1" applyBorder="1" applyAlignment="1" applyProtection="1">
      <alignment vertical="center" wrapText="1"/>
      <protection/>
    </xf>
    <xf numFmtId="3" fontId="3" fillId="4" borderId="0" xfId="0" applyNumberFormat="1" applyFont="1" applyFill="1" applyBorder="1" applyAlignment="1" applyProtection="1">
      <alignment horizontal="right" vertical="center" indent="1"/>
      <protection locked="0"/>
    </xf>
    <xf numFmtId="0" fontId="3" fillId="4" borderId="0" xfId="0" applyFont="1" applyFill="1" applyBorder="1" applyAlignment="1">
      <alignment vertical="top"/>
    </xf>
    <xf numFmtId="0" fontId="3" fillId="4" borderId="0" xfId="0" applyFont="1" applyFill="1" applyAlignment="1">
      <alignment horizontal="left" vertical="top" wrapText="1" indent="1"/>
    </xf>
    <xf numFmtId="0" fontId="0" fillId="4" borderId="0" xfId="0" applyFill="1" applyAlignment="1">
      <alignment/>
    </xf>
    <xf numFmtId="1" fontId="2" fillId="17" borderId="12" xfId="58" applyNumberFormat="1" applyFont="1" applyFill="1" applyBorder="1" applyAlignment="1">
      <alignment/>
      <protection/>
    </xf>
    <xf numFmtId="0" fontId="0" fillId="17" borderId="11" xfId="0" applyFont="1" applyFill="1" applyBorder="1" applyAlignment="1">
      <alignment/>
    </xf>
    <xf numFmtId="0" fontId="0" fillId="17" borderId="11" xfId="0" applyFont="1" applyFill="1" applyBorder="1" applyAlignment="1">
      <alignment horizontal="center"/>
    </xf>
    <xf numFmtId="0" fontId="3" fillId="17" borderId="11" xfId="58" applyFont="1" applyFill="1" applyBorder="1" applyProtection="1">
      <alignment/>
      <protection/>
    </xf>
    <xf numFmtId="0" fontId="0" fillId="17" borderId="0" xfId="0" applyFont="1" applyFill="1" applyBorder="1" applyAlignment="1">
      <alignment/>
    </xf>
    <xf numFmtId="0" fontId="0" fillId="17" borderId="0" xfId="0" applyFont="1" applyFill="1" applyBorder="1" applyAlignment="1">
      <alignment horizontal="center"/>
    </xf>
    <xf numFmtId="0" fontId="3" fillId="17" borderId="0" xfId="58" applyFont="1" applyFill="1" applyBorder="1" applyProtection="1">
      <alignment/>
      <protection/>
    </xf>
    <xf numFmtId="1" fontId="0" fillId="17" borderId="0" xfId="0" applyNumberFormat="1" applyFont="1" applyFill="1" applyBorder="1" applyAlignment="1">
      <alignment horizontal="center"/>
    </xf>
    <xf numFmtId="0" fontId="3" fillId="17" borderId="0" xfId="58" applyFont="1" applyFill="1" applyBorder="1" applyAlignment="1" applyProtection="1" quotePrefix="1">
      <alignment horizontal="left"/>
      <protection/>
    </xf>
    <xf numFmtId="1" fontId="0" fillId="17" borderId="0" xfId="0" applyNumberFormat="1" applyFont="1" applyFill="1" applyBorder="1" applyAlignment="1">
      <alignment/>
    </xf>
    <xf numFmtId="0" fontId="0" fillId="17" borderId="0" xfId="0" applyFont="1" applyFill="1" applyBorder="1" applyAlignment="1">
      <alignment/>
    </xf>
    <xf numFmtId="171" fontId="3" fillId="17" borderId="0" xfId="58" applyNumberFormat="1" applyFont="1" applyFill="1" applyBorder="1" applyAlignment="1" applyProtection="1">
      <alignment horizontal="right" wrapText="1"/>
      <protection/>
    </xf>
    <xf numFmtId="6" fontId="3" fillId="17" borderId="0" xfId="58" applyNumberFormat="1" applyFont="1" applyFill="1" applyBorder="1" applyAlignment="1" applyProtection="1">
      <alignment horizontal="right" wrapText="1"/>
      <protection/>
    </xf>
    <xf numFmtId="0" fontId="3" fillId="15" borderId="0" xfId="58" applyFont="1" applyFill="1" applyAlignment="1">
      <alignment horizontal="right" wrapText="1"/>
      <protection/>
    </xf>
    <xf numFmtId="1" fontId="0" fillId="17" borderId="0" xfId="0" applyNumberFormat="1" applyFont="1" applyFill="1" applyBorder="1" applyAlignment="1">
      <alignment horizontal="right" vertical="top"/>
    </xf>
    <xf numFmtId="0" fontId="0" fillId="17" borderId="0" xfId="0" applyFont="1" applyFill="1" applyBorder="1" applyAlignment="1">
      <alignment horizontal="right" vertical="top"/>
    </xf>
    <xf numFmtId="0" fontId="3" fillId="15" borderId="0" xfId="58" applyFont="1" applyFill="1" applyAlignment="1">
      <alignment horizontal="right"/>
      <protection/>
    </xf>
    <xf numFmtId="0" fontId="0" fillId="0" borderId="0" xfId="0" applyAlignment="1" applyProtection="1">
      <alignment/>
      <protection/>
    </xf>
    <xf numFmtId="1" fontId="2" fillId="17" borderId="12" xfId="58" applyNumberFormat="1" applyFont="1" applyFill="1" applyBorder="1" applyAlignment="1">
      <alignment horizontal="right"/>
      <protection/>
    </xf>
    <xf numFmtId="164" fontId="0" fillId="7" borderId="25" xfId="57" applyFont="1" applyFill="1" applyBorder="1" applyAlignment="1" applyProtection="1">
      <alignment horizontal="left"/>
      <protection/>
    </xf>
    <xf numFmtId="164" fontId="0" fillId="7" borderId="11" xfId="57" applyFont="1" applyFill="1" applyBorder="1" applyAlignment="1" applyProtection="1">
      <alignment horizontal="left"/>
      <protection/>
    </xf>
    <xf numFmtId="164" fontId="0" fillId="7" borderId="22" xfId="57" applyFont="1" applyFill="1" applyBorder="1" applyAlignment="1" applyProtection="1">
      <alignment horizontal="left"/>
      <protection/>
    </xf>
    <xf numFmtId="164" fontId="0" fillId="7" borderId="26" xfId="57" applyFont="1" applyFill="1" applyBorder="1" applyAlignment="1" applyProtection="1">
      <alignment horizontal="left"/>
      <protection/>
    </xf>
    <xf numFmtId="164" fontId="0" fillId="7" borderId="0" xfId="57" applyFont="1" applyFill="1" applyBorder="1" applyAlignment="1" applyProtection="1">
      <alignment horizontal="left"/>
      <protection/>
    </xf>
    <xf numFmtId="164" fontId="0" fillId="7" borderId="23" xfId="57" applyFont="1" applyFill="1" applyBorder="1" applyAlignment="1" applyProtection="1">
      <alignment horizontal="left"/>
      <protection/>
    </xf>
    <xf numFmtId="0" fontId="3" fillId="7" borderId="27" xfId="58" applyFont="1" applyFill="1" applyBorder="1" applyAlignment="1">
      <alignment horizontal="left"/>
      <protection/>
    </xf>
    <xf numFmtId="0" fontId="3" fillId="7" borderId="12" xfId="58" applyFont="1" applyFill="1" applyBorder="1">
      <alignment/>
      <protection/>
    </xf>
    <xf numFmtId="0" fontId="3" fillId="7" borderId="24" xfId="58" applyFont="1" applyFill="1" applyBorder="1">
      <alignment/>
      <protection/>
    </xf>
    <xf numFmtId="4" fontId="3" fillId="7" borderId="27" xfId="58" applyNumberFormat="1" applyFont="1" applyFill="1" applyBorder="1">
      <alignment/>
      <protection/>
    </xf>
    <xf numFmtId="4" fontId="3" fillId="7" borderId="12" xfId="58" applyNumberFormat="1" applyFont="1" applyFill="1" applyBorder="1">
      <alignment/>
      <protection/>
    </xf>
    <xf numFmtId="4" fontId="0" fillId="7" borderId="12" xfId="0" applyNumberFormat="1" applyFill="1" applyBorder="1" applyAlignment="1">
      <alignment/>
    </xf>
    <xf numFmtId="0" fontId="0" fillId="0" borderId="0" xfId="0" applyBorder="1" applyAlignment="1">
      <alignment/>
    </xf>
    <xf numFmtId="3" fontId="0" fillId="0" borderId="0" xfId="0" applyNumberFormat="1" applyAlignment="1">
      <alignment/>
    </xf>
    <xf numFmtId="3" fontId="1" fillId="0" borderId="0" xfId="0" applyNumberFormat="1" applyFont="1" applyAlignment="1">
      <alignment horizontal="right" wrapText="1"/>
    </xf>
    <xf numFmtId="0" fontId="3" fillId="15" borderId="0" xfId="58" applyFont="1" applyFill="1" applyBorder="1">
      <alignment/>
      <protection/>
    </xf>
    <xf numFmtId="3" fontId="1" fillId="0" borderId="0" xfId="0" applyNumberFormat="1" applyFont="1" applyBorder="1" applyAlignment="1">
      <alignment horizontal="right" wrapText="1"/>
    </xf>
    <xf numFmtId="3" fontId="1" fillId="0" borderId="0" xfId="0" applyNumberFormat="1" applyFont="1" applyFill="1" applyAlignment="1">
      <alignment horizontal="right" wrapText="1"/>
    </xf>
    <xf numFmtId="4" fontId="38" fillId="17" borderId="14" xfId="42" applyNumberFormat="1" applyFont="1" applyFill="1" applyBorder="1" applyAlignment="1">
      <alignment vertical="top"/>
    </xf>
    <xf numFmtId="4" fontId="15" fillId="17" borderId="0" xfId="42" applyNumberFormat="1" applyFont="1" applyFill="1" applyBorder="1" applyAlignment="1">
      <alignment vertical="top"/>
    </xf>
    <xf numFmtId="3" fontId="2" fillId="15" borderId="28" xfId="0" applyNumberFormat="1" applyFont="1" applyFill="1" applyBorder="1" applyAlignment="1" applyProtection="1">
      <alignment horizontal="right" vertical="center" indent="1"/>
      <protection locked="0"/>
    </xf>
    <xf numFmtId="3" fontId="3" fillId="15" borderId="28" xfId="0" applyNumberFormat="1" applyFont="1" applyFill="1" applyBorder="1" applyAlignment="1" applyProtection="1">
      <alignment horizontal="right" vertical="center" indent="1"/>
      <protection locked="0"/>
    </xf>
    <xf numFmtId="4" fontId="0" fillId="7" borderId="24" xfId="0" applyNumberFormat="1" applyFill="1" applyBorder="1" applyAlignment="1">
      <alignment/>
    </xf>
    <xf numFmtId="172" fontId="2" fillId="17" borderId="11" xfId="58" applyNumberFormat="1" applyFont="1" applyFill="1" applyBorder="1" applyProtection="1">
      <alignment/>
      <protection/>
    </xf>
    <xf numFmtId="172" fontId="2" fillId="17" borderId="0" xfId="58" applyNumberFormat="1" applyFont="1" applyFill="1" applyBorder="1" applyProtection="1">
      <alignment/>
      <protection/>
    </xf>
    <xf numFmtId="172" fontId="1" fillId="0" borderId="0" xfId="0" applyNumberFormat="1" applyFont="1" applyFill="1" applyAlignment="1">
      <alignment horizontal="right" wrapText="1"/>
    </xf>
    <xf numFmtId="172" fontId="0" fillId="17" borderId="0" xfId="0" applyNumberFormat="1" applyFont="1" applyFill="1" applyBorder="1" applyAlignment="1">
      <alignment horizontal="right" vertical="top"/>
    </xf>
    <xf numFmtId="172" fontId="3" fillId="17" borderId="0" xfId="58" applyNumberFormat="1" applyFont="1" applyFill="1" applyBorder="1" applyProtection="1">
      <alignment/>
      <protection/>
    </xf>
    <xf numFmtId="172" fontId="3" fillId="17" borderId="0" xfId="58" applyNumberFormat="1" applyFont="1" applyFill="1" applyBorder="1" applyAlignment="1" applyProtection="1" quotePrefix="1">
      <alignment horizontal="right" wrapText="1"/>
      <protection/>
    </xf>
    <xf numFmtId="172" fontId="2" fillId="17" borderId="12" xfId="58" applyNumberFormat="1" applyFont="1" applyFill="1" applyBorder="1" applyAlignment="1" quotePrefix="1">
      <alignment horizontal="right"/>
      <protection/>
    </xf>
    <xf numFmtId="172" fontId="0" fillId="0" borderId="0" xfId="0" applyNumberFormat="1" applyAlignment="1">
      <alignment/>
    </xf>
    <xf numFmtId="172" fontId="0" fillId="7" borderId="12" xfId="0" applyNumberFormat="1" applyFill="1" applyBorder="1" applyAlignment="1">
      <alignment/>
    </xf>
    <xf numFmtId="172" fontId="1" fillId="0" borderId="0" xfId="0" applyNumberFormat="1" applyFont="1" applyAlignment="1">
      <alignment horizontal="right" wrapText="1"/>
    </xf>
    <xf numFmtId="172" fontId="2" fillId="15" borderId="0" xfId="58" applyNumberFormat="1" applyFont="1" applyFill="1">
      <alignment/>
      <protection/>
    </xf>
    <xf numFmtId="172" fontId="3" fillId="15" borderId="10" xfId="0" applyNumberFormat="1" applyFont="1" applyFill="1" applyBorder="1" applyAlignment="1" applyProtection="1">
      <alignment horizontal="right" vertical="center" indent="1"/>
      <protection locked="0"/>
    </xf>
    <xf numFmtId="3" fontId="1" fillId="0" borderId="0" xfId="0" applyNumberFormat="1" applyFont="1" applyAlignment="1">
      <alignment/>
    </xf>
    <xf numFmtId="1" fontId="2" fillId="17" borderId="0" xfId="58" applyNumberFormat="1" applyFont="1" applyFill="1" applyBorder="1" applyAlignment="1" quotePrefix="1">
      <alignment horizontal="right"/>
      <protection/>
    </xf>
    <xf numFmtId="3" fontId="3" fillId="15" borderId="0" xfId="0" applyNumberFormat="1" applyFont="1" applyFill="1" applyBorder="1" applyAlignment="1" applyProtection="1">
      <alignment horizontal="right" vertical="center" indent="1"/>
      <protection locked="0"/>
    </xf>
    <xf numFmtId="0" fontId="16" fillId="17" borderId="14" xfId="0" applyFont="1" applyFill="1" applyBorder="1" applyAlignment="1">
      <alignment horizontal="center" vertical="top"/>
    </xf>
    <xf numFmtId="0" fontId="0" fillId="0" borderId="0" xfId="0" applyBorder="1" applyAlignment="1">
      <alignment horizontal="center" vertical="top"/>
    </xf>
    <xf numFmtId="0" fontId="0" fillId="0" borderId="13" xfId="0" applyBorder="1" applyAlignment="1">
      <alignment horizontal="center" vertical="top"/>
    </xf>
    <xf numFmtId="0" fontId="2" fillId="17" borderId="14" xfId="0" applyFont="1" applyFill="1" applyBorder="1" applyAlignment="1">
      <alignment horizontal="center" vertical="top"/>
    </xf>
    <xf numFmtId="0" fontId="3" fillId="4" borderId="0" xfId="0" applyFont="1" applyFill="1" applyAlignment="1">
      <alignment horizontal="left" vertical="top" wrapText="1" indent="1"/>
    </xf>
    <xf numFmtId="0" fontId="3" fillId="0" borderId="0" xfId="0" applyFont="1" applyAlignment="1">
      <alignment horizontal="left" vertical="top" wrapText="1" indent="1"/>
    </xf>
    <xf numFmtId="0" fontId="3" fillId="4" borderId="0" xfId="0" applyFont="1" applyFill="1" applyBorder="1" applyAlignment="1">
      <alignment vertical="center" wrapText="1"/>
    </xf>
    <xf numFmtId="0" fontId="3" fillId="4" borderId="0" xfId="0" applyFont="1" applyFill="1" applyBorder="1" applyAlignment="1" quotePrefix="1">
      <alignment horizontal="left" vertical="center" wrapText="1"/>
    </xf>
    <xf numFmtId="0" fontId="0" fillId="0" borderId="0" xfId="0" applyAlignment="1">
      <alignment wrapText="1"/>
    </xf>
    <xf numFmtId="0" fontId="3" fillId="0" borderId="0" xfId="0" applyFont="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ata" xfId="57"/>
    <cellStyle name="Normal_Sf3 data 2005-06 - final for release" xfId="58"/>
    <cellStyle name="Note" xfId="59"/>
    <cellStyle name="Output" xfId="60"/>
    <cellStyle name="Percent" xfId="61"/>
    <cellStyle name="Title" xfId="62"/>
    <cellStyle name="Total" xfId="63"/>
    <cellStyle name="Warning Text" xfId="64"/>
  </cellStyles>
  <dxfs count="50">
    <dxf>
      <fill>
        <patternFill>
          <bgColor indexed="13"/>
        </patternFill>
      </fill>
    </dxf>
    <dxf>
      <fill>
        <patternFill>
          <bgColor indexed="10"/>
        </patternFill>
      </fill>
    </dxf>
    <dxf>
      <fill>
        <patternFill>
          <bgColor indexed="9"/>
        </patternFill>
      </fill>
    </dxf>
    <dxf>
      <fill>
        <patternFill>
          <bgColor indexed="13"/>
        </patternFill>
      </fill>
    </dxf>
    <dxf>
      <fill>
        <patternFill>
          <bgColor indexed="10"/>
        </patternFill>
      </fill>
    </dxf>
    <dxf>
      <fill>
        <patternFill>
          <bgColor indexed="9"/>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6"/>
        </patternFill>
      </fill>
    </dxf>
    <dxf>
      <fill>
        <patternFill>
          <bgColor indexed="55"/>
        </patternFill>
      </fill>
    </dxf>
    <dxf>
      <fill>
        <patternFill>
          <bgColor indexed="13"/>
        </patternFill>
      </fill>
    </dxf>
    <dxf>
      <fill>
        <patternFill>
          <bgColor indexed="46"/>
        </patternFill>
      </fill>
    </dxf>
    <dxf>
      <fill>
        <patternFill>
          <bgColor indexed="55"/>
        </patternFill>
      </fill>
    </dxf>
    <dxf>
      <fill>
        <patternFill>
          <bgColor indexed="13"/>
        </patternFill>
      </fill>
    </dxf>
    <dxf>
      <fill>
        <patternFill>
          <bgColor indexed="46"/>
        </patternFill>
      </fill>
    </dxf>
    <dxf>
      <fill>
        <patternFill>
          <bgColor indexed="55"/>
        </patternFill>
      </fill>
    </dxf>
    <dxf>
      <font>
        <b/>
        <i val="0"/>
        <color indexed="10"/>
      </font>
    </dxf>
    <dxf>
      <font>
        <b/>
        <i val="0"/>
        <color indexed="10"/>
      </font>
    </dxf>
    <dxf>
      <font>
        <b/>
        <i val="0"/>
        <color indexed="9"/>
      </font>
      <fill>
        <patternFill>
          <bgColor indexed="9"/>
        </patternFill>
      </fill>
    </dxf>
    <dxf>
      <font>
        <color indexed="9"/>
      </font>
      <fill>
        <patternFill patternType="none">
          <bgColor indexed="65"/>
        </patternFill>
      </fill>
    </dxf>
    <dxf>
      <font>
        <b val="0"/>
        <i val="0"/>
        <u val="single"/>
        <color indexed="8"/>
      </font>
    </dxf>
    <dxf>
      <font>
        <b/>
        <i val="0"/>
        <u val="single"/>
        <color indexed="9"/>
      </font>
      <fill>
        <patternFill>
          <bgColor indexed="8"/>
        </patternFill>
      </fill>
    </dxf>
    <dxf>
      <font>
        <b val="0"/>
        <i val="0"/>
        <u val="single"/>
        <color indexed="9"/>
      </font>
      <fill>
        <patternFill>
          <bgColor indexed="26"/>
        </patternFill>
      </fill>
    </dxf>
    <dxf>
      <fill>
        <patternFill>
          <bgColor indexed="13"/>
        </patternFill>
      </fill>
    </dxf>
    <dxf>
      <fill>
        <patternFill>
          <bgColor indexed="10"/>
        </patternFill>
      </fill>
    </dxf>
    <dxf>
      <fill>
        <patternFill>
          <bgColor indexed="9"/>
        </patternFill>
      </fill>
    </dxf>
    <dxf>
      <fill>
        <patternFill>
          <bgColor indexed="13"/>
        </patternFill>
      </fill>
    </dxf>
    <dxf>
      <fill>
        <patternFill>
          <bgColor indexed="10"/>
        </patternFill>
      </fill>
    </dxf>
    <dxf>
      <fill>
        <patternFill>
          <bgColor indexed="9"/>
        </patternFill>
      </fill>
    </dxf>
    <dxf>
      <fill>
        <patternFill>
          <bgColor indexed="13"/>
        </patternFill>
      </fill>
    </dxf>
    <dxf>
      <fill>
        <patternFill>
          <bgColor indexed="10"/>
        </patternFill>
      </fill>
    </dxf>
    <dxf>
      <fill>
        <patternFill>
          <bgColor indexed="9"/>
        </patternFill>
      </fill>
    </dxf>
    <dxf>
      <fill>
        <patternFill>
          <bgColor indexed="13"/>
        </patternFill>
      </fill>
    </dxf>
    <dxf>
      <fill>
        <patternFill>
          <bgColor indexed="10"/>
        </patternFill>
      </fill>
    </dxf>
    <dxf>
      <fill>
        <patternFill>
          <bgColor indexed="9"/>
        </patternFill>
      </fill>
    </dxf>
    <dxf>
      <fill>
        <patternFill>
          <bgColor indexed="10"/>
        </patternFill>
      </fill>
    </dxf>
    <dxf>
      <fill>
        <patternFill>
          <bgColor indexed="13"/>
        </patternFill>
      </fill>
    </dxf>
    <dxf>
      <fill>
        <patternFill>
          <bgColor indexed="10"/>
        </patternFill>
      </fill>
    </dxf>
    <dxf/>
    <dxf>
      <font>
        <b val="0"/>
        <i val="0"/>
        <u val="single"/>
        <color indexed="8"/>
      </font>
    </dxf>
    <dxf>
      <font>
        <b/>
        <i val="0"/>
        <u val="single"/>
        <color indexed="9"/>
      </font>
      <fill>
        <patternFill>
          <bgColor indexed="8"/>
        </patternFill>
      </fill>
    </dxf>
    <dxf>
      <font>
        <b val="0"/>
        <i val="0"/>
        <u val="single"/>
        <color indexed="9"/>
      </font>
      <fill>
        <patternFill>
          <bgColor indexed="26"/>
        </patternFill>
      </fill>
    </dxf>
    <dxf>
      <fill>
        <patternFill>
          <bgColor indexed="13"/>
        </patternFill>
      </fill>
    </dxf>
    <dxf>
      <fill>
        <patternFill>
          <bgColor indexed="10"/>
        </patternFill>
      </fill>
    </dxf>
    <dxf>
      <fill>
        <patternFill>
          <bgColor indexed="9"/>
        </patternFill>
      </fill>
    </dxf>
    <dxf>
      <font>
        <b/>
        <i val="0"/>
        <u val="single"/>
        <color indexed="9"/>
      </font>
      <fill>
        <patternFill>
          <bgColor indexed="8"/>
        </patternFill>
      </fill>
    </dxf>
    <dxf>
      <font>
        <b val="0"/>
        <i val="0"/>
        <color indexed="8"/>
      </font>
    </dxf>
    <dxf>
      <font>
        <b/>
        <i val="0"/>
        <u val="single"/>
        <color indexed="9"/>
      </font>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GF3Data\QRC1-3\2007-08\QRC3\Forms%20sent%20to%20LA\Copy%20QRC3%2007-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GT2\OLDLGF4\LYNN\NNDR3\nndr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QRC3 form"/>
      <sheetName val="Validation"/>
      <sheetName val="Data"/>
      <sheetName val="QRC3 formData"/>
      <sheetName val="QRC3 forData"/>
      <sheetName val="QRC3 foData"/>
      <sheetName val="QRC3 fData"/>
      <sheetName val="QRC3 Data"/>
      <sheetName val="QRC3Data"/>
      <sheetName val="QRCData"/>
      <sheetName val="QRData"/>
      <sheetName val="Q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sheetName val="instructions"/>
      <sheetName val="NNDR3 completed example "/>
      <sheetName val="NNDR3 Blank Form"/>
      <sheetName val="validation"/>
      <sheetName val="DATA"/>
    </sheetNames>
    <sheetDataSet>
      <sheetData sheetId="5">
        <row r="8">
          <cell r="A8">
            <v>1</v>
          </cell>
          <cell r="B8" t="str">
            <v>Adur</v>
          </cell>
          <cell r="C8" t="str">
            <v>E3831</v>
          </cell>
          <cell r="E8">
            <v>8811</v>
          </cell>
          <cell r="F8">
            <v>32775</v>
          </cell>
          <cell r="G8">
            <v>0</v>
          </cell>
          <cell r="H8">
            <v>0</v>
          </cell>
          <cell r="I8">
            <v>89486</v>
          </cell>
          <cell r="K8">
            <v>243214</v>
          </cell>
          <cell r="L8">
            <v>0</v>
          </cell>
          <cell r="N8">
            <v>303550</v>
          </cell>
          <cell r="O8">
            <v>0</v>
          </cell>
          <cell r="P8">
            <v>0</v>
          </cell>
          <cell r="Q8">
            <v>723870</v>
          </cell>
          <cell r="R8">
            <v>349497</v>
          </cell>
          <cell r="S8">
            <v>0</v>
          </cell>
        </row>
        <row r="9">
          <cell r="A9">
            <v>2</v>
          </cell>
          <cell r="B9" t="str">
            <v>Allerdale</v>
          </cell>
          <cell r="C9" t="str">
            <v>E0931</v>
          </cell>
          <cell r="E9">
            <v>4917</v>
          </cell>
          <cell r="F9">
            <v>22410</v>
          </cell>
          <cell r="G9">
            <v>3500</v>
          </cell>
          <cell r="H9">
            <v>1500</v>
          </cell>
          <cell r="I9">
            <v>185496</v>
          </cell>
          <cell r="K9">
            <v>1296953</v>
          </cell>
          <cell r="L9">
            <v>59</v>
          </cell>
          <cell r="N9">
            <v>552000</v>
          </cell>
          <cell r="O9">
            <v>8240</v>
          </cell>
          <cell r="P9">
            <v>269290</v>
          </cell>
          <cell r="Q9">
            <v>1057100</v>
          </cell>
          <cell r="R9">
            <v>571179</v>
          </cell>
          <cell r="S9">
            <v>0</v>
          </cell>
        </row>
        <row r="10">
          <cell r="A10">
            <v>3</v>
          </cell>
          <cell r="B10" t="str">
            <v>Alnwick</v>
          </cell>
          <cell r="C10" t="str">
            <v>E2931</v>
          </cell>
          <cell r="E10">
            <v>5968</v>
          </cell>
          <cell r="F10">
            <v>19142</v>
          </cell>
          <cell r="G10">
            <v>0</v>
          </cell>
          <cell r="H10">
            <v>1000</v>
          </cell>
          <cell r="I10">
            <v>61120</v>
          </cell>
          <cell r="K10">
            <v>516173</v>
          </cell>
          <cell r="L10">
            <v>32</v>
          </cell>
          <cell r="N10">
            <v>181000</v>
          </cell>
          <cell r="O10">
            <v>6000</v>
          </cell>
          <cell r="P10">
            <v>0</v>
          </cell>
          <cell r="Q10">
            <v>194628</v>
          </cell>
          <cell r="R10">
            <v>143564.5</v>
          </cell>
          <cell r="S10">
            <v>0</v>
          </cell>
        </row>
        <row r="11">
          <cell r="A11">
            <v>4</v>
          </cell>
          <cell r="B11" t="str">
            <v>Amber Valley</v>
          </cell>
          <cell r="C11" t="str">
            <v>E1031</v>
          </cell>
          <cell r="E11">
            <v>10050</v>
          </cell>
          <cell r="F11">
            <v>39000</v>
          </cell>
          <cell r="G11">
            <v>2550</v>
          </cell>
          <cell r="H11">
            <v>2040</v>
          </cell>
          <cell r="I11">
            <v>166159</v>
          </cell>
          <cell r="K11">
            <v>960603</v>
          </cell>
          <cell r="L11">
            <v>1803</v>
          </cell>
          <cell r="N11">
            <v>486000</v>
          </cell>
          <cell r="O11">
            <v>3400</v>
          </cell>
          <cell r="P11">
            <v>63811</v>
          </cell>
          <cell r="Q11">
            <v>1635908</v>
          </cell>
          <cell r="R11">
            <v>352579</v>
          </cell>
          <cell r="S11">
            <v>0</v>
          </cell>
        </row>
        <row r="12">
          <cell r="A12">
            <v>5</v>
          </cell>
          <cell r="B12" t="str">
            <v>Arun</v>
          </cell>
          <cell r="C12" t="str">
            <v>E3832</v>
          </cell>
          <cell r="E12">
            <v>7000</v>
          </cell>
          <cell r="F12">
            <v>72000</v>
          </cell>
          <cell r="G12">
            <v>0</v>
          </cell>
          <cell r="H12">
            <v>0</v>
          </cell>
          <cell r="I12">
            <v>186788</v>
          </cell>
          <cell r="K12">
            <v>829312</v>
          </cell>
          <cell r="L12">
            <v>108</v>
          </cell>
          <cell r="N12">
            <v>615000</v>
          </cell>
          <cell r="O12">
            <v>2000</v>
          </cell>
          <cell r="P12">
            <v>0</v>
          </cell>
          <cell r="Q12">
            <v>1127000</v>
          </cell>
          <cell r="R12">
            <v>942566</v>
          </cell>
          <cell r="S12">
            <v>0</v>
          </cell>
        </row>
        <row r="13">
          <cell r="A13">
            <v>6</v>
          </cell>
          <cell r="B13" t="str">
            <v>Ashfield</v>
          </cell>
          <cell r="C13" t="str">
            <v>E3031</v>
          </cell>
          <cell r="E13">
            <v>7452</v>
          </cell>
          <cell r="F13">
            <v>3344</v>
          </cell>
          <cell r="G13">
            <v>7476</v>
          </cell>
          <cell r="H13">
            <v>17700</v>
          </cell>
          <cell r="I13">
            <v>129724</v>
          </cell>
          <cell r="K13">
            <v>717116</v>
          </cell>
          <cell r="L13">
            <v>0</v>
          </cell>
          <cell r="N13">
            <v>171462</v>
          </cell>
          <cell r="O13">
            <v>9967</v>
          </cell>
          <cell r="P13">
            <v>4035</v>
          </cell>
          <cell r="Q13">
            <v>1010722</v>
          </cell>
          <cell r="R13">
            <v>1952856</v>
          </cell>
          <cell r="S13">
            <v>0</v>
          </cell>
        </row>
        <row r="14">
          <cell r="A14">
            <v>7</v>
          </cell>
          <cell r="B14" t="str">
            <v>Ashford</v>
          </cell>
          <cell r="C14" t="str">
            <v>E2231</v>
          </cell>
          <cell r="E14">
            <v>7130</v>
          </cell>
          <cell r="F14">
            <v>66948</v>
          </cell>
          <cell r="G14">
            <v>9839</v>
          </cell>
          <cell r="H14">
            <v>18480</v>
          </cell>
          <cell r="I14">
            <v>171096</v>
          </cell>
          <cell r="K14">
            <v>1116982</v>
          </cell>
          <cell r="L14">
            <v>244</v>
          </cell>
          <cell r="N14">
            <v>904739</v>
          </cell>
          <cell r="O14">
            <v>12503</v>
          </cell>
          <cell r="P14">
            <v>0</v>
          </cell>
          <cell r="Q14">
            <v>2901743</v>
          </cell>
          <cell r="R14">
            <v>712995</v>
          </cell>
          <cell r="S14">
            <v>0</v>
          </cell>
        </row>
        <row r="15">
          <cell r="A15">
            <v>8</v>
          </cell>
          <cell r="B15" t="str">
            <v>Aylesbury Vale</v>
          </cell>
          <cell r="C15" t="str">
            <v>E0431</v>
          </cell>
          <cell r="E15">
            <v>12708</v>
          </cell>
          <cell r="F15">
            <v>80352</v>
          </cell>
          <cell r="G15">
            <v>0</v>
          </cell>
          <cell r="H15">
            <v>0</v>
          </cell>
          <cell r="I15">
            <v>206436</v>
          </cell>
          <cell r="K15">
            <v>798376</v>
          </cell>
          <cell r="L15">
            <v>90829</v>
          </cell>
          <cell r="N15">
            <v>1019311</v>
          </cell>
          <cell r="O15">
            <v>61214</v>
          </cell>
          <cell r="P15">
            <v>202110</v>
          </cell>
          <cell r="Q15">
            <v>3441487</v>
          </cell>
          <cell r="R15">
            <v>287632</v>
          </cell>
          <cell r="S15">
            <v>0</v>
          </cell>
        </row>
        <row r="16">
          <cell r="A16">
            <v>9</v>
          </cell>
          <cell r="B16" t="str">
            <v>Babergh</v>
          </cell>
          <cell r="C16" t="str">
            <v>E3531</v>
          </cell>
          <cell r="E16">
            <v>6750</v>
          </cell>
          <cell r="F16">
            <v>67500</v>
          </cell>
          <cell r="G16">
            <v>12750</v>
          </cell>
          <cell r="H16">
            <v>0</v>
          </cell>
          <cell r="I16">
            <v>115503</v>
          </cell>
          <cell r="K16">
            <v>689091</v>
          </cell>
          <cell r="L16">
            <v>0</v>
          </cell>
          <cell r="N16">
            <v>275000</v>
          </cell>
          <cell r="O16">
            <v>17000</v>
          </cell>
          <cell r="P16">
            <v>0</v>
          </cell>
          <cell r="Q16">
            <v>690000</v>
          </cell>
          <cell r="R16">
            <v>658612</v>
          </cell>
          <cell r="S16">
            <v>0</v>
          </cell>
        </row>
        <row r="17">
          <cell r="A17">
            <v>10</v>
          </cell>
          <cell r="B17" t="str">
            <v>Barking and Dagenham</v>
          </cell>
          <cell r="C17" t="str">
            <v>E5030</v>
          </cell>
          <cell r="E17">
            <v>19568</v>
          </cell>
          <cell r="F17">
            <v>31441</v>
          </cell>
          <cell r="G17">
            <v>0</v>
          </cell>
          <cell r="H17">
            <v>0</v>
          </cell>
          <cell r="I17">
            <v>233115</v>
          </cell>
          <cell r="K17">
            <v>1060013</v>
          </cell>
          <cell r="L17">
            <v>0</v>
          </cell>
          <cell r="N17">
            <v>837036</v>
          </cell>
          <cell r="O17">
            <v>0</v>
          </cell>
          <cell r="P17">
            <v>0</v>
          </cell>
          <cell r="Q17">
            <v>3841646</v>
          </cell>
          <cell r="R17">
            <v>1817744.57</v>
          </cell>
          <cell r="S17">
            <v>0</v>
          </cell>
        </row>
        <row r="18">
          <cell r="A18">
            <v>11</v>
          </cell>
          <cell r="B18" t="str">
            <v>Barnet</v>
          </cell>
          <cell r="C18" t="str">
            <v>E5031</v>
          </cell>
          <cell r="E18">
            <v>82174</v>
          </cell>
          <cell r="F18">
            <v>155766</v>
          </cell>
          <cell r="G18">
            <v>0</v>
          </cell>
          <cell r="H18">
            <v>0</v>
          </cell>
          <cell r="I18">
            <v>439271</v>
          </cell>
          <cell r="K18">
            <v>4362118</v>
          </cell>
          <cell r="L18">
            <v>0</v>
          </cell>
          <cell r="N18">
            <v>3976625</v>
          </cell>
          <cell r="O18">
            <v>0</v>
          </cell>
          <cell r="P18">
            <v>45000</v>
          </cell>
          <cell r="Q18">
            <v>4513926</v>
          </cell>
          <cell r="R18">
            <v>11447171</v>
          </cell>
          <cell r="S18">
            <v>0</v>
          </cell>
        </row>
        <row r="19">
          <cell r="A19">
            <v>12</v>
          </cell>
          <cell r="B19" t="str">
            <v>Barnsley</v>
          </cell>
          <cell r="C19" t="str">
            <v>E4401</v>
          </cell>
          <cell r="E19">
            <v>5910</v>
          </cell>
          <cell r="F19">
            <v>47949</v>
          </cell>
          <cell r="G19">
            <v>0</v>
          </cell>
          <cell r="H19">
            <v>0</v>
          </cell>
          <cell r="I19">
            <v>265672</v>
          </cell>
          <cell r="K19">
            <v>1559850</v>
          </cell>
          <cell r="L19">
            <v>1091</v>
          </cell>
          <cell r="N19">
            <v>800950</v>
          </cell>
          <cell r="O19">
            <v>2731</v>
          </cell>
          <cell r="P19">
            <v>111103</v>
          </cell>
          <cell r="Q19">
            <v>1483811</v>
          </cell>
          <cell r="R19">
            <v>1108594</v>
          </cell>
          <cell r="S19">
            <v>0</v>
          </cell>
        </row>
        <row r="20">
          <cell r="A20">
            <v>13</v>
          </cell>
          <cell r="B20" t="str">
            <v>Barrow-in-Furness</v>
          </cell>
          <cell r="C20" t="str">
            <v>E0932</v>
          </cell>
          <cell r="E20">
            <v>9550</v>
          </cell>
          <cell r="F20">
            <v>36957</v>
          </cell>
          <cell r="G20">
            <v>401</v>
          </cell>
          <cell r="H20">
            <v>227</v>
          </cell>
          <cell r="I20">
            <v>114201</v>
          </cell>
          <cell r="K20">
            <v>499687</v>
          </cell>
          <cell r="L20">
            <v>1915</v>
          </cell>
          <cell r="N20">
            <v>589331</v>
          </cell>
          <cell r="O20">
            <v>1147</v>
          </cell>
          <cell r="P20">
            <v>194255</v>
          </cell>
          <cell r="Q20">
            <v>594273</v>
          </cell>
          <cell r="R20">
            <v>1011364</v>
          </cell>
          <cell r="S20">
            <v>0</v>
          </cell>
        </row>
        <row r="21">
          <cell r="A21">
            <v>14</v>
          </cell>
          <cell r="B21" t="str">
            <v>Basildon</v>
          </cell>
          <cell r="C21" t="str">
            <v>E1531</v>
          </cell>
          <cell r="E21">
            <v>33030</v>
          </cell>
          <cell r="F21">
            <v>41763</v>
          </cell>
          <cell r="G21">
            <v>1349</v>
          </cell>
          <cell r="H21">
            <v>0</v>
          </cell>
          <cell r="I21">
            <v>220242</v>
          </cell>
          <cell r="K21">
            <v>1174632</v>
          </cell>
          <cell r="L21">
            <v>6800</v>
          </cell>
          <cell r="N21">
            <v>1021827</v>
          </cell>
          <cell r="O21">
            <v>977</v>
          </cell>
          <cell r="P21">
            <v>0</v>
          </cell>
          <cell r="Q21">
            <v>2475647</v>
          </cell>
          <cell r="R21">
            <v>514076</v>
          </cell>
          <cell r="S21">
            <v>0</v>
          </cell>
        </row>
        <row r="22">
          <cell r="A22">
            <v>15</v>
          </cell>
          <cell r="B22" t="str">
            <v>Basingstoke &amp; Deane</v>
          </cell>
          <cell r="C22" t="str">
            <v>E1731</v>
          </cell>
          <cell r="E22">
            <v>30091</v>
          </cell>
          <cell r="F22">
            <v>283442</v>
          </cell>
          <cell r="G22">
            <v>6865</v>
          </cell>
          <cell r="H22">
            <v>18453</v>
          </cell>
          <cell r="I22">
            <v>199783</v>
          </cell>
          <cell r="K22">
            <v>1415796</v>
          </cell>
          <cell r="L22">
            <v>36</v>
          </cell>
          <cell r="N22">
            <v>123102</v>
          </cell>
          <cell r="O22">
            <v>9153</v>
          </cell>
          <cell r="P22">
            <v>214770</v>
          </cell>
          <cell r="Q22">
            <v>2940554</v>
          </cell>
          <cell r="R22">
            <v>2454423</v>
          </cell>
          <cell r="S22">
            <v>0</v>
          </cell>
        </row>
        <row r="23">
          <cell r="A23">
            <v>16</v>
          </cell>
          <cell r="B23" t="str">
            <v>Bassetlaw</v>
          </cell>
          <cell r="C23" t="str">
            <v>E3032</v>
          </cell>
          <cell r="E23">
            <v>4672</v>
          </cell>
          <cell r="F23">
            <v>74418</v>
          </cell>
          <cell r="G23">
            <v>11750</v>
          </cell>
          <cell r="H23">
            <v>3000</v>
          </cell>
          <cell r="I23">
            <v>175729</v>
          </cell>
          <cell r="K23">
            <v>1042302</v>
          </cell>
          <cell r="L23">
            <v>52</v>
          </cell>
          <cell r="N23">
            <v>530211</v>
          </cell>
          <cell r="O23">
            <v>11750</v>
          </cell>
          <cell r="P23">
            <v>18000</v>
          </cell>
          <cell r="Q23">
            <v>947202</v>
          </cell>
          <cell r="R23">
            <v>1807050</v>
          </cell>
          <cell r="S23">
            <v>0</v>
          </cell>
        </row>
        <row r="24">
          <cell r="A24">
            <v>17</v>
          </cell>
          <cell r="B24" t="str">
            <v>Bath &amp; North East Somerset</v>
          </cell>
          <cell r="C24" t="str">
            <v>E0101</v>
          </cell>
          <cell r="E24">
            <v>14482</v>
          </cell>
          <cell r="F24">
            <v>128358</v>
          </cell>
          <cell r="G24">
            <v>10254</v>
          </cell>
          <cell r="H24">
            <v>7500</v>
          </cell>
          <cell r="I24">
            <v>266858</v>
          </cell>
          <cell r="K24">
            <v>1785696</v>
          </cell>
          <cell r="L24">
            <v>698</v>
          </cell>
          <cell r="N24">
            <v>2514063</v>
          </cell>
          <cell r="O24">
            <v>13672</v>
          </cell>
          <cell r="P24">
            <v>42015</v>
          </cell>
          <cell r="Q24">
            <v>1918174</v>
          </cell>
          <cell r="R24">
            <v>1905333</v>
          </cell>
          <cell r="S24">
            <v>0</v>
          </cell>
        </row>
        <row r="25">
          <cell r="A25">
            <v>18</v>
          </cell>
          <cell r="B25" t="str">
            <v>Bedford</v>
          </cell>
          <cell r="C25" t="str">
            <v>E0231</v>
          </cell>
          <cell r="E25">
            <v>27448</v>
          </cell>
          <cell r="F25">
            <v>87283</v>
          </cell>
          <cell r="G25">
            <v>5508</v>
          </cell>
          <cell r="H25">
            <v>38978</v>
          </cell>
          <cell r="I25">
            <v>218571</v>
          </cell>
          <cell r="K25">
            <v>1097328</v>
          </cell>
          <cell r="L25">
            <v>4167</v>
          </cell>
          <cell r="N25">
            <v>1946251</v>
          </cell>
          <cell r="O25">
            <v>7344</v>
          </cell>
          <cell r="P25">
            <v>149288</v>
          </cell>
          <cell r="Q25">
            <v>2099510</v>
          </cell>
          <cell r="R25">
            <v>1970346.86</v>
          </cell>
          <cell r="S25">
            <v>0</v>
          </cell>
        </row>
        <row r="26">
          <cell r="A26">
            <v>19</v>
          </cell>
          <cell r="B26" t="str">
            <v>Berwick-upon-Tweed</v>
          </cell>
          <cell r="C26" t="str">
            <v>E2932</v>
          </cell>
          <cell r="E26">
            <v>3182</v>
          </cell>
          <cell r="F26">
            <v>48915</v>
          </cell>
          <cell r="G26">
            <v>1606</v>
          </cell>
          <cell r="H26">
            <v>0</v>
          </cell>
          <cell r="I26">
            <v>75090</v>
          </cell>
          <cell r="K26">
            <v>726266</v>
          </cell>
          <cell r="L26">
            <v>2909</v>
          </cell>
          <cell r="N26">
            <v>143506</v>
          </cell>
          <cell r="O26">
            <v>3151</v>
          </cell>
          <cell r="P26">
            <v>9317</v>
          </cell>
          <cell r="Q26">
            <v>383770</v>
          </cell>
          <cell r="R26">
            <v>123026</v>
          </cell>
          <cell r="S26">
            <v>0</v>
          </cell>
        </row>
        <row r="27">
          <cell r="A27">
            <v>20</v>
          </cell>
          <cell r="B27" t="str">
            <v>Bexley</v>
          </cell>
          <cell r="C27" t="str">
            <v>E5032</v>
          </cell>
          <cell r="E27">
            <v>0</v>
          </cell>
          <cell r="F27">
            <v>48793</v>
          </cell>
          <cell r="G27">
            <v>0</v>
          </cell>
          <cell r="H27">
            <v>0</v>
          </cell>
          <cell r="I27">
            <v>269422</v>
          </cell>
          <cell r="K27">
            <v>2124958</v>
          </cell>
          <cell r="L27">
            <v>0</v>
          </cell>
          <cell r="N27">
            <v>1446578</v>
          </cell>
          <cell r="O27">
            <v>0</v>
          </cell>
          <cell r="P27">
            <v>987</v>
          </cell>
          <cell r="Q27">
            <v>3118473</v>
          </cell>
          <cell r="R27">
            <v>2675308</v>
          </cell>
          <cell r="S27">
            <v>0</v>
          </cell>
        </row>
        <row r="28">
          <cell r="A28">
            <v>21</v>
          </cell>
          <cell r="B28" t="str">
            <v>Birmingham</v>
          </cell>
          <cell r="C28" t="str">
            <v>E4601</v>
          </cell>
          <cell r="E28">
            <v>0</v>
          </cell>
          <cell r="F28">
            <v>355489</v>
          </cell>
          <cell r="G28">
            <v>0</v>
          </cell>
          <cell r="H28">
            <v>0</v>
          </cell>
          <cell r="I28">
            <v>1919106</v>
          </cell>
          <cell r="K28">
            <v>17585678</v>
          </cell>
          <cell r="L28">
            <v>16947</v>
          </cell>
          <cell r="N28">
            <v>12180131</v>
          </cell>
          <cell r="O28">
            <v>0</v>
          </cell>
          <cell r="P28">
            <v>53696</v>
          </cell>
          <cell r="Q28">
            <v>34899687</v>
          </cell>
          <cell r="R28">
            <v>13027029</v>
          </cell>
          <cell r="S28">
            <v>0</v>
          </cell>
        </row>
        <row r="29">
          <cell r="A29">
            <v>22</v>
          </cell>
          <cell r="B29" t="str">
            <v>Blaby</v>
          </cell>
          <cell r="C29" t="str">
            <v>E2431</v>
          </cell>
          <cell r="E29">
            <v>3064</v>
          </cell>
          <cell r="F29">
            <v>8872</v>
          </cell>
          <cell r="G29">
            <v>0</v>
          </cell>
          <cell r="H29">
            <v>0</v>
          </cell>
          <cell r="I29">
            <v>90340</v>
          </cell>
          <cell r="K29">
            <v>798224</v>
          </cell>
          <cell r="L29">
            <v>455</v>
          </cell>
          <cell r="N29">
            <v>86019</v>
          </cell>
          <cell r="O29">
            <v>3095</v>
          </cell>
          <cell r="P29">
            <v>0</v>
          </cell>
          <cell r="Q29">
            <v>851663</v>
          </cell>
          <cell r="R29">
            <v>646191</v>
          </cell>
          <cell r="S29">
            <v>0</v>
          </cell>
        </row>
        <row r="30">
          <cell r="A30">
            <v>23</v>
          </cell>
          <cell r="B30" t="str">
            <v>Blackburn with Darwen</v>
          </cell>
          <cell r="C30" t="str">
            <v>E2301</v>
          </cell>
          <cell r="E30">
            <v>12600</v>
          </cell>
          <cell r="F30">
            <v>57900</v>
          </cell>
          <cell r="G30">
            <v>100</v>
          </cell>
          <cell r="H30">
            <v>0</v>
          </cell>
          <cell r="I30">
            <v>233856</v>
          </cell>
          <cell r="K30">
            <v>1286000</v>
          </cell>
          <cell r="L30">
            <v>700</v>
          </cell>
          <cell r="N30">
            <v>1231000</v>
          </cell>
          <cell r="O30">
            <v>1000</v>
          </cell>
          <cell r="P30">
            <v>31000</v>
          </cell>
          <cell r="Q30">
            <v>1515000</v>
          </cell>
          <cell r="R30">
            <v>3440000</v>
          </cell>
          <cell r="S30">
            <v>0</v>
          </cell>
        </row>
        <row r="31">
          <cell r="A31">
            <v>24</v>
          </cell>
          <cell r="B31" t="str">
            <v>Blackpool</v>
          </cell>
          <cell r="C31" t="str">
            <v>E2302</v>
          </cell>
          <cell r="E31">
            <v>98</v>
          </cell>
          <cell r="F31">
            <v>58477</v>
          </cell>
          <cell r="G31">
            <v>0</v>
          </cell>
          <cell r="H31">
            <v>0</v>
          </cell>
          <cell r="I31">
            <v>337977</v>
          </cell>
          <cell r="K31">
            <v>2501368</v>
          </cell>
          <cell r="L31">
            <v>1327</v>
          </cell>
          <cell r="N31">
            <v>870667</v>
          </cell>
          <cell r="O31">
            <v>0</v>
          </cell>
          <cell r="P31">
            <v>0</v>
          </cell>
          <cell r="Q31">
            <v>1753945</v>
          </cell>
          <cell r="R31">
            <v>2256013</v>
          </cell>
          <cell r="S31">
            <v>0</v>
          </cell>
        </row>
        <row r="32">
          <cell r="A32">
            <v>25</v>
          </cell>
          <cell r="B32" t="str">
            <v>Blyth Valley</v>
          </cell>
          <cell r="C32" t="str">
            <v>E2933</v>
          </cell>
          <cell r="E32">
            <v>9114</v>
          </cell>
          <cell r="F32">
            <v>12550</v>
          </cell>
          <cell r="G32">
            <v>0</v>
          </cell>
          <cell r="H32">
            <v>0</v>
          </cell>
          <cell r="I32">
            <v>80845</v>
          </cell>
          <cell r="K32">
            <v>717803</v>
          </cell>
          <cell r="L32">
            <v>0</v>
          </cell>
          <cell r="N32">
            <v>258833</v>
          </cell>
          <cell r="O32">
            <v>70</v>
          </cell>
          <cell r="P32">
            <v>79995</v>
          </cell>
          <cell r="Q32">
            <v>771669</v>
          </cell>
          <cell r="R32">
            <v>213383</v>
          </cell>
          <cell r="S32">
            <v>0</v>
          </cell>
        </row>
        <row r="33">
          <cell r="A33">
            <v>26</v>
          </cell>
          <cell r="B33" t="str">
            <v>Bolsover</v>
          </cell>
          <cell r="C33" t="str">
            <v>E1032</v>
          </cell>
          <cell r="E33">
            <v>8049</v>
          </cell>
          <cell r="F33">
            <v>35059</v>
          </cell>
          <cell r="G33">
            <v>0</v>
          </cell>
          <cell r="H33">
            <v>0</v>
          </cell>
          <cell r="I33">
            <v>83007</v>
          </cell>
          <cell r="K33">
            <v>370993</v>
          </cell>
          <cell r="L33">
            <v>0</v>
          </cell>
          <cell r="N33">
            <v>230413</v>
          </cell>
          <cell r="O33">
            <v>5580</v>
          </cell>
          <cell r="P33">
            <v>235</v>
          </cell>
          <cell r="Q33">
            <v>395649</v>
          </cell>
          <cell r="R33">
            <v>205415</v>
          </cell>
          <cell r="S33">
            <v>0</v>
          </cell>
        </row>
        <row r="34">
          <cell r="A34">
            <v>27</v>
          </cell>
          <cell r="B34" t="str">
            <v>Bolton</v>
          </cell>
          <cell r="C34" t="str">
            <v>E4201</v>
          </cell>
          <cell r="E34">
            <v>32866</v>
          </cell>
          <cell r="F34">
            <v>158124</v>
          </cell>
          <cell r="G34">
            <v>0</v>
          </cell>
          <cell r="H34">
            <v>0</v>
          </cell>
          <cell r="I34">
            <v>372609</v>
          </cell>
          <cell r="K34">
            <v>2950355</v>
          </cell>
          <cell r="L34">
            <v>4240</v>
          </cell>
          <cell r="N34">
            <v>1718305</v>
          </cell>
          <cell r="O34">
            <v>204</v>
          </cell>
          <cell r="P34">
            <v>0</v>
          </cell>
          <cell r="Q34">
            <v>5776087</v>
          </cell>
          <cell r="R34">
            <v>3556493</v>
          </cell>
          <cell r="S34">
            <v>0</v>
          </cell>
        </row>
        <row r="35">
          <cell r="A35">
            <v>28</v>
          </cell>
          <cell r="B35" t="str">
            <v>Boston</v>
          </cell>
          <cell r="C35" t="str">
            <v>E2531</v>
          </cell>
          <cell r="E35">
            <v>5231</v>
          </cell>
          <cell r="F35">
            <v>65828</v>
          </cell>
          <cell r="G35">
            <v>897</v>
          </cell>
          <cell r="H35">
            <v>0</v>
          </cell>
          <cell r="I35">
            <v>90292</v>
          </cell>
          <cell r="K35">
            <v>709390</v>
          </cell>
          <cell r="L35">
            <v>89</v>
          </cell>
          <cell r="N35">
            <v>418300</v>
          </cell>
          <cell r="O35">
            <v>9255</v>
          </cell>
          <cell r="P35">
            <v>0</v>
          </cell>
          <cell r="Q35">
            <v>1126387</v>
          </cell>
          <cell r="R35">
            <v>660766</v>
          </cell>
          <cell r="S35">
            <v>0</v>
          </cell>
        </row>
        <row r="36">
          <cell r="A36">
            <v>29</v>
          </cell>
          <cell r="B36" t="str">
            <v>Bournemouth</v>
          </cell>
          <cell r="C36" t="str">
            <v>E1202</v>
          </cell>
          <cell r="E36">
            <v>12933</v>
          </cell>
          <cell r="F36">
            <v>64895</v>
          </cell>
          <cell r="G36">
            <v>0</v>
          </cell>
          <cell r="H36">
            <v>0</v>
          </cell>
          <cell r="I36">
            <v>285035</v>
          </cell>
          <cell r="K36">
            <v>1446024</v>
          </cell>
          <cell r="L36">
            <v>0</v>
          </cell>
          <cell r="N36">
            <v>1581959</v>
          </cell>
          <cell r="O36">
            <v>0</v>
          </cell>
          <cell r="P36">
            <v>0</v>
          </cell>
          <cell r="Q36">
            <v>1791403</v>
          </cell>
          <cell r="R36">
            <v>2653010</v>
          </cell>
          <cell r="S36">
            <v>0</v>
          </cell>
        </row>
        <row r="37">
          <cell r="A37">
            <v>30</v>
          </cell>
          <cell r="B37" t="str">
            <v>Bracknell Forest</v>
          </cell>
          <cell r="C37" t="str">
            <v>E0301</v>
          </cell>
          <cell r="E37">
            <v>13000</v>
          </cell>
          <cell r="F37">
            <v>24000</v>
          </cell>
          <cell r="G37">
            <v>550</v>
          </cell>
          <cell r="H37">
            <v>0</v>
          </cell>
          <cell r="I37">
            <v>137966</v>
          </cell>
          <cell r="K37">
            <v>1140284</v>
          </cell>
          <cell r="L37">
            <v>0</v>
          </cell>
          <cell r="N37">
            <v>700000</v>
          </cell>
          <cell r="O37">
            <v>730</v>
          </cell>
          <cell r="P37">
            <v>100000</v>
          </cell>
          <cell r="Q37">
            <v>3000000</v>
          </cell>
          <cell r="R37">
            <v>526834</v>
          </cell>
          <cell r="S37">
            <v>0</v>
          </cell>
        </row>
        <row r="38">
          <cell r="A38">
            <v>31</v>
          </cell>
          <cell r="B38" t="str">
            <v>Bradford</v>
          </cell>
          <cell r="C38" t="str">
            <v>E4701</v>
          </cell>
          <cell r="E38">
            <v>300</v>
          </cell>
          <cell r="F38">
            <v>630000</v>
          </cell>
          <cell r="G38">
            <v>1500</v>
          </cell>
          <cell r="H38">
            <v>1500</v>
          </cell>
          <cell r="I38">
            <v>794439</v>
          </cell>
          <cell r="K38">
            <v>7782600</v>
          </cell>
          <cell r="L38">
            <v>16463</v>
          </cell>
          <cell r="N38">
            <v>3630000</v>
          </cell>
          <cell r="O38">
            <v>2000</v>
          </cell>
          <cell r="P38">
            <v>111000</v>
          </cell>
          <cell r="Q38">
            <v>7950000</v>
          </cell>
          <cell r="R38">
            <v>5636463</v>
          </cell>
          <cell r="S38">
            <v>0</v>
          </cell>
        </row>
        <row r="39">
          <cell r="A39">
            <v>32</v>
          </cell>
          <cell r="B39" t="str">
            <v>Braintree</v>
          </cell>
          <cell r="C39" t="str">
            <v>E1532</v>
          </cell>
          <cell r="E39">
            <v>19672</v>
          </cell>
          <cell r="F39">
            <v>80010</v>
          </cell>
          <cell r="G39">
            <v>4552</v>
          </cell>
          <cell r="H39">
            <v>1695</v>
          </cell>
          <cell r="I39">
            <v>182857</v>
          </cell>
          <cell r="K39">
            <v>812826</v>
          </cell>
          <cell r="L39">
            <v>0</v>
          </cell>
          <cell r="N39">
            <v>558120</v>
          </cell>
          <cell r="O39">
            <v>8900</v>
          </cell>
          <cell r="P39">
            <v>0</v>
          </cell>
          <cell r="Q39">
            <v>2499640</v>
          </cell>
          <cell r="R39">
            <v>1857484</v>
          </cell>
          <cell r="S39">
            <v>0</v>
          </cell>
        </row>
        <row r="40">
          <cell r="A40">
            <v>33</v>
          </cell>
          <cell r="B40" t="str">
            <v>Breckland</v>
          </cell>
          <cell r="C40" t="str">
            <v>E2631</v>
          </cell>
          <cell r="E40">
            <v>6000</v>
          </cell>
          <cell r="F40">
            <v>51000</v>
          </cell>
          <cell r="G40">
            <v>6000</v>
          </cell>
          <cell r="H40">
            <v>37500</v>
          </cell>
          <cell r="I40">
            <v>161527</v>
          </cell>
          <cell r="K40">
            <v>855455</v>
          </cell>
          <cell r="L40">
            <v>417</v>
          </cell>
          <cell r="N40">
            <v>368000</v>
          </cell>
          <cell r="O40">
            <v>30000</v>
          </cell>
          <cell r="P40">
            <v>40500</v>
          </cell>
          <cell r="Q40">
            <v>1600000</v>
          </cell>
          <cell r="R40">
            <v>967049</v>
          </cell>
          <cell r="S40">
            <v>0</v>
          </cell>
        </row>
        <row r="41">
          <cell r="A41">
            <v>34</v>
          </cell>
          <cell r="B41" t="str">
            <v>Brent</v>
          </cell>
          <cell r="C41" t="str">
            <v>E5033</v>
          </cell>
          <cell r="E41">
            <v>12752</v>
          </cell>
          <cell r="F41">
            <v>13931</v>
          </cell>
          <cell r="G41">
            <v>0</v>
          </cell>
          <cell r="H41">
            <v>0</v>
          </cell>
          <cell r="I41">
            <v>443345</v>
          </cell>
          <cell r="K41">
            <v>2902157</v>
          </cell>
          <cell r="L41">
            <v>0</v>
          </cell>
          <cell r="N41">
            <v>2893425</v>
          </cell>
          <cell r="O41">
            <v>0</v>
          </cell>
          <cell r="P41">
            <v>100000</v>
          </cell>
          <cell r="Q41">
            <v>7465667</v>
          </cell>
          <cell r="R41">
            <v>26891528</v>
          </cell>
          <cell r="S41">
            <v>0</v>
          </cell>
        </row>
        <row r="42">
          <cell r="A42">
            <v>35</v>
          </cell>
          <cell r="B42" t="str">
            <v>Brentwood</v>
          </cell>
          <cell r="C42" t="str">
            <v>E1533</v>
          </cell>
          <cell r="E42">
            <v>9125</v>
          </cell>
          <cell r="F42">
            <v>59898</v>
          </cell>
          <cell r="G42">
            <v>2121</v>
          </cell>
          <cell r="H42">
            <v>5332</v>
          </cell>
          <cell r="I42">
            <v>107654</v>
          </cell>
          <cell r="K42">
            <v>391816</v>
          </cell>
          <cell r="L42">
            <v>871</v>
          </cell>
          <cell r="N42">
            <v>1090460</v>
          </cell>
          <cell r="O42">
            <v>2829</v>
          </cell>
          <cell r="P42">
            <v>9184</v>
          </cell>
          <cell r="Q42">
            <v>975258</v>
          </cell>
          <cell r="R42">
            <v>999686</v>
          </cell>
          <cell r="S42">
            <v>0</v>
          </cell>
        </row>
        <row r="43">
          <cell r="A43">
            <v>36</v>
          </cell>
          <cell r="B43" t="str">
            <v>Bridgnorth</v>
          </cell>
          <cell r="C43" t="str">
            <v>E3231</v>
          </cell>
          <cell r="E43">
            <v>4156</v>
          </cell>
          <cell r="F43">
            <v>21375</v>
          </cell>
          <cell r="G43">
            <v>1169</v>
          </cell>
          <cell r="H43">
            <v>0</v>
          </cell>
          <cell r="I43">
            <v>79656</v>
          </cell>
          <cell r="K43">
            <v>690431</v>
          </cell>
          <cell r="L43">
            <v>90</v>
          </cell>
          <cell r="N43">
            <v>409154</v>
          </cell>
          <cell r="O43">
            <v>1798</v>
          </cell>
          <cell r="P43">
            <v>1258</v>
          </cell>
          <cell r="Q43">
            <v>452821</v>
          </cell>
          <cell r="R43">
            <v>247457</v>
          </cell>
          <cell r="S43">
            <v>0</v>
          </cell>
        </row>
        <row r="44">
          <cell r="A44">
            <v>37</v>
          </cell>
          <cell r="B44" t="str">
            <v>Brighton &amp; Hove</v>
          </cell>
          <cell r="C44" t="str">
            <v>E1401</v>
          </cell>
          <cell r="E44">
            <v>15735</v>
          </cell>
          <cell r="F44">
            <v>43346</v>
          </cell>
          <cell r="G44">
            <v>0</v>
          </cell>
          <cell r="H44">
            <v>0</v>
          </cell>
          <cell r="I44">
            <v>447109</v>
          </cell>
          <cell r="K44">
            <v>1521994</v>
          </cell>
          <cell r="L44">
            <v>9771</v>
          </cell>
          <cell r="N44">
            <v>3523165</v>
          </cell>
          <cell r="O44">
            <v>0</v>
          </cell>
          <cell r="P44">
            <v>268247</v>
          </cell>
          <cell r="Q44">
            <v>4172437</v>
          </cell>
          <cell r="R44">
            <v>7186005</v>
          </cell>
          <cell r="S44">
            <v>0</v>
          </cell>
        </row>
        <row r="45">
          <cell r="A45">
            <v>38</v>
          </cell>
          <cell r="B45" t="str">
            <v>Bristol</v>
          </cell>
          <cell r="C45" t="str">
            <v>E0102</v>
          </cell>
          <cell r="E45">
            <v>39722</v>
          </cell>
          <cell r="F45">
            <v>632586</v>
          </cell>
          <cell r="G45">
            <v>0</v>
          </cell>
          <cell r="H45">
            <v>0</v>
          </cell>
          <cell r="I45">
            <v>738609</v>
          </cell>
          <cell r="K45">
            <v>2675379</v>
          </cell>
          <cell r="L45">
            <v>2341</v>
          </cell>
          <cell r="N45">
            <v>5934568</v>
          </cell>
          <cell r="O45">
            <v>0</v>
          </cell>
          <cell r="P45">
            <v>160583</v>
          </cell>
          <cell r="Q45">
            <v>11679979</v>
          </cell>
          <cell r="R45">
            <v>13264341</v>
          </cell>
          <cell r="S45">
            <v>0</v>
          </cell>
        </row>
        <row r="46">
          <cell r="A46">
            <v>39</v>
          </cell>
          <cell r="B46" t="str">
            <v>Broadland</v>
          </cell>
          <cell r="C46" t="str">
            <v>E2632</v>
          </cell>
          <cell r="E46">
            <v>2076</v>
          </cell>
          <cell r="F46">
            <v>70881</v>
          </cell>
          <cell r="G46">
            <v>9296</v>
          </cell>
          <cell r="H46">
            <v>4988</v>
          </cell>
          <cell r="I46">
            <v>117676</v>
          </cell>
          <cell r="K46">
            <v>793181</v>
          </cell>
          <cell r="L46">
            <v>0</v>
          </cell>
          <cell r="N46">
            <v>334807</v>
          </cell>
          <cell r="O46">
            <v>12400</v>
          </cell>
          <cell r="P46">
            <v>8470</v>
          </cell>
          <cell r="Q46">
            <v>717380</v>
          </cell>
          <cell r="R46">
            <v>350058</v>
          </cell>
          <cell r="S46">
            <v>0</v>
          </cell>
        </row>
        <row r="47">
          <cell r="A47">
            <v>40</v>
          </cell>
          <cell r="B47" t="str">
            <v>Bromley</v>
          </cell>
          <cell r="C47" t="str">
            <v>E5034</v>
          </cell>
          <cell r="E47">
            <v>9933</v>
          </cell>
          <cell r="F47">
            <v>184067</v>
          </cell>
          <cell r="G47">
            <v>0</v>
          </cell>
          <cell r="H47">
            <v>0</v>
          </cell>
          <cell r="I47">
            <v>381131</v>
          </cell>
          <cell r="K47">
            <v>4211260</v>
          </cell>
          <cell r="L47">
            <v>512</v>
          </cell>
          <cell r="N47">
            <v>3844162</v>
          </cell>
          <cell r="O47">
            <v>626</v>
          </cell>
          <cell r="P47">
            <v>74908</v>
          </cell>
          <cell r="Q47">
            <v>3445015</v>
          </cell>
          <cell r="R47">
            <v>3523704</v>
          </cell>
          <cell r="S47">
            <v>0</v>
          </cell>
        </row>
        <row r="48">
          <cell r="A48">
            <v>41</v>
          </cell>
          <cell r="B48" t="str">
            <v>Bromsgrove</v>
          </cell>
          <cell r="C48" t="str">
            <v>E1831</v>
          </cell>
          <cell r="E48">
            <v>6484</v>
          </cell>
          <cell r="F48">
            <v>94370</v>
          </cell>
          <cell r="G48">
            <v>0</v>
          </cell>
          <cell r="H48">
            <v>0</v>
          </cell>
          <cell r="I48">
            <v>104194</v>
          </cell>
          <cell r="K48">
            <v>906272</v>
          </cell>
          <cell r="L48">
            <v>0</v>
          </cell>
          <cell r="N48">
            <v>630660</v>
          </cell>
          <cell r="O48">
            <v>1290</v>
          </cell>
          <cell r="P48">
            <v>0</v>
          </cell>
          <cell r="Q48">
            <v>524818</v>
          </cell>
          <cell r="R48">
            <v>661472</v>
          </cell>
          <cell r="S48">
            <v>0</v>
          </cell>
        </row>
        <row r="49">
          <cell r="A49">
            <v>42</v>
          </cell>
          <cell r="B49" t="str">
            <v>Broxbourne</v>
          </cell>
          <cell r="C49" t="str">
            <v>E1931</v>
          </cell>
          <cell r="E49">
            <v>24507</v>
          </cell>
          <cell r="F49">
            <v>73254</v>
          </cell>
          <cell r="G49">
            <v>0</v>
          </cell>
          <cell r="H49">
            <v>0</v>
          </cell>
          <cell r="I49">
            <v>118893</v>
          </cell>
          <cell r="K49">
            <v>332217</v>
          </cell>
          <cell r="L49">
            <v>8618</v>
          </cell>
          <cell r="N49">
            <v>565329</v>
          </cell>
          <cell r="O49">
            <v>0</v>
          </cell>
          <cell r="P49">
            <v>0</v>
          </cell>
          <cell r="Q49">
            <v>1780589</v>
          </cell>
          <cell r="R49">
            <v>1291050</v>
          </cell>
          <cell r="S49">
            <v>0</v>
          </cell>
        </row>
        <row r="50">
          <cell r="A50">
            <v>43</v>
          </cell>
          <cell r="B50" t="str">
            <v>Broxtowe</v>
          </cell>
          <cell r="C50" t="str">
            <v>E3033</v>
          </cell>
          <cell r="E50">
            <v>9879</v>
          </cell>
          <cell r="F50">
            <v>63130</v>
          </cell>
          <cell r="G50">
            <v>1456</v>
          </cell>
          <cell r="H50">
            <v>0</v>
          </cell>
          <cell r="I50">
            <v>116938</v>
          </cell>
          <cell r="K50">
            <v>699852</v>
          </cell>
          <cell r="L50">
            <v>0</v>
          </cell>
          <cell r="N50">
            <v>332875</v>
          </cell>
          <cell r="O50">
            <v>1941</v>
          </cell>
          <cell r="P50">
            <v>9010</v>
          </cell>
          <cell r="Q50">
            <v>1271764</v>
          </cell>
          <cell r="R50">
            <v>489754</v>
          </cell>
          <cell r="S50">
            <v>0</v>
          </cell>
        </row>
        <row r="51">
          <cell r="A51">
            <v>44</v>
          </cell>
          <cell r="B51" t="str">
            <v>Burnley</v>
          </cell>
          <cell r="C51" t="str">
            <v>E2333</v>
          </cell>
          <cell r="E51">
            <v>1809</v>
          </cell>
          <cell r="F51">
            <v>54595</v>
          </cell>
          <cell r="G51">
            <v>0</v>
          </cell>
          <cell r="H51">
            <v>0</v>
          </cell>
          <cell r="I51">
            <v>145924</v>
          </cell>
          <cell r="K51">
            <v>747742</v>
          </cell>
          <cell r="L51">
            <v>363</v>
          </cell>
          <cell r="N51">
            <v>513859</v>
          </cell>
          <cell r="O51">
            <v>0</v>
          </cell>
          <cell r="P51">
            <v>27029</v>
          </cell>
          <cell r="Q51">
            <v>1469569</v>
          </cell>
          <cell r="R51">
            <v>2197090</v>
          </cell>
          <cell r="S51">
            <v>0</v>
          </cell>
        </row>
        <row r="52">
          <cell r="A52">
            <v>45</v>
          </cell>
          <cell r="B52" t="str">
            <v>Bury</v>
          </cell>
          <cell r="C52" t="str">
            <v>E4202</v>
          </cell>
          <cell r="E52">
            <v>48292</v>
          </cell>
          <cell r="F52">
            <v>34350</v>
          </cell>
          <cell r="G52">
            <v>1099</v>
          </cell>
          <cell r="H52">
            <v>0</v>
          </cell>
          <cell r="I52">
            <v>235225</v>
          </cell>
          <cell r="K52">
            <v>1727274</v>
          </cell>
          <cell r="L52">
            <v>838</v>
          </cell>
          <cell r="N52">
            <v>743264</v>
          </cell>
          <cell r="O52">
            <v>1099</v>
          </cell>
          <cell r="P52">
            <v>28593</v>
          </cell>
          <cell r="Q52">
            <v>1984199</v>
          </cell>
          <cell r="R52">
            <v>1563876</v>
          </cell>
          <cell r="S52">
            <v>0</v>
          </cell>
        </row>
        <row r="53">
          <cell r="A53">
            <v>46</v>
          </cell>
          <cell r="B53" t="str">
            <v>Calderdale</v>
          </cell>
          <cell r="C53" t="str">
            <v>E4702</v>
          </cell>
          <cell r="E53">
            <v>17306</v>
          </cell>
          <cell r="F53">
            <v>138550</v>
          </cell>
          <cell r="G53">
            <v>0</v>
          </cell>
          <cell r="H53">
            <v>0</v>
          </cell>
          <cell r="I53">
            <v>364169</v>
          </cell>
          <cell r="K53">
            <v>2752276</v>
          </cell>
          <cell r="L53">
            <v>1385</v>
          </cell>
          <cell r="N53">
            <v>1234868</v>
          </cell>
          <cell r="O53">
            <v>1803</v>
          </cell>
          <cell r="P53">
            <v>46359</v>
          </cell>
          <cell r="Q53">
            <v>3829162</v>
          </cell>
          <cell r="R53">
            <v>1008624</v>
          </cell>
          <cell r="S53">
            <v>0</v>
          </cell>
        </row>
        <row r="54">
          <cell r="A54">
            <v>47</v>
          </cell>
          <cell r="B54" t="str">
            <v>Cambridge</v>
          </cell>
          <cell r="C54" t="str">
            <v>E0531</v>
          </cell>
          <cell r="E54">
            <v>21798</v>
          </cell>
          <cell r="F54">
            <v>27320</v>
          </cell>
          <cell r="G54">
            <v>0</v>
          </cell>
          <cell r="H54">
            <v>0</v>
          </cell>
          <cell r="I54">
            <v>224881</v>
          </cell>
          <cell r="K54">
            <v>2745927</v>
          </cell>
          <cell r="L54">
            <v>0</v>
          </cell>
          <cell r="N54">
            <v>8335872</v>
          </cell>
          <cell r="O54">
            <v>0</v>
          </cell>
          <cell r="P54">
            <v>15000</v>
          </cell>
          <cell r="Q54">
            <v>733134</v>
          </cell>
          <cell r="R54">
            <v>808194</v>
          </cell>
          <cell r="S54">
            <v>0</v>
          </cell>
        </row>
        <row r="55">
          <cell r="A55">
            <v>48</v>
          </cell>
          <cell r="B55" t="str">
            <v>Camden</v>
          </cell>
          <cell r="C55" t="str">
            <v>E5011</v>
          </cell>
          <cell r="E55">
            <v>86375</v>
          </cell>
          <cell r="F55">
            <v>13421</v>
          </cell>
          <cell r="G55">
            <v>0</v>
          </cell>
          <cell r="H55">
            <v>0</v>
          </cell>
          <cell r="I55">
            <v>1061693</v>
          </cell>
          <cell r="K55">
            <v>8879037</v>
          </cell>
          <cell r="L55">
            <v>372123</v>
          </cell>
          <cell r="N55">
            <v>21108247</v>
          </cell>
          <cell r="O55">
            <v>0</v>
          </cell>
          <cell r="P55">
            <v>0</v>
          </cell>
          <cell r="Q55">
            <v>16275957</v>
          </cell>
          <cell r="R55">
            <v>17912409</v>
          </cell>
          <cell r="S55">
            <v>0</v>
          </cell>
        </row>
        <row r="56">
          <cell r="A56">
            <v>49</v>
          </cell>
          <cell r="B56" t="str">
            <v>Cannock Chase</v>
          </cell>
          <cell r="C56" t="str">
            <v>E3431</v>
          </cell>
          <cell r="E56">
            <v>6520</v>
          </cell>
          <cell r="F56">
            <v>46022</v>
          </cell>
          <cell r="G56">
            <v>0</v>
          </cell>
          <cell r="H56">
            <v>0</v>
          </cell>
          <cell r="I56">
            <v>140118</v>
          </cell>
          <cell r="K56">
            <v>1414507</v>
          </cell>
          <cell r="L56">
            <v>0</v>
          </cell>
          <cell r="N56">
            <v>373322</v>
          </cell>
          <cell r="O56">
            <v>213</v>
          </cell>
          <cell r="P56">
            <v>338</v>
          </cell>
          <cell r="Q56">
            <v>365716</v>
          </cell>
          <cell r="R56">
            <v>1240755</v>
          </cell>
          <cell r="S56">
            <v>0</v>
          </cell>
        </row>
        <row r="57">
          <cell r="A57">
            <v>50</v>
          </cell>
          <cell r="B57" t="str">
            <v>Canterbury</v>
          </cell>
          <cell r="C57" t="str">
            <v>E2232</v>
          </cell>
          <cell r="E57">
            <v>17968</v>
          </cell>
          <cell r="F57">
            <v>139233</v>
          </cell>
          <cell r="G57">
            <v>2490</v>
          </cell>
          <cell r="H57">
            <v>2610</v>
          </cell>
          <cell r="I57">
            <v>208729</v>
          </cell>
          <cell r="K57">
            <v>2496708</v>
          </cell>
          <cell r="L57">
            <v>10501</v>
          </cell>
          <cell r="N57">
            <v>2817060</v>
          </cell>
          <cell r="O57">
            <v>11092</v>
          </cell>
          <cell r="P57">
            <v>3130</v>
          </cell>
          <cell r="Q57">
            <v>2198137</v>
          </cell>
          <cell r="R57">
            <v>2428448</v>
          </cell>
          <cell r="S57">
            <v>0</v>
          </cell>
        </row>
        <row r="58">
          <cell r="A58">
            <v>51</v>
          </cell>
          <cell r="B58" t="str">
            <v>Caradon</v>
          </cell>
          <cell r="C58" t="str">
            <v>E0831</v>
          </cell>
          <cell r="E58">
            <v>8150</v>
          </cell>
          <cell r="F58">
            <v>23882</v>
          </cell>
          <cell r="G58">
            <v>2000</v>
          </cell>
          <cell r="H58">
            <v>1000</v>
          </cell>
          <cell r="I58">
            <v>141660</v>
          </cell>
          <cell r="K58">
            <v>603886</v>
          </cell>
          <cell r="L58">
            <v>437</v>
          </cell>
          <cell r="N58">
            <v>314000</v>
          </cell>
          <cell r="O58">
            <v>12692</v>
          </cell>
          <cell r="P58">
            <v>0</v>
          </cell>
          <cell r="Q58">
            <v>475297</v>
          </cell>
          <cell r="R58">
            <v>1625094</v>
          </cell>
          <cell r="S58">
            <v>0</v>
          </cell>
        </row>
        <row r="59">
          <cell r="A59">
            <v>52</v>
          </cell>
          <cell r="B59" t="str">
            <v>Carlisle</v>
          </cell>
          <cell r="C59" t="str">
            <v>E0933</v>
          </cell>
          <cell r="E59">
            <v>5151</v>
          </cell>
          <cell r="F59">
            <v>69275</v>
          </cell>
          <cell r="G59">
            <v>482</v>
          </cell>
          <cell r="H59">
            <v>4921</v>
          </cell>
          <cell r="I59">
            <v>176412</v>
          </cell>
          <cell r="K59">
            <v>971458</v>
          </cell>
          <cell r="L59">
            <v>1210</v>
          </cell>
          <cell r="N59">
            <v>899993</v>
          </cell>
          <cell r="O59">
            <v>7166</v>
          </cell>
          <cell r="P59">
            <v>0</v>
          </cell>
          <cell r="Q59">
            <v>1263737</v>
          </cell>
          <cell r="R59">
            <v>485179</v>
          </cell>
          <cell r="S59">
            <v>0</v>
          </cell>
        </row>
        <row r="60">
          <cell r="A60">
            <v>53</v>
          </cell>
          <cell r="B60" t="str">
            <v>Carrick</v>
          </cell>
          <cell r="C60" t="str">
            <v>E0832</v>
          </cell>
          <cell r="E60">
            <v>15658</v>
          </cell>
          <cell r="F60">
            <v>96751</v>
          </cell>
          <cell r="G60">
            <v>17021</v>
          </cell>
          <cell r="H60">
            <v>2940</v>
          </cell>
          <cell r="I60">
            <v>190890</v>
          </cell>
          <cell r="K60">
            <v>1012835</v>
          </cell>
          <cell r="L60">
            <v>2986</v>
          </cell>
          <cell r="N60">
            <v>917176</v>
          </cell>
          <cell r="O60">
            <v>25054</v>
          </cell>
          <cell r="P60">
            <v>37324</v>
          </cell>
          <cell r="Q60">
            <v>910526</v>
          </cell>
          <cell r="R60">
            <v>1357513</v>
          </cell>
          <cell r="S60">
            <v>0</v>
          </cell>
        </row>
        <row r="61">
          <cell r="A61">
            <v>54</v>
          </cell>
          <cell r="B61" t="str">
            <v>Castle Morpeth</v>
          </cell>
          <cell r="C61" t="str">
            <v>E2934</v>
          </cell>
          <cell r="E61">
            <v>6248</v>
          </cell>
          <cell r="F61">
            <v>24686</v>
          </cell>
          <cell r="G61">
            <v>3004</v>
          </cell>
          <cell r="H61">
            <v>0</v>
          </cell>
          <cell r="I61">
            <v>63407</v>
          </cell>
          <cell r="K61">
            <v>534362</v>
          </cell>
          <cell r="L61">
            <v>0</v>
          </cell>
          <cell r="N61">
            <v>238273</v>
          </cell>
          <cell r="O61">
            <v>3997</v>
          </cell>
          <cell r="P61">
            <v>0</v>
          </cell>
          <cell r="Q61">
            <v>247856</v>
          </cell>
          <cell r="R61">
            <v>260988</v>
          </cell>
          <cell r="S61">
            <v>0</v>
          </cell>
        </row>
        <row r="62">
          <cell r="A62">
            <v>55</v>
          </cell>
          <cell r="B62" t="str">
            <v>Castle Point</v>
          </cell>
          <cell r="C62" t="str">
            <v>E1534</v>
          </cell>
          <cell r="E62">
            <v>5755</v>
          </cell>
          <cell r="F62">
            <v>17533</v>
          </cell>
          <cell r="G62">
            <v>0</v>
          </cell>
          <cell r="H62">
            <v>0</v>
          </cell>
          <cell r="I62">
            <v>88836</v>
          </cell>
          <cell r="K62">
            <v>272680</v>
          </cell>
          <cell r="L62">
            <v>46</v>
          </cell>
          <cell r="N62">
            <v>749716</v>
          </cell>
          <cell r="O62">
            <v>0</v>
          </cell>
          <cell r="P62">
            <v>0</v>
          </cell>
          <cell r="Q62">
            <v>797448</v>
          </cell>
          <cell r="R62">
            <v>1068994</v>
          </cell>
          <cell r="S62">
            <v>0</v>
          </cell>
        </row>
        <row r="63">
          <cell r="A63">
            <v>56</v>
          </cell>
          <cell r="B63" t="str">
            <v>Charnwood</v>
          </cell>
          <cell r="C63" t="str">
            <v>E2432</v>
          </cell>
          <cell r="E63">
            <v>6500</v>
          </cell>
          <cell r="F63">
            <v>78517</v>
          </cell>
          <cell r="G63">
            <v>603</v>
          </cell>
          <cell r="H63">
            <v>936</v>
          </cell>
          <cell r="I63">
            <v>202320</v>
          </cell>
          <cell r="K63">
            <v>1314913</v>
          </cell>
          <cell r="L63">
            <v>1423</v>
          </cell>
          <cell r="N63">
            <v>2089308</v>
          </cell>
          <cell r="O63">
            <v>3225</v>
          </cell>
          <cell r="P63">
            <v>95531</v>
          </cell>
          <cell r="Q63">
            <v>1977140</v>
          </cell>
          <cell r="R63">
            <v>85916</v>
          </cell>
          <cell r="S63">
            <v>0</v>
          </cell>
        </row>
        <row r="64">
          <cell r="A64">
            <v>57</v>
          </cell>
          <cell r="B64" t="str">
            <v>Chelmsford</v>
          </cell>
          <cell r="C64" t="str">
            <v>E1535</v>
          </cell>
          <cell r="E64">
            <v>1579</v>
          </cell>
          <cell r="F64">
            <v>48310</v>
          </cell>
          <cell r="G64">
            <v>0</v>
          </cell>
          <cell r="H64">
            <v>1008</v>
          </cell>
          <cell r="I64">
            <v>208926</v>
          </cell>
          <cell r="K64">
            <v>586330</v>
          </cell>
          <cell r="L64">
            <v>0</v>
          </cell>
          <cell r="N64">
            <v>2047034</v>
          </cell>
          <cell r="O64">
            <v>6413</v>
          </cell>
          <cell r="P64">
            <v>0</v>
          </cell>
          <cell r="Q64">
            <v>2017565</v>
          </cell>
          <cell r="R64">
            <v>1161043</v>
          </cell>
          <cell r="S64">
            <v>0</v>
          </cell>
        </row>
        <row r="65">
          <cell r="A65">
            <v>58</v>
          </cell>
          <cell r="B65" t="str">
            <v>Cheltenham</v>
          </cell>
          <cell r="C65" t="str">
            <v>E1631</v>
          </cell>
          <cell r="E65">
            <v>921</v>
          </cell>
          <cell r="F65">
            <v>16114</v>
          </cell>
          <cell r="G65">
            <v>0</v>
          </cell>
          <cell r="H65">
            <v>0</v>
          </cell>
          <cell r="I65">
            <v>181010</v>
          </cell>
          <cell r="K65">
            <v>794516</v>
          </cell>
          <cell r="L65">
            <v>0</v>
          </cell>
          <cell r="N65">
            <v>1721715</v>
          </cell>
          <cell r="O65">
            <v>0</v>
          </cell>
          <cell r="P65">
            <v>98729</v>
          </cell>
          <cell r="Q65">
            <v>2100736</v>
          </cell>
          <cell r="R65">
            <v>626356</v>
          </cell>
          <cell r="S65">
            <v>0</v>
          </cell>
        </row>
        <row r="66">
          <cell r="A66">
            <v>59</v>
          </cell>
          <cell r="B66" t="str">
            <v>Cherwell</v>
          </cell>
          <cell r="C66" t="str">
            <v>E3131</v>
          </cell>
          <cell r="E66">
            <v>9468</v>
          </cell>
          <cell r="F66">
            <v>45437</v>
          </cell>
          <cell r="G66">
            <v>9095</v>
          </cell>
          <cell r="H66">
            <v>21297</v>
          </cell>
          <cell r="I66">
            <v>191796</v>
          </cell>
          <cell r="K66">
            <v>1078102</v>
          </cell>
          <cell r="L66">
            <v>3170</v>
          </cell>
          <cell r="N66">
            <v>844658</v>
          </cell>
          <cell r="O66">
            <v>12127</v>
          </cell>
          <cell r="P66">
            <v>15652</v>
          </cell>
          <cell r="Q66">
            <v>2103691</v>
          </cell>
          <cell r="R66">
            <v>1195533</v>
          </cell>
          <cell r="S66">
            <v>0</v>
          </cell>
        </row>
        <row r="67">
          <cell r="A67">
            <v>60</v>
          </cell>
          <cell r="B67" t="str">
            <v>Chester</v>
          </cell>
          <cell r="C67" t="str">
            <v>E0631</v>
          </cell>
          <cell r="E67">
            <v>29846</v>
          </cell>
          <cell r="F67">
            <v>24422</v>
          </cell>
          <cell r="G67">
            <v>5149</v>
          </cell>
          <cell r="H67">
            <v>17197</v>
          </cell>
          <cell r="I67">
            <v>220725</v>
          </cell>
          <cell r="K67">
            <v>1343301</v>
          </cell>
          <cell r="L67">
            <v>0</v>
          </cell>
          <cell r="N67">
            <v>1355955</v>
          </cell>
          <cell r="O67">
            <v>11443</v>
          </cell>
          <cell r="P67">
            <v>3399</v>
          </cell>
          <cell r="Q67">
            <v>3024082</v>
          </cell>
          <cell r="R67">
            <v>382445</v>
          </cell>
          <cell r="S67">
            <v>0</v>
          </cell>
        </row>
        <row r="68">
          <cell r="A68">
            <v>61</v>
          </cell>
          <cell r="B68" t="str">
            <v>Chesterfield</v>
          </cell>
          <cell r="C68" t="str">
            <v>E1033</v>
          </cell>
          <cell r="E68">
            <v>3500</v>
          </cell>
          <cell r="F68">
            <v>12000</v>
          </cell>
          <cell r="G68">
            <v>0</v>
          </cell>
          <cell r="H68">
            <v>730</v>
          </cell>
          <cell r="I68">
            <v>168127</v>
          </cell>
          <cell r="K68">
            <v>868687</v>
          </cell>
          <cell r="L68">
            <v>0</v>
          </cell>
          <cell r="N68">
            <v>646862</v>
          </cell>
          <cell r="O68">
            <v>1911</v>
          </cell>
          <cell r="P68">
            <v>0</v>
          </cell>
          <cell r="Q68">
            <v>1223851</v>
          </cell>
          <cell r="R68">
            <v>716083</v>
          </cell>
          <cell r="S68">
            <v>0</v>
          </cell>
        </row>
        <row r="69">
          <cell r="A69">
            <v>62</v>
          </cell>
          <cell r="B69" t="str">
            <v>Chester-le-Street</v>
          </cell>
          <cell r="C69" t="str">
            <v>E1331</v>
          </cell>
          <cell r="E69">
            <v>6664</v>
          </cell>
          <cell r="F69">
            <v>5948</v>
          </cell>
          <cell r="G69">
            <v>0</v>
          </cell>
          <cell r="H69">
            <v>0</v>
          </cell>
          <cell r="I69">
            <v>51291</v>
          </cell>
          <cell r="K69">
            <v>308595</v>
          </cell>
          <cell r="L69">
            <v>0</v>
          </cell>
          <cell r="N69">
            <v>127373</v>
          </cell>
          <cell r="O69">
            <v>4533</v>
          </cell>
          <cell r="P69">
            <v>1509</v>
          </cell>
          <cell r="Q69">
            <v>226876</v>
          </cell>
          <cell r="R69">
            <v>430485</v>
          </cell>
          <cell r="S69">
            <v>0</v>
          </cell>
        </row>
        <row r="70">
          <cell r="A70">
            <v>63</v>
          </cell>
          <cell r="B70" t="str">
            <v>Chichester</v>
          </cell>
          <cell r="C70" t="str">
            <v>E3833</v>
          </cell>
          <cell r="E70">
            <v>4718</v>
          </cell>
          <cell r="F70">
            <v>57782</v>
          </cell>
          <cell r="G70">
            <v>9742</v>
          </cell>
          <cell r="H70">
            <v>0</v>
          </cell>
          <cell r="I70">
            <v>196194</v>
          </cell>
          <cell r="K70">
            <v>2066013</v>
          </cell>
          <cell r="L70">
            <v>0</v>
          </cell>
          <cell r="N70">
            <v>1180679</v>
          </cell>
          <cell r="O70">
            <v>12989</v>
          </cell>
          <cell r="P70">
            <v>0</v>
          </cell>
          <cell r="Q70">
            <v>1167217</v>
          </cell>
          <cell r="R70">
            <v>1082765</v>
          </cell>
          <cell r="S70">
            <v>0</v>
          </cell>
        </row>
        <row r="71">
          <cell r="A71">
            <v>64</v>
          </cell>
          <cell r="B71" t="str">
            <v>Chiltern</v>
          </cell>
          <cell r="C71" t="str">
            <v>E0432</v>
          </cell>
          <cell r="E71">
            <v>5441</v>
          </cell>
          <cell r="F71">
            <v>50115</v>
          </cell>
          <cell r="G71">
            <v>2140</v>
          </cell>
          <cell r="H71">
            <v>0</v>
          </cell>
          <cell r="I71">
            <v>122201</v>
          </cell>
          <cell r="K71">
            <v>195961</v>
          </cell>
          <cell r="L71">
            <v>392</v>
          </cell>
          <cell r="N71">
            <v>1107883</v>
          </cell>
          <cell r="O71">
            <v>4769</v>
          </cell>
          <cell r="P71">
            <v>0</v>
          </cell>
          <cell r="Q71">
            <v>633364</v>
          </cell>
          <cell r="R71">
            <v>696869</v>
          </cell>
          <cell r="S71">
            <v>0</v>
          </cell>
        </row>
        <row r="72">
          <cell r="A72">
            <v>65</v>
          </cell>
          <cell r="B72" t="str">
            <v>Chorley</v>
          </cell>
          <cell r="C72" t="str">
            <v>E2334</v>
          </cell>
          <cell r="E72">
            <v>6216</v>
          </cell>
          <cell r="F72">
            <v>13952</v>
          </cell>
          <cell r="G72">
            <v>1563</v>
          </cell>
          <cell r="H72">
            <v>5339</v>
          </cell>
          <cell r="I72">
            <v>115637</v>
          </cell>
          <cell r="K72">
            <v>1004625</v>
          </cell>
          <cell r="L72">
            <v>413</v>
          </cell>
          <cell r="N72">
            <v>401795</v>
          </cell>
          <cell r="O72">
            <v>2084</v>
          </cell>
          <cell r="P72">
            <v>26749</v>
          </cell>
          <cell r="Q72">
            <v>1182865</v>
          </cell>
          <cell r="R72">
            <v>557282</v>
          </cell>
          <cell r="S72">
            <v>0</v>
          </cell>
        </row>
        <row r="73">
          <cell r="A73">
            <v>66</v>
          </cell>
          <cell r="B73" t="str">
            <v>Christchurch</v>
          </cell>
          <cell r="C73" t="str">
            <v>E1232</v>
          </cell>
          <cell r="E73">
            <v>3702</v>
          </cell>
          <cell r="F73">
            <v>83747</v>
          </cell>
          <cell r="G73">
            <v>1283</v>
          </cell>
          <cell r="H73">
            <v>0</v>
          </cell>
          <cell r="I73">
            <v>71710</v>
          </cell>
          <cell r="K73">
            <v>393795</v>
          </cell>
          <cell r="L73">
            <v>0</v>
          </cell>
          <cell r="N73">
            <v>285164</v>
          </cell>
          <cell r="O73">
            <v>855</v>
          </cell>
          <cell r="P73">
            <v>2635</v>
          </cell>
          <cell r="Q73">
            <v>463747</v>
          </cell>
          <cell r="R73">
            <v>278729</v>
          </cell>
          <cell r="S73">
            <v>0</v>
          </cell>
        </row>
        <row r="74">
          <cell r="A74">
            <v>67</v>
          </cell>
          <cell r="B74" t="str">
            <v>City of London</v>
          </cell>
          <cell r="C74" t="str">
            <v>E5010</v>
          </cell>
          <cell r="E74">
            <v>12249</v>
          </cell>
          <cell r="F74">
            <v>324854</v>
          </cell>
          <cell r="G74">
            <v>0</v>
          </cell>
          <cell r="H74">
            <v>0</v>
          </cell>
          <cell r="I74">
            <v>1432488</v>
          </cell>
          <cell r="K74">
            <v>4003025</v>
          </cell>
          <cell r="L74">
            <v>68530785</v>
          </cell>
          <cell r="N74">
            <v>3574540</v>
          </cell>
          <cell r="O74">
            <v>0</v>
          </cell>
          <cell r="P74">
            <v>34356</v>
          </cell>
          <cell r="Q74">
            <v>19051317</v>
          </cell>
          <cell r="R74">
            <v>12288493</v>
          </cell>
          <cell r="S74">
            <v>6500000</v>
          </cell>
        </row>
        <row r="75">
          <cell r="A75">
            <v>68</v>
          </cell>
          <cell r="B75" t="str">
            <v>Colchester</v>
          </cell>
          <cell r="C75" t="str">
            <v>E1536</v>
          </cell>
          <cell r="E75">
            <v>10867</v>
          </cell>
          <cell r="F75">
            <v>24934</v>
          </cell>
          <cell r="G75">
            <v>6093</v>
          </cell>
          <cell r="H75">
            <v>0</v>
          </cell>
          <cell r="I75">
            <v>251544</v>
          </cell>
          <cell r="K75">
            <v>1092664</v>
          </cell>
          <cell r="L75">
            <v>124</v>
          </cell>
          <cell r="N75">
            <v>2000053</v>
          </cell>
          <cell r="O75">
            <v>8919</v>
          </cell>
          <cell r="P75">
            <v>51630</v>
          </cell>
          <cell r="Q75">
            <v>3249402</v>
          </cell>
          <cell r="R75">
            <v>3422334</v>
          </cell>
          <cell r="S75">
            <v>0</v>
          </cell>
        </row>
        <row r="76">
          <cell r="A76">
            <v>69</v>
          </cell>
          <cell r="B76" t="str">
            <v>Congleton</v>
          </cell>
          <cell r="C76" t="str">
            <v>E0632</v>
          </cell>
          <cell r="E76">
            <v>2405</v>
          </cell>
          <cell r="F76">
            <v>20203</v>
          </cell>
          <cell r="G76">
            <v>0</v>
          </cell>
          <cell r="H76">
            <v>0</v>
          </cell>
          <cell r="I76">
            <v>127965</v>
          </cell>
          <cell r="K76">
            <v>1022771</v>
          </cell>
          <cell r="L76">
            <v>112</v>
          </cell>
          <cell r="N76">
            <v>528185</v>
          </cell>
          <cell r="O76">
            <v>1954</v>
          </cell>
          <cell r="P76">
            <v>0</v>
          </cell>
          <cell r="Q76">
            <v>845465</v>
          </cell>
          <cell r="R76">
            <v>750913</v>
          </cell>
          <cell r="S76">
            <v>0</v>
          </cell>
        </row>
        <row r="77">
          <cell r="A77">
            <v>70</v>
          </cell>
          <cell r="B77" t="str">
            <v>Copeland</v>
          </cell>
          <cell r="C77" t="str">
            <v>E0934</v>
          </cell>
          <cell r="E77">
            <v>0</v>
          </cell>
          <cell r="F77">
            <v>53760</v>
          </cell>
          <cell r="G77">
            <v>0</v>
          </cell>
          <cell r="H77">
            <v>0</v>
          </cell>
          <cell r="I77">
            <v>140570</v>
          </cell>
          <cell r="K77">
            <v>831639</v>
          </cell>
          <cell r="L77">
            <v>539</v>
          </cell>
          <cell r="N77">
            <v>431342</v>
          </cell>
          <cell r="O77">
            <v>9675</v>
          </cell>
          <cell r="P77">
            <v>6657</v>
          </cell>
          <cell r="Q77">
            <v>833293</v>
          </cell>
          <cell r="R77">
            <v>1053874</v>
          </cell>
          <cell r="S77">
            <v>0</v>
          </cell>
        </row>
        <row r="78">
          <cell r="A78">
            <v>71</v>
          </cell>
          <cell r="B78" t="str">
            <v>Corby</v>
          </cell>
          <cell r="C78" t="str">
            <v>E2831</v>
          </cell>
          <cell r="E78">
            <v>93</v>
          </cell>
          <cell r="F78">
            <v>10574</v>
          </cell>
          <cell r="G78">
            <v>1590</v>
          </cell>
          <cell r="H78">
            <v>0</v>
          </cell>
          <cell r="I78">
            <v>92263</v>
          </cell>
          <cell r="K78">
            <v>443959</v>
          </cell>
          <cell r="L78">
            <v>0</v>
          </cell>
          <cell r="N78">
            <v>963799</v>
          </cell>
          <cell r="O78">
            <v>2121</v>
          </cell>
          <cell r="P78">
            <v>80000</v>
          </cell>
          <cell r="Q78">
            <v>1550230</v>
          </cell>
          <cell r="R78">
            <v>947477.84</v>
          </cell>
          <cell r="S78">
            <v>0</v>
          </cell>
        </row>
        <row r="79">
          <cell r="A79">
            <v>72</v>
          </cell>
          <cell r="B79" t="str">
            <v>Cotswold</v>
          </cell>
          <cell r="C79" t="str">
            <v>E1632</v>
          </cell>
          <cell r="E79">
            <v>2880</v>
          </cell>
          <cell r="F79">
            <v>10447</v>
          </cell>
          <cell r="G79">
            <v>3891</v>
          </cell>
          <cell r="H79">
            <v>0</v>
          </cell>
          <cell r="I79">
            <v>153314</v>
          </cell>
          <cell r="K79">
            <v>1004240</v>
          </cell>
          <cell r="L79">
            <v>170</v>
          </cell>
          <cell r="N79">
            <v>669445</v>
          </cell>
          <cell r="O79">
            <v>5308</v>
          </cell>
          <cell r="P79">
            <v>40335</v>
          </cell>
          <cell r="Q79">
            <v>990032</v>
          </cell>
          <cell r="R79">
            <v>291384</v>
          </cell>
          <cell r="S79">
            <v>0</v>
          </cell>
        </row>
        <row r="80">
          <cell r="A80">
            <v>73</v>
          </cell>
          <cell r="B80" t="str">
            <v>Coventry</v>
          </cell>
          <cell r="C80" t="str">
            <v>E4602</v>
          </cell>
          <cell r="E80">
            <v>61514</v>
          </cell>
          <cell r="F80">
            <v>56706</v>
          </cell>
          <cell r="G80">
            <v>0</v>
          </cell>
          <cell r="H80">
            <v>0</v>
          </cell>
          <cell r="I80">
            <v>401334</v>
          </cell>
          <cell r="K80">
            <v>2774354</v>
          </cell>
          <cell r="L80">
            <v>44809</v>
          </cell>
          <cell r="N80">
            <v>5220172</v>
          </cell>
          <cell r="O80">
            <v>0</v>
          </cell>
          <cell r="P80">
            <v>156221</v>
          </cell>
          <cell r="Q80">
            <v>5150103</v>
          </cell>
          <cell r="R80">
            <v>5694313</v>
          </cell>
          <cell r="S80">
            <v>0</v>
          </cell>
        </row>
        <row r="81">
          <cell r="A81">
            <v>74</v>
          </cell>
          <cell r="B81" t="str">
            <v>Craven</v>
          </cell>
          <cell r="C81" t="str">
            <v>E2731</v>
          </cell>
          <cell r="E81">
            <v>13070</v>
          </cell>
          <cell r="F81">
            <v>50912</v>
          </cell>
          <cell r="G81">
            <v>3612</v>
          </cell>
          <cell r="H81">
            <v>0</v>
          </cell>
          <cell r="I81">
            <v>134238</v>
          </cell>
          <cell r="K81">
            <v>1287793</v>
          </cell>
          <cell r="L81">
            <v>0</v>
          </cell>
          <cell r="N81">
            <v>403621</v>
          </cell>
          <cell r="O81">
            <v>9500</v>
          </cell>
          <cell r="P81">
            <v>21000</v>
          </cell>
          <cell r="Q81">
            <v>380140</v>
          </cell>
          <cell r="R81">
            <v>517047</v>
          </cell>
          <cell r="S81">
            <v>0</v>
          </cell>
        </row>
        <row r="82">
          <cell r="A82">
            <v>75</v>
          </cell>
          <cell r="B82" t="str">
            <v>Crawley</v>
          </cell>
          <cell r="C82" t="str">
            <v>E3834</v>
          </cell>
          <cell r="E82">
            <v>16422</v>
          </cell>
          <cell r="F82">
            <v>9512</v>
          </cell>
          <cell r="G82">
            <v>0</v>
          </cell>
          <cell r="H82">
            <v>0</v>
          </cell>
          <cell r="I82">
            <v>214543</v>
          </cell>
          <cell r="K82">
            <v>628717</v>
          </cell>
          <cell r="L82">
            <v>1041</v>
          </cell>
          <cell r="N82">
            <v>650330</v>
          </cell>
          <cell r="O82">
            <v>0</v>
          </cell>
          <cell r="P82">
            <v>21000</v>
          </cell>
          <cell r="Q82">
            <v>4059594</v>
          </cell>
          <cell r="R82">
            <v>237596</v>
          </cell>
          <cell r="S82">
            <v>0</v>
          </cell>
        </row>
        <row r="83">
          <cell r="A83">
            <v>76</v>
          </cell>
          <cell r="B83" t="str">
            <v>Crewe &amp; Nantwich</v>
          </cell>
          <cell r="C83" t="str">
            <v>E0633</v>
          </cell>
          <cell r="E83">
            <v>9950</v>
          </cell>
          <cell r="F83">
            <v>33407</v>
          </cell>
          <cell r="G83">
            <v>4023</v>
          </cell>
          <cell r="H83">
            <v>2571</v>
          </cell>
          <cell r="I83">
            <v>160436</v>
          </cell>
          <cell r="K83">
            <v>1431859</v>
          </cell>
          <cell r="L83">
            <v>0</v>
          </cell>
          <cell r="N83">
            <v>707098</v>
          </cell>
          <cell r="O83">
            <v>5364</v>
          </cell>
          <cell r="P83">
            <v>221019</v>
          </cell>
          <cell r="Q83">
            <v>1422774</v>
          </cell>
          <cell r="R83">
            <v>725133</v>
          </cell>
          <cell r="S83">
            <v>0</v>
          </cell>
        </row>
        <row r="84">
          <cell r="A84">
            <v>77</v>
          </cell>
          <cell r="B84" t="str">
            <v>Croydon</v>
          </cell>
          <cell r="C84" t="str">
            <v>E5035</v>
          </cell>
          <cell r="E84">
            <v>3027</v>
          </cell>
          <cell r="F84">
            <v>194086</v>
          </cell>
          <cell r="G84">
            <v>0</v>
          </cell>
          <cell r="H84">
            <v>0</v>
          </cell>
          <cell r="I84">
            <v>505229</v>
          </cell>
          <cell r="K84">
            <v>4341261</v>
          </cell>
          <cell r="L84">
            <v>2872</v>
          </cell>
          <cell r="N84">
            <v>4054341</v>
          </cell>
          <cell r="O84">
            <v>0</v>
          </cell>
          <cell r="P84">
            <v>0</v>
          </cell>
          <cell r="Q84">
            <v>5939908</v>
          </cell>
          <cell r="R84">
            <v>8439541</v>
          </cell>
          <cell r="S84">
            <v>0</v>
          </cell>
        </row>
        <row r="85">
          <cell r="A85">
            <v>78</v>
          </cell>
          <cell r="B85" t="str">
            <v>Dacorum</v>
          </cell>
          <cell r="C85" t="str">
            <v>E1932</v>
          </cell>
          <cell r="E85">
            <v>20596</v>
          </cell>
          <cell r="F85">
            <v>37994</v>
          </cell>
          <cell r="G85">
            <v>2614</v>
          </cell>
          <cell r="H85">
            <v>15527</v>
          </cell>
          <cell r="I85">
            <v>222416</v>
          </cell>
          <cell r="K85">
            <v>998651</v>
          </cell>
          <cell r="L85">
            <v>0</v>
          </cell>
          <cell r="N85">
            <v>1408419</v>
          </cell>
          <cell r="O85">
            <v>3485</v>
          </cell>
          <cell r="P85">
            <v>188176</v>
          </cell>
          <cell r="Q85">
            <v>5540543</v>
          </cell>
          <cell r="R85">
            <v>355849</v>
          </cell>
          <cell r="S85">
            <v>0</v>
          </cell>
        </row>
        <row r="86">
          <cell r="A86">
            <v>79</v>
          </cell>
          <cell r="B86" t="str">
            <v>Darlington</v>
          </cell>
          <cell r="C86" t="str">
            <v>E1301</v>
          </cell>
          <cell r="E86">
            <v>8000</v>
          </cell>
          <cell r="F86">
            <v>5200</v>
          </cell>
          <cell r="G86">
            <v>900</v>
          </cell>
          <cell r="H86">
            <v>0</v>
          </cell>
          <cell r="I86">
            <v>155705</v>
          </cell>
          <cell r="K86">
            <v>1318478</v>
          </cell>
          <cell r="L86">
            <v>0</v>
          </cell>
          <cell r="N86">
            <v>599500</v>
          </cell>
          <cell r="O86">
            <v>1800</v>
          </cell>
          <cell r="P86">
            <v>46300</v>
          </cell>
          <cell r="Q86">
            <v>1325300</v>
          </cell>
          <cell r="R86">
            <v>517328</v>
          </cell>
          <cell r="S86">
            <v>0</v>
          </cell>
        </row>
        <row r="87">
          <cell r="A87">
            <v>80</v>
          </cell>
          <cell r="B87" t="str">
            <v>Dartford</v>
          </cell>
          <cell r="C87" t="str">
            <v>E2233</v>
          </cell>
          <cell r="E87">
            <v>5973</v>
          </cell>
          <cell r="F87">
            <v>7410</v>
          </cell>
          <cell r="G87">
            <v>0</v>
          </cell>
          <cell r="H87">
            <v>0</v>
          </cell>
          <cell r="I87">
            <v>124331</v>
          </cell>
          <cell r="K87">
            <v>757214</v>
          </cell>
          <cell r="L87">
            <v>1740</v>
          </cell>
          <cell r="N87">
            <v>804924</v>
          </cell>
          <cell r="O87">
            <v>3147</v>
          </cell>
          <cell r="P87">
            <v>0</v>
          </cell>
          <cell r="Q87">
            <v>1420024</v>
          </cell>
          <cell r="R87">
            <v>432460</v>
          </cell>
          <cell r="S87">
            <v>0</v>
          </cell>
        </row>
        <row r="88">
          <cell r="A88">
            <v>81</v>
          </cell>
          <cell r="B88" t="str">
            <v>Daventry</v>
          </cell>
          <cell r="C88" t="str">
            <v>E2832</v>
          </cell>
          <cell r="E88">
            <v>9841</v>
          </cell>
          <cell r="F88">
            <v>38114</v>
          </cell>
          <cell r="G88">
            <v>0</v>
          </cell>
          <cell r="H88">
            <v>1694</v>
          </cell>
          <cell r="I88">
            <v>98597</v>
          </cell>
          <cell r="K88">
            <v>829340</v>
          </cell>
          <cell r="L88">
            <v>0</v>
          </cell>
          <cell r="N88">
            <v>392758</v>
          </cell>
          <cell r="O88">
            <v>12469</v>
          </cell>
          <cell r="P88">
            <v>710310</v>
          </cell>
          <cell r="Q88">
            <v>1345852</v>
          </cell>
          <cell r="R88">
            <v>194530</v>
          </cell>
          <cell r="S88">
            <v>0</v>
          </cell>
        </row>
        <row r="89">
          <cell r="A89">
            <v>82</v>
          </cell>
          <cell r="B89" t="str">
            <v>Derby</v>
          </cell>
          <cell r="C89" t="str">
            <v>E1001</v>
          </cell>
          <cell r="E89">
            <v>15752</v>
          </cell>
          <cell r="F89">
            <v>47005</v>
          </cell>
          <cell r="G89">
            <v>0</v>
          </cell>
          <cell r="H89">
            <v>0</v>
          </cell>
          <cell r="I89">
            <v>304704</v>
          </cell>
          <cell r="K89">
            <v>2481206</v>
          </cell>
          <cell r="L89">
            <v>6875</v>
          </cell>
          <cell r="N89">
            <v>2215092</v>
          </cell>
          <cell r="O89">
            <v>0</v>
          </cell>
          <cell r="P89">
            <v>74079</v>
          </cell>
          <cell r="Q89">
            <v>2326346</v>
          </cell>
          <cell r="R89">
            <v>662550</v>
          </cell>
          <cell r="S89">
            <v>0</v>
          </cell>
        </row>
        <row r="90">
          <cell r="A90">
            <v>83</v>
          </cell>
          <cell r="B90" t="str">
            <v>Derbyshire Dales</v>
          </cell>
          <cell r="C90" t="str">
            <v>E1035</v>
          </cell>
          <cell r="E90">
            <v>19664</v>
          </cell>
          <cell r="F90">
            <v>79448</v>
          </cell>
          <cell r="G90">
            <v>12260</v>
          </cell>
          <cell r="H90">
            <v>2773</v>
          </cell>
          <cell r="I90">
            <v>139971</v>
          </cell>
          <cell r="K90">
            <v>1050574</v>
          </cell>
          <cell r="L90">
            <v>23671</v>
          </cell>
          <cell r="N90">
            <v>360284</v>
          </cell>
          <cell r="O90">
            <v>16346</v>
          </cell>
          <cell r="P90">
            <v>32494</v>
          </cell>
          <cell r="Q90">
            <v>369780</v>
          </cell>
          <cell r="R90">
            <v>172471</v>
          </cell>
          <cell r="S90">
            <v>0</v>
          </cell>
        </row>
        <row r="91">
          <cell r="A91">
            <v>84</v>
          </cell>
          <cell r="B91" t="str">
            <v>Derwentside</v>
          </cell>
          <cell r="C91" t="str">
            <v>E1333</v>
          </cell>
          <cell r="E91">
            <v>7017</v>
          </cell>
          <cell r="F91">
            <v>44956</v>
          </cell>
          <cell r="G91">
            <v>0</v>
          </cell>
          <cell r="H91">
            <v>0</v>
          </cell>
          <cell r="I91">
            <v>101405</v>
          </cell>
          <cell r="K91">
            <v>585011</v>
          </cell>
          <cell r="L91">
            <v>0</v>
          </cell>
          <cell r="N91">
            <v>345351</v>
          </cell>
          <cell r="O91">
            <v>3792</v>
          </cell>
          <cell r="P91">
            <v>23324</v>
          </cell>
          <cell r="Q91">
            <v>904212</v>
          </cell>
          <cell r="R91">
            <v>596675</v>
          </cell>
          <cell r="S91">
            <v>0</v>
          </cell>
        </row>
        <row r="92">
          <cell r="A92">
            <v>85</v>
          </cell>
          <cell r="B92" t="str">
            <v>Doncaster</v>
          </cell>
          <cell r="C92" t="str">
            <v>E4402</v>
          </cell>
          <cell r="E92">
            <v>51171</v>
          </cell>
          <cell r="F92">
            <v>12313</v>
          </cell>
          <cell r="G92">
            <v>0</v>
          </cell>
          <cell r="H92">
            <v>0</v>
          </cell>
          <cell r="I92">
            <v>345439</v>
          </cell>
          <cell r="K92">
            <v>2148624</v>
          </cell>
          <cell r="L92">
            <v>21352</v>
          </cell>
          <cell r="N92">
            <v>1668306</v>
          </cell>
          <cell r="O92">
            <v>6263</v>
          </cell>
          <cell r="P92">
            <v>0</v>
          </cell>
          <cell r="Q92">
            <v>1942790</v>
          </cell>
          <cell r="R92">
            <v>3739898.94</v>
          </cell>
          <cell r="S92">
            <v>0</v>
          </cell>
        </row>
        <row r="93">
          <cell r="A93">
            <v>86</v>
          </cell>
          <cell r="B93" t="str">
            <v>Dover</v>
          </cell>
          <cell r="C93" t="str">
            <v>E2234</v>
          </cell>
          <cell r="E93">
            <v>9806</v>
          </cell>
          <cell r="F93">
            <v>46203</v>
          </cell>
          <cell r="G93">
            <v>1826</v>
          </cell>
          <cell r="H93">
            <v>787</v>
          </cell>
          <cell r="I93">
            <v>168468</v>
          </cell>
          <cell r="K93">
            <v>1007400</v>
          </cell>
          <cell r="L93">
            <v>0</v>
          </cell>
          <cell r="N93">
            <v>583817</v>
          </cell>
          <cell r="O93">
            <v>7595</v>
          </cell>
          <cell r="P93">
            <v>3000</v>
          </cell>
          <cell r="Q93">
            <v>1373606</v>
          </cell>
          <cell r="R93">
            <v>397390</v>
          </cell>
          <cell r="S93">
            <v>0</v>
          </cell>
        </row>
        <row r="94">
          <cell r="A94">
            <v>87</v>
          </cell>
          <cell r="B94" t="str">
            <v>Dudley</v>
          </cell>
          <cell r="C94" t="str">
            <v>E4603</v>
          </cell>
          <cell r="E94">
            <v>62796</v>
          </cell>
          <cell r="F94">
            <v>25407</v>
          </cell>
          <cell r="G94">
            <v>0</v>
          </cell>
          <cell r="H94">
            <v>0</v>
          </cell>
          <cell r="I94">
            <v>486255</v>
          </cell>
          <cell r="K94">
            <v>4884838</v>
          </cell>
          <cell r="L94">
            <v>3282</v>
          </cell>
          <cell r="N94">
            <v>2224330</v>
          </cell>
          <cell r="O94">
            <v>0</v>
          </cell>
          <cell r="P94">
            <v>30000</v>
          </cell>
          <cell r="Q94">
            <v>5184483</v>
          </cell>
          <cell r="R94">
            <v>1268865</v>
          </cell>
          <cell r="S94">
            <v>0</v>
          </cell>
        </row>
        <row r="95">
          <cell r="A95">
            <v>88</v>
          </cell>
          <cell r="B95" t="str">
            <v>Durham</v>
          </cell>
          <cell r="C95" t="str">
            <v>E1334</v>
          </cell>
          <cell r="E95">
            <v>10106</v>
          </cell>
          <cell r="F95">
            <v>35680</v>
          </cell>
          <cell r="G95">
            <v>5007</v>
          </cell>
          <cell r="H95">
            <v>320</v>
          </cell>
          <cell r="I95">
            <v>110931</v>
          </cell>
          <cell r="K95">
            <v>1017011</v>
          </cell>
          <cell r="L95">
            <v>0</v>
          </cell>
          <cell r="N95">
            <v>1854552</v>
          </cell>
          <cell r="O95">
            <v>4391</v>
          </cell>
          <cell r="P95">
            <v>8166</v>
          </cell>
          <cell r="Q95">
            <v>743042</v>
          </cell>
          <cell r="R95">
            <v>522566</v>
          </cell>
          <cell r="S95">
            <v>0</v>
          </cell>
        </row>
        <row r="96">
          <cell r="A96">
            <v>89</v>
          </cell>
          <cell r="B96" t="str">
            <v>Ealing</v>
          </cell>
          <cell r="C96" t="str">
            <v>E5036</v>
          </cell>
          <cell r="E96">
            <v>79728</v>
          </cell>
          <cell r="F96">
            <v>119765</v>
          </cell>
          <cell r="G96">
            <v>0</v>
          </cell>
          <cell r="H96">
            <v>0</v>
          </cell>
          <cell r="I96">
            <v>486178</v>
          </cell>
          <cell r="K96">
            <v>2879637</v>
          </cell>
          <cell r="L96">
            <v>24975</v>
          </cell>
          <cell r="N96">
            <v>3318157</v>
          </cell>
          <cell r="O96">
            <v>0</v>
          </cell>
          <cell r="P96">
            <v>250000</v>
          </cell>
          <cell r="Q96">
            <v>10087040</v>
          </cell>
          <cell r="R96">
            <v>6299955</v>
          </cell>
          <cell r="S96">
            <v>0</v>
          </cell>
        </row>
        <row r="97">
          <cell r="A97">
            <v>90</v>
          </cell>
          <cell r="B97" t="str">
            <v>Easington</v>
          </cell>
          <cell r="C97" t="str">
            <v>E1335</v>
          </cell>
          <cell r="E97">
            <v>17050</v>
          </cell>
          <cell r="F97">
            <v>19500</v>
          </cell>
          <cell r="G97">
            <v>1725</v>
          </cell>
          <cell r="H97">
            <v>8550</v>
          </cell>
          <cell r="I97">
            <v>90495</v>
          </cell>
          <cell r="K97">
            <v>525004</v>
          </cell>
          <cell r="L97">
            <v>0</v>
          </cell>
          <cell r="N97">
            <v>392200</v>
          </cell>
          <cell r="O97">
            <v>2300</v>
          </cell>
          <cell r="P97">
            <v>68000</v>
          </cell>
          <cell r="Q97">
            <v>790000</v>
          </cell>
          <cell r="R97">
            <v>268053.15</v>
          </cell>
          <cell r="S97">
            <v>0</v>
          </cell>
        </row>
        <row r="98">
          <cell r="A98">
            <v>91</v>
          </cell>
          <cell r="B98" t="str">
            <v>East Cambridgeshire</v>
          </cell>
          <cell r="C98" t="str">
            <v>E0532</v>
          </cell>
          <cell r="E98">
            <v>11800</v>
          </cell>
          <cell r="F98">
            <v>130363</v>
          </cell>
          <cell r="G98">
            <v>6145</v>
          </cell>
          <cell r="H98">
            <v>2151</v>
          </cell>
          <cell r="I98">
            <v>88640</v>
          </cell>
          <cell r="K98">
            <v>531135</v>
          </cell>
          <cell r="L98">
            <v>0</v>
          </cell>
          <cell r="N98">
            <v>459846</v>
          </cell>
          <cell r="O98">
            <v>8171</v>
          </cell>
          <cell r="P98">
            <v>3170</v>
          </cell>
          <cell r="Q98">
            <v>385400</v>
          </cell>
          <cell r="R98">
            <v>522873</v>
          </cell>
          <cell r="S98">
            <v>0</v>
          </cell>
        </row>
        <row r="99">
          <cell r="A99">
            <v>92</v>
          </cell>
          <cell r="B99" t="str">
            <v>East Devon</v>
          </cell>
          <cell r="C99" t="str">
            <v>E1131</v>
          </cell>
          <cell r="E99">
            <v>8160</v>
          </cell>
          <cell r="F99">
            <v>95650</v>
          </cell>
          <cell r="G99">
            <v>0</v>
          </cell>
          <cell r="H99">
            <v>0</v>
          </cell>
          <cell r="I99">
            <v>202833</v>
          </cell>
          <cell r="K99">
            <v>1037911</v>
          </cell>
          <cell r="L99">
            <v>60</v>
          </cell>
          <cell r="N99">
            <v>685900</v>
          </cell>
          <cell r="O99">
            <v>12500</v>
          </cell>
          <cell r="P99">
            <v>0</v>
          </cell>
          <cell r="Q99">
            <v>490000</v>
          </cell>
          <cell r="R99">
            <v>189985</v>
          </cell>
          <cell r="S99">
            <v>0</v>
          </cell>
        </row>
        <row r="100">
          <cell r="A100">
            <v>93</v>
          </cell>
          <cell r="B100" t="str">
            <v>East Dorset</v>
          </cell>
          <cell r="C100" t="str">
            <v>E1233</v>
          </cell>
          <cell r="E100">
            <v>4664</v>
          </cell>
          <cell r="F100">
            <v>6625</v>
          </cell>
          <cell r="G100">
            <v>316</v>
          </cell>
          <cell r="H100">
            <v>1782</v>
          </cell>
          <cell r="I100">
            <v>107822</v>
          </cell>
          <cell r="K100">
            <v>682632</v>
          </cell>
          <cell r="L100">
            <v>0</v>
          </cell>
          <cell r="N100">
            <v>373663</v>
          </cell>
          <cell r="O100">
            <v>4860</v>
          </cell>
          <cell r="P100">
            <v>0</v>
          </cell>
          <cell r="Q100">
            <v>482738</v>
          </cell>
          <cell r="R100">
            <v>866884.56</v>
          </cell>
          <cell r="S100">
            <v>0</v>
          </cell>
        </row>
        <row r="101">
          <cell r="A101">
            <v>94</v>
          </cell>
          <cell r="B101" t="str">
            <v>East Hampshire</v>
          </cell>
          <cell r="C101" t="str">
            <v>E1732</v>
          </cell>
          <cell r="E101">
            <v>7246</v>
          </cell>
          <cell r="F101">
            <v>21421</v>
          </cell>
          <cell r="G101">
            <v>7269</v>
          </cell>
          <cell r="H101">
            <v>0</v>
          </cell>
          <cell r="I101">
            <v>147574</v>
          </cell>
          <cell r="K101">
            <v>802505</v>
          </cell>
          <cell r="L101">
            <v>24739</v>
          </cell>
          <cell r="N101">
            <v>742990</v>
          </cell>
          <cell r="O101">
            <v>9692</v>
          </cell>
          <cell r="P101">
            <v>7532</v>
          </cell>
          <cell r="Q101">
            <v>981239</v>
          </cell>
          <cell r="R101">
            <v>768545</v>
          </cell>
          <cell r="S101">
            <v>0</v>
          </cell>
        </row>
        <row r="102">
          <cell r="A102">
            <v>95</v>
          </cell>
          <cell r="B102" t="str">
            <v>East Hertfordshire</v>
          </cell>
          <cell r="C102" t="str">
            <v>E1933</v>
          </cell>
          <cell r="E102">
            <v>19079.33</v>
          </cell>
          <cell r="F102">
            <v>84406.97</v>
          </cell>
          <cell r="G102">
            <v>8681.34</v>
          </cell>
          <cell r="H102">
            <v>0</v>
          </cell>
          <cell r="I102">
            <v>214604</v>
          </cell>
          <cell r="K102">
            <v>1002819.6</v>
          </cell>
          <cell r="L102">
            <v>0</v>
          </cell>
          <cell r="N102">
            <v>1588626.34</v>
          </cell>
          <cell r="O102">
            <v>13075.54</v>
          </cell>
          <cell r="P102">
            <v>118265.71</v>
          </cell>
          <cell r="Q102">
            <v>2222276.33</v>
          </cell>
          <cell r="R102">
            <v>1346544.6</v>
          </cell>
          <cell r="S102">
            <v>0</v>
          </cell>
        </row>
        <row r="103">
          <cell r="A103">
            <v>96</v>
          </cell>
          <cell r="B103" t="str">
            <v>East Lindsey</v>
          </cell>
          <cell r="C103" t="str">
            <v>E2532</v>
          </cell>
          <cell r="E103">
            <v>2650</v>
          </cell>
          <cell r="F103">
            <v>35000</v>
          </cell>
          <cell r="G103">
            <v>15000</v>
          </cell>
          <cell r="H103">
            <v>3000</v>
          </cell>
          <cell r="I103">
            <v>256097</v>
          </cell>
          <cell r="K103">
            <v>979072</v>
          </cell>
          <cell r="L103">
            <v>3066</v>
          </cell>
          <cell r="N103">
            <v>610000</v>
          </cell>
          <cell r="O103">
            <v>20000</v>
          </cell>
          <cell r="P103">
            <v>50000</v>
          </cell>
          <cell r="Q103">
            <v>850000</v>
          </cell>
          <cell r="R103">
            <v>693619</v>
          </cell>
          <cell r="S103">
            <v>0</v>
          </cell>
        </row>
        <row r="104">
          <cell r="A104">
            <v>97</v>
          </cell>
          <cell r="B104" t="str">
            <v>East Northamptonshire</v>
          </cell>
          <cell r="C104" t="str">
            <v>E2833</v>
          </cell>
          <cell r="E104">
            <v>5615</v>
          </cell>
          <cell r="F104">
            <v>18381</v>
          </cell>
          <cell r="G104">
            <v>6784</v>
          </cell>
          <cell r="H104">
            <v>0</v>
          </cell>
          <cell r="I104">
            <v>100431</v>
          </cell>
          <cell r="K104">
            <v>582273</v>
          </cell>
          <cell r="L104">
            <v>34</v>
          </cell>
          <cell r="N104">
            <v>417416</v>
          </cell>
          <cell r="O104">
            <v>6826</v>
          </cell>
          <cell r="P104">
            <v>1393</v>
          </cell>
          <cell r="Q104">
            <v>736929</v>
          </cell>
          <cell r="R104">
            <v>248964</v>
          </cell>
          <cell r="S104">
            <v>0</v>
          </cell>
        </row>
        <row r="105">
          <cell r="A105">
            <v>98</v>
          </cell>
          <cell r="B105" t="str">
            <v>East Riding of Yorkshire</v>
          </cell>
          <cell r="C105" t="str">
            <v>E2001</v>
          </cell>
          <cell r="E105">
            <v>25390</v>
          </cell>
          <cell r="F105">
            <v>194694</v>
          </cell>
          <cell r="G105">
            <v>17121</v>
          </cell>
          <cell r="H105">
            <v>27406</v>
          </cell>
          <cell r="I105">
            <v>424294</v>
          </cell>
          <cell r="K105">
            <v>4093410</v>
          </cell>
          <cell r="L105">
            <v>545</v>
          </cell>
          <cell r="N105">
            <v>1112477</v>
          </cell>
          <cell r="O105">
            <v>40692</v>
          </cell>
          <cell r="P105">
            <v>241102</v>
          </cell>
          <cell r="Q105">
            <v>2757743</v>
          </cell>
          <cell r="R105">
            <v>3650197</v>
          </cell>
          <cell r="S105">
            <v>0</v>
          </cell>
        </row>
        <row r="106">
          <cell r="A106">
            <v>99</v>
          </cell>
          <cell r="B106" t="str">
            <v>East Staffordshire</v>
          </cell>
          <cell r="C106" t="str">
            <v>E3432</v>
          </cell>
          <cell r="E106">
            <v>16886</v>
          </cell>
          <cell r="F106">
            <v>74099</v>
          </cell>
          <cell r="G106">
            <v>20</v>
          </cell>
          <cell r="H106">
            <v>0</v>
          </cell>
          <cell r="I106">
            <v>176004</v>
          </cell>
          <cell r="K106">
            <v>1538645</v>
          </cell>
          <cell r="L106">
            <v>1425</v>
          </cell>
          <cell r="N106">
            <v>610429</v>
          </cell>
          <cell r="O106">
            <v>5118</v>
          </cell>
          <cell r="P106">
            <v>66224</v>
          </cell>
          <cell r="Q106">
            <v>1727125</v>
          </cell>
          <cell r="R106">
            <v>3147294</v>
          </cell>
          <cell r="S106">
            <v>0</v>
          </cell>
        </row>
        <row r="107">
          <cell r="A107">
            <v>100</v>
          </cell>
          <cell r="B107" t="str">
            <v>Eastbourne</v>
          </cell>
          <cell r="C107" t="str">
            <v>E1432</v>
          </cell>
          <cell r="E107">
            <v>6612</v>
          </cell>
          <cell r="F107">
            <v>7250</v>
          </cell>
          <cell r="G107">
            <v>0</v>
          </cell>
          <cell r="H107">
            <v>0</v>
          </cell>
          <cell r="I107">
            <v>143854</v>
          </cell>
          <cell r="K107">
            <v>579782</v>
          </cell>
          <cell r="L107">
            <v>18</v>
          </cell>
          <cell r="N107">
            <v>920695</v>
          </cell>
          <cell r="O107">
            <v>0</v>
          </cell>
          <cell r="P107">
            <v>954</v>
          </cell>
          <cell r="Q107">
            <v>1048063</v>
          </cell>
          <cell r="R107">
            <v>1027436</v>
          </cell>
          <cell r="S107">
            <v>0</v>
          </cell>
        </row>
        <row r="108">
          <cell r="A108">
            <v>101</v>
          </cell>
          <cell r="B108" t="str">
            <v>Eastleigh</v>
          </cell>
          <cell r="C108" t="str">
            <v>E1733</v>
          </cell>
          <cell r="E108">
            <v>6623</v>
          </cell>
          <cell r="F108">
            <v>7249</v>
          </cell>
          <cell r="G108">
            <v>0</v>
          </cell>
          <cell r="H108">
            <v>0</v>
          </cell>
          <cell r="I108">
            <v>143396</v>
          </cell>
          <cell r="K108">
            <v>840297</v>
          </cell>
          <cell r="L108">
            <v>0</v>
          </cell>
          <cell r="N108">
            <v>548809</v>
          </cell>
          <cell r="O108">
            <v>0</v>
          </cell>
          <cell r="P108">
            <v>66102</v>
          </cell>
          <cell r="Q108">
            <v>1095225</v>
          </cell>
          <cell r="R108">
            <v>544759</v>
          </cell>
          <cell r="S108">
            <v>0</v>
          </cell>
        </row>
        <row r="109">
          <cell r="A109">
            <v>102</v>
          </cell>
          <cell r="B109" t="str">
            <v>Eden</v>
          </cell>
          <cell r="C109" t="str">
            <v>E0935</v>
          </cell>
          <cell r="E109">
            <v>3982</v>
          </cell>
          <cell r="F109">
            <v>34707</v>
          </cell>
          <cell r="G109">
            <v>6746</v>
          </cell>
          <cell r="H109">
            <v>15593</v>
          </cell>
          <cell r="I109">
            <v>118775</v>
          </cell>
          <cell r="K109">
            <v>1134894</v>
          </cell>
          <cell r="L109">
            <v>0</v>
          </cell>
          <cell r="N109">
            <v>392552</v>
          </cell>
          <cell r="O109">
            <v>11484</v>
          </cell>
          <cell r="P109">
            <v>0</v>
          </cell>
          <cell r="Q109">
            <v>299335</v>
          </cell>
          <cell r="R109">
            <v>59104</v>
          </cell>
          <cell r="S109">
            <v>0</v>
          </cell>
        </row>
        <row r="110">
          <cell r="A110">
            <v>103</v>
          </cell>
          <cell r="B110" t="str">
            <v>Ellesmere Port &amp; Neston</v>
          </cell>
          <cell r="C110" t="str">
            <v>E0634</v>
          </cell>
          <cell r="E110">
            <v>5193</v>
          </cell>
          <cell r="F110">
            <v>4322</v>
          </cell>
          <cell r="G110">
            <v>456</v>
          </cell>
          <cell r="H110">
            <v>1638</v>
          </cell>
          <cell r="I110">
            <v>119659</v>
          </cell>
          <cell r="K110">
            <v>334945</v>
          </cell>
          <cell r="L110">
            <v>0</v>
          </cell>
          <cell r="N110">
            <v>427627</v>
          </cell>
          <cell r="O110">
            <v>1522</v>
          </cell>
          <cell r="P110">
            <v>6758</v>
          </cell>
          <cell r="Q110">
            <v>1401724</v>
          </cell>
          <cell r="R110">
            <v>707200.89</v>
          </cell>
          <cell r="S110">
            <v>0</v>
          </cell>
        </row>
        <row r="111">
          <cell r="A111">
            <v>104</v>
          </cell>
          <cell r="B111" t="str">
            <v>Elmbridge</v>
          </cell>
          <cell r="C111" t="str">
            <v>E3631</v>
          </cell>
          <cell r="E111">
            <v>7482</v>
          </cell>
          <cell r="F111">
            <v>44893</v>
          </cell>
          <cell r="G111">
            <v>0</v>
          </cell>
          <cell r="H111">
            <v>0</v>
          </cell>
          <cell r="I111">
            <v>201531</v>
          </cell>
          <cell r="K111">
            <v>1357193</v>
          </cell>
          <cell r="L111">
            <v>0</v>
          </cell>
          <cell r="N111">
            <v>1111458</v>
          </cell>
          <cell r="O111">
            <v>0</v>
          </cell>
          <cell r="P111">
            <v>42910</v>
          </cell>
          <cell r="Q111">
            <v>1793683</v>
          </cell>
          <cell r="R111">
            <v>335037</v>
          </cell>
          <cell r="S111">
            <v>0</v>
          </cell>
        </row>
        <row r="112">
          <cell r="A112">
            <v>105</v>
          </cell>
          <cell r="B112" t="str">
            <v>Enfield</v>
          </cell>
          <cell r="C112" t="str">
            <v>E5037</v>
          </cell>
          <cell r="E112">
            <v>37651</v>
          </cell>
          <cell r="F112">
            <v>203090</v>
          </cell>
          <cell r="G112">
            <v>0</v>
          </cell>
          <cell r="H112">
            <v>0</v>
          </cell>
          <cell r="I112">
            <v>375869</v>
          </cell>
          <cell r="K112">
            <v>2240526</v>
          </cell>
          <cell r="L112">
            <v>563</v>
          </cell>
          <cell r="N112">
            <v>1785276</v>
          </cell>
          <cell r="O112">
            <v>0</v>
          </cell>
          <cell r="P112">
            <v>0</v>
          </cell>
          <cell r="Q112">
            <v>4247416</v>
          </cell>
          <cell r="R112">
            <v>5278853</v>
          </cell>
          <cell r="S112">
            <v>0</v>
          </cell>
        </row>
        <row r="113">
          <cell r="A113">
            <v>106</v>
          </cell>
          <cell r="B113" t="str">
            <v>Epping Forest</v>
          </cell>
          <cell r="C113" t="str">
            <v>E1537</v>
          </cell>
          <cell r="E113">
            <v>6505</v>
          </cell>
          <cell r="F113">
            <v>62466</v>
          </cell>
          <cell r="G113">
            <v>4120</v>
          </cell>
          <cell r="H113">
            <v>1132</v>
          </cell>
          <cell r="I113">
            <v>162698</v>
          </cell>
          <cell r="K113">
            <v>668001</v>
          </cell>
          <cell r="L113">
            <v>787</v>
          </cell>
          <cell r="N113">
            <v>1055551</v>
          </cell>
          <cell r="O113">
            <v>6867</v>
          </cell>
          <cell r="P113">
            <v>0</v>
          </cell>
          <cell r="Q113">
            <v>2281919</v>
          </cell>
          <cell r="R113">
            <v>998708</v>
          </cell>
          <cell r="S113">
            <v>0</v>
          </cell>
        </row>
        <row r="114">
          <cell r="A114">
            <v>107</v>
          </cell>
          <cell r="B114" t="str">
            <v>Epsom &amp; Ewell</v>
          </cell>
          <cell r="C114" t="str">
            <v>E3632</v>
          </cell>
          <cell r="E114">
            <v>7165</v>
          </cell>
          <cell r="F114">
            <v>5434</v>
          </cell>
          <cell r="G114">
            <v>0</v>
          </cell>
          <cell r="H114">
            <v>0</v>
          </cell>
          <cell r="I114">
            <v>94640</v>
          </cell>
          <cell r="K114">
            <v>296437</v>
          </cell>
          <cell r="L114">
            <v>646336</v>
          </cell>
          <cell r="N114">
            <v>1002274</v>
          </cell>
          <cell r="O114">
            <v>0</v>
          </cell>
          <cell r="P114">
            <v>0</v>
          </cell>
          <cell r="Q114">
            <v>811435</v>
          </cell>
          <cell r="R114">
            <v>233680</v>
          </cell>
          <cell r="S114">
            <v>0</v>
          </cell>
        </row>
        <row r="115">
          <cell r="A115">
            <v>108</v>
          </cell>
          <cell r="B115" t="str">
            <v>Erewash</v>
          </cell>
          <cell r="C115" t="str">
            <v>E1036</v>
          </cell>
          <cell r="E115">
            <v>2521</v>
          </cell>
          <cell r="F115">
            <v>33130</v>
          </cell>
          <cell r="G115">
            <v>2250</v>
          </cell>
          <cell r="H115">
            <v>2000</v>
          </cell>
          <cell r="I115">
            <v>143035</v>
          </cell>
          <cell r="K115">
            <v>575343</v>
          </cell>
          <cell r="L115">
            <v>0</v>
          </cell>
          <cell r="N115">
            <v>503468</v>
          </cell>
          <cell r="O115">
            <v>2881</v>
          </cell>
          <cell r="P115">
            <v>1772</v>
          </cell>
          <cell r="Q115">
            <v>767738</v>
          </cell>
          <cell r="R115">
            <v>311433</v>
          </cell>
          <cell r="S115">
            <v>0</v>
          </cell>
        </row>
        <row r="116">
          <cell r="A116">
            <v>109</v>
          </cell>
          <cell r="B116" t="str">
            <v>Exeter</v>
          </cell>
          <cell r="C116" t="str">
            <v>E1132</v>
          </cell>
          <cell r="E116">
            <v>25944</v>
          </cell>
          <cell r="F116">
            <v>3323</v>
          </cell>
          <cell r="G116">
            <v>0</v>
          </cell>
          <cell r="H116">
            <v>0</v>
          </cell>
          <cell r="I116">
            <v>214691</v>
          </cell>
          <cell r="K116">
            <v>1715359</v>
          </cell>
          <cell r="L116">
            <v>9199</v>
          </cell>
          <cell r="N116">
            <v>2182475</v>
          </cell>
          <cell r="O116">
            <v>0</v>
          </cell>
          <cell r="P116">
            <v>75432</v>
          </cell>
          <cell r="Q116">
            <v>2214279</v>
          </cell>
          <cell r="R116">
            <v>1105815</v>
          </cell>
          <cell r="S116">
            <v>0</v>
          </cell>
        </row>
        <row r="117">
          <cell r="A117">
            <v>110</v>
          </cell>
          <cell r="B117" t="str">
            <v>Fareham</v>
          </cell>
          <cell r="C117" t="str">
            <v>E1734</v>
          </cell>
          <cell r="E117">
            <v>7985</v>
          </cell>
          <cell r="F117">
            <v>16993</v>
          </cell>
          <cell r="G117">
            <v>0</v>
          </cell>
          <cell r="H117">
            <v>0</v>
          </cell>
          <cell r="I117">
            <v>138099</v>
          </cell>
          <cell r="K117">
            <v>558270</v>
          </cell>
          <cell r="L117">
            <v>83</v>
          </cell>
          <cell r="N117">
            <v>765381</v>
          </cell>
          <cell r="O117">
            <v>0</v>
          </cell>
          <cell r="P117">
            <v>93</v>
          </cell>
          <cell r="Q117">
            <v>1048115</v>
          </cell>
          <cell r="R117">
            <v>690934</v>
          </cell>
          <cell r="S117">
            <v>0</v>
          </cell>
        </row>
        <row r="118">
          <cell r="A118">
            <v>111</v>
          </cell>
          <cell r="B118" t="str">
            <v>Fenland</v>
          </cell>
          <cell r="C118" t="str">
            <v>E0533</v>
          </cell>
          <cell r="E118">
            <v>2219</v>
          </cell>
          <cell r="F118">
            <v>24818</v>
          </cell>
          <cell r="G118">
            <v>5314</v>
          </cell>
          <cell r="H118">
            <v>6317</v>
          </cell>
          <cell r="I118">
            <v>118232</v>
          </cell>
          <cell r="K118">
            <v>520002</v>
          </cell>
          <cell r="L118">
            <v>0</v>
          </cell>
          <cell r="N118">
            <v>528540</v>
          </cell>
          <cell r="O118">
            <v>7535</v>
          </cell>
          <cell r="P118">
            <v>3430</v>
          </cell>
          <cell r="Q118">
            <v>1057112</v>
          </cell>
          <cell r="R118">
            <v>498017</v>
          </cell>
          <cell r="S118">
            <v>0</v>
          </cell>
        </row>
        <row r="119">
          <cell r="A119">
            <v>112</v>
          </cell>
          <cell r="B119" t="str">
            <v>Forest Heath</v>
          </cell>
          <cell r="C119" t="str">
            <v>E3532</v>
          </cell>
          <cell r="E119">
            <v>7630.63</v>
          </cell>
          <cell r="F119">
            <v>45783.76</v>
          </cell>
          <cell r="G119">
            <v>760.86</v>
          </cell>
          <cell r="H119">
            <v>1000</v>
          </cell>
          <cell r="I119">
            <v>93533.07</v>
          </cell>
          <cell r="K119">
            <v>627521</v>
          </cell>
          <cell r="L119">
            <v>815</v>
          </cell>
          <cell r="N119">
            <v>310448.27</v>
          </cell>
          <cell r="O119">
            <v>6387.8</v>
          </cell>
          <cell r="P119">
            <v>154337</v>
          </cell>
          <cell r="Q119">
            <v>1212089</v>
          </cell>
          <cell r="R119">
            <v>112959.01</v>
          </cell>
          <cell r="S119">
            <v>0</v>
          </cell>
        </row>
        <row r="120">
          <cell r="A120">
            <v>113</v>
          </cell>
          <cell r="B120" t="str">
            <v>Forest of Dean</v>
          </cell>
          <cell r="C120" t="str">
            <v>E1633</v>
          </cell>
          <cell r="E120">
            <v>5298</v>
          </cell>
          <cell r="F120">
            <v>34951</v>
          </cell>
          <cell r="G120">
            <v>6465</v>
          </cell>
          <cell r="H120">
            <v>1265</v>
          </cell>
          <cell r="I120">
            <v>110047</v>
          </cell>
          <cell r="K120">
            <v>372884</v>
          </cell>
          <cell r="L120">
            <v>97</v>
          </cell>
          <cell r="N120">
            <v>657676</v>
          </cell>
          <cell r="O120">
            <v>8621</v>
          </cell>
          <cell r="P120">
            <v>17683</v>
          </cell>
          <cell r="Q120">
            <v>678434</v>
          </cell>
          <cell r="R120">
            <v>373000</v>
          </cell>
          <cell r="S120">
            <v>0</v>
          </cell>
        </row>
        <row r="121">
          <cell r="A121">
            <v>114</v>
          </cell>
          <cell r="B121" t="str">
            <v>Fylde</v>
          </cell>
          <cell r="C121" t="str">
            <v>E2335</v>
          </cell>
          <cell r="E121">
            <v>3582</v>
          </cell>
          <cell r="F121">
            <v>15685</v>
          </cell>
          <cell r="G121">
            <v>268</v>
          </cell>
          <cell r="H121">
            <v>0</v>
          </cell>
          <cell r="I121">
            <v>113858</v>
          </cell>
          <cell r="K121">
            <v>1304886</v>
          </cell>
          <cell r="L121">
            <v>0</v>
          </cell>
          <cell r="N121">
            <v>644558</v>
          </cell>
          <cell r="O121">
            <v>854</v>
          </cell>
          <cell r="P121">
            <v>390</v>
          </cell>
          <cell r="Q121">
            <v>498251</v>
          </cell>
          <cell r="R121">
            <v>598000</v>
          </cell>
          <cell r="S121">
            <v>0</v>
          </cell>
        </row>
        <row r="122">
          <cell r="A122">
            <v>115</v>
          </cell>
          <cell r="B122" t="str">
            <v>Gateshead</v>
          </cell>
          <cell r="C122" t="str">
            <v>E4501</v>
          </cell>
          <cell r="E122">
            <v>26733</v>
          </cell>
          <cell r="F122">
            <v>81267</v>
          </cell>
          <cell r="G122">
            <v>6659</v>
          </cell>
          <cell r="H122">
            <v>75000</v>
          </cell>
          <cell r="I122">
            <v>284857</v>
          </cell>
          <cell r="K122">
            <v>3077450</v>
          </cell>
          <cell r="L122">
            <v>1034</v>
          </cell>
          <cell r="N122">
            <v>1159411</v>
          </cell>
          <cell r="O122">
            <v>8879</v>
          </cell>
          <cell r="P122">
            <v>533812</v>
          </cell>
          <cell r="Q122">
            <v>4688010</v>
          </cell>
          <cell r="R122">
            <v>1303482.84</v>
          </cell>
          <cell r="S122">
            <v>0</v>
          </cell>
        </row>
        <row r="123">
          <cell r="A123">
            <v>116</v>
          </cell>
          <cell r="B123" t="str">
            <v>Gedling</v>
          </cell>
          <cell r="C123" t="str">
            <v>E3034</v>
          </cell>
          <cell r="E123">
            <v>7625</v>
          </cell>
          <cell r="F123">
            <v>22301</v>
          </cell>
          <cell r="G123">
            <v>2610</v>
          </cell>
          <cell r="H123">
            <v>162</v>
          </cell>
          <cell r="I123">
            <v>103344</v>
          </cell>
          <cell r="K123">
            <v>429158</v>
          </cell>
          <cell r="L123">
            <v>11</v>
          </cell>
          <cell r="N123">
            <v>381714</v>
          </cell>
          <cell r="O123">
            <v>3480</v>
          </cell>
          <cell r="P123">
            <v>8810</v>
          </cell>
          <cell r="Q123">
            <v>877181</v>
          </cell>
          <cell r="R123">
            <v>944953</v>
          </cell>
          <cell r="S123">
            <v>0</v>
          </cell>
        </row>
        <row r="124">
          <cell r="A124">
            <v>117</v>
          </cell>
          <cell r="B124" t="str">
            <v>Gloucester</v>
          </cell>
          <cell r="C124" t="str">
            <v>E1634</v>
          </cell>
          <cell r="E124">
            <v>269</v>
          </cell>
          <cell r="F124">
            <v>41874</v>
          </cell>
          <cell r="G124">
            <v>0</v>
          </cell>
          <cell r="H124">
            <v>0</v>
          </cell>
          <cell r="I124">
            <v>174138</v>
          </cell>
          <cell r="K124">
            <v>749256</v>
          </cell>
          <cell r="L124">
            <v>1530</v>
          </cell>
          <cell r="N124">
            <v>904937</v>
          </cell>
          <cell r="O124">
            <v>0</v>
          </cell>
          <cell r="P124">
            <v>297</v>
          </cell>
          <cell r="Q124">
            <v>2179815</v>
          </cell>
          <cell r="R124">
            <v>633795</v>
          </cell>
          <cell r="S124">
            <v>0</v>
          </cell>
        </row>
        <row r="125">
          <cell r="A125">
            <v>118</v>
          </cell>
          <cell r="B125" t="str">
            <v>Gosport</v>
          </cell>
          <cell r="C125" t="str">
            <v>E1735</v>
          </cell>
          <cell r="E125">
            <v>2584.46</v>
          </cell>
          <cell r="F125">
            <v>33334.3</v>
          </cell>
          <cell r="G125">
            <v>0</v>
          </cell>
          <cell r="H125">
            <v>0</v>
          </cell>
          <cell r="I125">
            <v>71144.77</v>
          </cell>
          <cell r="K125">
            <v>236133.15</v>
          </cell>
          <cell r="L125">
            <v>0</v>
          </cell>
          <cell r="N125">
            <v>382417.54</v>
          </cell>
          <cell r="O125">
            <v>0</v>
          </cell>
          <cell r="P125">
            <v>0</v>
          </cell>
          <cell r="Q125">
            <v>292998.65</v>
          </cell>
          <cell r="R125">
            <v>791038.45</v>
          </cell>
          <cell r="S125">
            <v>0</v>
          </cell>
        </row>
        <row r="126">
          <cell r="A126">
            <v>119</v>
          </cell>
          <cell r="B126" t="str">
            <v>Gravesham</v>
          </cell>
          <cell r="C126" t="str">
            <v>E2236</v>
          </cell>
          <cell r="E126">
            <v>6045</v>
          </cell>
          <cell r="F126">
            <v>52947</v>
          </cell>
          <cell r="G126">
            <v>1500</v>
          </cell>
          <cell r="H126">
            <v>1500</v>
          </cell>
          <cell r="I126">
            <v>111351</v>
          </cell>
          <cell r="K126">
            <v>539152</v>
          </cell>
          <cell r="L126">
            <v>13443</v>
          </cell>
          <cell r="N126">
            <v>1077895</v>
          </cell>
          <cell r="O126">
            <v>10825</v>
          </cell>
          <cell r="P126" t="str">
            <v/>
          </cell>
          <cell r="Q126">
            <v>851788</v>
          </cell>
          <cell r="R126">
            <v>742306</v>
          </cell>
          <cell r="S126">
            <v>0</v>
          </cell>
        </row>
        <row r="127">
          <cell r="A127">
            <v>120</v>
          </cell>
          <cell r="B127" t="str">
            <v>Great Yarmouth</v>
          </cell>
          <cell r="C127" t="str">
            <v>E2633</v>
          </cell>
          <cell r="E127">
            <v>8547</v>
          </cell>
          <cell r="F127">
            <v>12000</v>
          </cell>
          <cell r="G127">
            <v>1469</v>
          </cell>
          <cell r="H127">
            <v>0</v>
          </cell>
          <cell r="I127">
            <v>198773</v>
          </cell>
          <cell r="K127">
            <v>870454</v>
          </cell>
          <cell r="L127">
            <v>2273</v>
          </cell>
          <cell r="N127">
            <v>553645</v>
          </cell>
          <cell r="O127">
            <v>4255</v>
          </cell>
          <cell r="P127">
            <v>8373</v>
          </cell>
          <cell r="Q127">
            <v>1723354</v>
          </cell>
          <cell r="R127">
            <v>634281</v>
          </cell>
          <cell r="S127">
            <v>0</v>
          </cell>
        </row>
        <row r="128">
          <cell r="A128">
            <v>121</v>
          </cell>
          <cell r="B128" t="str">
            <v>Greenwich</v>
          </cell>
          <cell r="C128" t="str">
            <v>E5012</v>
          </cell>
          <cell r="E128">
            <v>47601</v>
          </cell>
          <cell r="F128">
            <v>721110</v>
          </cell>
          <cell r="G128">
            <v>0</v>
          </cell>
          <cell r="H128">
            <v>0</v>
          </cell>
          <cell r="I128">
            <v>299607</v>
          </cell>
          <cell r="K128">
            <v>1589134</v>
          </cell>
          <cell r="L128">
            <v>0</v>
          </cell>
          <cell r="N128">
            <v>2442067</v>
          </cell>
          <cell r="O128">
            <v>0</v>
          </cell>
          <cell r="P128">
            <v>1463</v>
          </cell>
          <cell r="Q128">
            <v>2894819</v>
          </cell>
          <cell r="R128">
            <v>2193247</v>
          </cell>
          <cell r="S128">
            <v>0</v>
          </cell>
        </row>
        <row r="129">
          <cell r="A129">
            <v>122</v>
          </cell>
          <cell r="B129" t="str">
            <v>Guildford</v>
          </cell>
          <cell r="C129" t="str">
            <v>E3633</v>
          </cell>
          <cell r="E129">
            <v>11196</v>
          </cell>
          <cell r="F129">
            <v>28703</v>
          </cell>
          <cell r="G129">
            <v>10756</v>
          </cell>
          <cell r="H129">
            <v>6023</v>
          </cell>
          <cell r="I129">
            <v>221362</v>
          </cell>
          <cell r="K129">
            <v>1535315</v>
          </cell>
          <cell r="L129">
            <v>966</v>
          </cell>
          <cell r="N129">
            <v>3302072</v>
          </cell>
          <cell r="O129">
            <v>14342</v>
          </cell>
          <cell r="P129">
            <v>14714</v>
          </cell>
          <cell r="Q129">
            <v>1751120</v>
          </cell>
          <cell r="R129">
            <v>3111440</v>
          </cell>
          <cell r="S129">
            <v>0</v>
          </cell>
        </row>
        <row r="130">
          <cell r="A130">
            <v>123</v>
          </cell>
          <cell r="B130" t="str">
            <v>Hackney</v>
          </cell>
          <cell r="C130" t="str">
            <v>E5013</v>
          </cell>
          <cell r="E130">
            <v>43832</v>
          </cell>
          <cell r="F130">
            <v>59419</v>
          </cell>
          <cell r="G130">
            <v>0</v>
          </cell>
          <cell r="H130">
            <v>0</v>
          </cell>
          <cell r="I130">
            <v>554356</v>
          </cell>
          <cell r="K130">
            <v>1239757</v>
          </cell>
          <cell r="L130">
            <v>303796</v>
          </cell>
          <cell r="N130">
            <v>2852006</v>
          </cell>
          <cell r="O130">
            <v>0</v>
          </cell>
          <cell r="P130">
            <v>10000</v>
          </cell>
          <cell r="Q130">
            <v>11338783</v>
          </cell>
          <cell r="R130">
            <v>5908915</v>
          </cell>
          <cell r="S130">
            <v>0</v>
          </cell>
        </row>
        <row r="131">
          <cell r="A131">
            <v>124</v>
          </cell>
          <cell r="B131" t="str">
            <v>Halton</v>
          </cell>
          <cell r="C131" t="str">
            <v>E0601</v>
          </cell>
          <cell r="E131">
            <v>5106</v>
          </cell>
          <cell r="F131">
            <v>10401</v>
          </cell>
          <cell r="G131">
            <v>0</v>
          </cell>
          <cell r="H131">
            <v>0</v>
          </cell>
          <cell r="I131">
            <v>164584</v>
          </cell>
          <cell r="K131">
            <v>2099082</v>
          </cell>
          <cell r="L131">
            <v>0</v>
          </cell>
          <cell r="N131">
            <v>631692</v>
          </cell>
          <cell r="O131">
            <v>1345</v>
          </cell>
          <cell r="P131">
            <v>38732</v>
          </cell>
          <cell r="Q131">
            <v>2002342</v>
          </cell>
          <cell r="R131">
            <v>2149156</v>
          </cell>
          <cell r="S131">
            <v>0</v>
          </cell>
        </row>
        <row r="132">
          <cell r="A132">
            <v>125</v>
          </cell>
          <cell r="B132" t="str">
            <v>Hambleton</v>
          </cell>
          <cell r="C132" t="str">
            <v>E2732</v>
          </cell>
          <cell r="E132">
            <v>11000</v>
          </cell>
          <cell r="F132">
            <v>45618</v>
          </cell>
          <cell r="G132">
            <v>8655</v>
          </cell>
          <cell r="H132">
            <v>666</v>
          </cell>
          <cell r="I132">
            <v>141544</v>
          </cell>
          <cell r="K132">
            <v>1635774</v>
          </cell>
          <cell r="L132">
            <v>0</v>
          </cell>
          <cell r="N132">
            <v>367867</v>
          </cell>
          <cell r="O132">
            <v>11540</v>
          </cell>
          <cell r="P132">
            <v>51369</v>
          </cell>
          <cell r="Q132">
            <v>746133</v>
          </cell>
          <cell r="R132">
            <v>340249.22</v>
          </cell>
          <cell r="S132">
            <v>0</v>
          </cell>
        </row>
        <row r="133">
          <cell r="A133">
            <v>126</v>
          </cell>
          <cell r="B133" t="str">
            <v>Hammersmith and Fulham</v>
          </cell>
          <cell r="C133" t="str">
            <v>E5014</v>
          </cell>
          <cell r="E133">
            <v>71884</v>
          </cell>
          <cell r="F133">
            <v>57107</v>
          </cell>
          <cell r="G133">
            <v>0</v>
          </cell>
          <cell r="H133">
            <v>0</v>
          </cell>
          <cell r="I133">
            <v>439219</v>
          </cell>
          <cell r="K133">
            <v>2475141</v>
          </cell>
          <cell r="L133">
            <v>42300</v>
          </cell>
          <cell r="N133">
            <v>3427524</v>
          </cell>
          <cell r="O133">
            <v>0</v>
          </cell>
          <cell r="P133">
            <v>256187</v>
          </cell>
          <cell r="Q133">
            <v>4300507</v>
          </cell>
          <cell r="R133">
            <v>7293299</v>
          </cell>
          <cell r="S133">
            <v>0</v>
          </cell>
        </row>
        <row r="134">
          <cell r="A134">
            <v>127</v>
          </cell>
          <cell r="B134" t="str">
            <v>Harborough</v>
          </cell>
          <cell r="C134" t="str">
            <v>E2433</v>
          </cell>
          <cell r="E134">
            <v>3557</v>
          </cell>
          <cell r="F134">
            <v>24470</v>
          </cell>
          <cell r="G134">
            <v>7900</v>
          </cell>
          <cell r="H134">
            <v>10000</v>
          </cell>
          <cell r="I134">
            <v>108785</v>
          </cell>
          <cell r="K134">
            <v>426003</v>
          </cell>
          <cell r="L134">
            <v>0</v>
          </cell>
          <cell r="N134">
            <v>275043</v>
          </cell>
          <cell r="O134">
            <v>10533</v>
          </cell>
          <cell r="P134">
            <v>48231</v>
          </cell>
          <cell r="Q134">
            <v>622133</v>
          </cell>
          <cell r="R134">
            <v>493669</v>
          </cell>
          <cell r="S134">
            <v>0</v>
          </cell>
        </row>
        <row r="135">
          <cell r="A135">
            <v>128</v>
          </cell>
          <cell r="B135" t="str">
            <v>Haringey</v>
          </cell>
          <cell r="C135" t="str">
            <v>E5038</v>
          </cell>
          <cell r="E135">
            <v>64394</v>
          </cell>
          <cell r="F135">
            <v>301430</v>
          </cell>
          <cell r="G135">
            <v>0</v>
          </cell>
          <cell r="H135">
            <v>0</v>
          </cell>
          <cell r="I135">
            <v>380810</v>
          </cell>
          <cell r="K135">
            <v>1535268</v>
          </cell>
          <cell r="L135">
            <v>4152</v>
          </cell>
          <cell r="N135">
            <v>2641530</v>
          </cell>
          <cell r="O135">
            <v>0</v>
          </cell>
          <cell r="P135">
            <v>20000</v>
          </cell>
          <cell r="Q135">
            <v>6000000</v>
          </cell>
          <cell r="R135">
            <v>6924476</v>
          </cell>
          <cell r="S135">
            <v>0</v>
          </cell>
        </row>
        <row r="136">
          <cell r="A136">
            <v>129</v>
          </cell>
          <cell r="B136" t="str">
            <v>Harlow</v>
          </cell>
          <cell r="C136" t="str">
            <v>E1538</v>
          </cell>
          <cell r="E136">
            <v>7739</v>
          </cell>
          <cell r="F136">
            <v>3189</v>
          </cell>
          <cell r="G136">
            <v>0</v>
          </cell>
          <cell r="H136">
            <v>0</v>
          </cell>
          <cell r="I136">
            <v>121274</v>
          </cell>
          <cell r="K136">
            <v>389094</v>
          </cell>
          <cell r="L136">
            <v>1534</v>
          </cell>
          <cell r="N136">
            <v>655313</v>
          </cell>
          <cell r="O136">
            <v>0</v>
          </cell>
          <cell r="P136">
            <v>122087</v>
          </cell>
          <cell r="Q136">
            <v>3316800</v>
          </cell>
          <cell r="R136">
            <v>315388</v>
          </cell>
          <cell r="S136">
            <v>0</v>
          </cell>
        </row>
        <row r="137">
          <cell r="A137">
            <v>130</v>
          </cell>
          <cell r="B137" t="str">
            <v>Harrogate</v>
          </cell>
          <cell r="C137" t="str">
            <v>E2753</v>
          </cell>
          <cell r="E137">
            <v>3434</v>
          </cell>
          <cell r="F137">
            <v>94944</v>
          </cell>
          <cell r="G137">
            <v>2316</v>
          </cell>
          <cell r="H137">
            <v>12973</v>
          </cell>
          <cell r="I137">
            <v>268114</v>
          </cell>
          <cell r="K137">
            <v>2299575</v>
          </cell>
          <cell r="L137">
            <v>318</v>
          </cell>
          <cell r="N137">
            <v>1474713</v>
          </cell>
          <cell r="O137">
            <v>8593</v>
          </cell>
          <cell r="P137">
            <v>47487</v>
          </cell>
          <cell r="Q137">
            <v>1434715</v>
          </cell>
          <cell r="R137">
            <v>3641384</v>
          </cell>
          <cell r="S137">
            <v>0</v>
          </cell>
        </row>
        <row r="138">
          <cell r="A138">
            <v>131</v>
          </cell>
          <cell r="B138" t="str">
            <v>Harrow</v>
          </cell>
          <cell r="C138" t="str">
            <v>E5039</v>
          </cell>
          <cell r="E138">
            <v>18080</v>
          </cell>
          <cell r="F138">
            <v>77131</v>
          </cell>
          <cell r="G138">
            <v>0</v>
          </cell>
          <cell r="H138">
            <v>0</v>
          </cell>
          <cell r="I138">
            <v>265483</v>
          </cell>
          <cell r="K138">
            <v>1212771</v>
          </cell>
          <cell r="L138">
            <v>0</v>
          </cell>
          <cell r="N138">
            <v>1738073</v>
          </cell>
          <cell r="O138">
            <v>0</v>
          </cell>
          <cell r="P138">
            <v>0</v>
          </cell>
          <cell r="Q138">
            <v>2371538</v>
          </cell>
          <cell r="R138">
            <v>6192490</v>
          </cell>
          <cell r="S138">
            <v>0</v>
          </cell>
        </row>
        <row r="139">
          <cell r="A139">
            <v>132</v>
          </cell>
          <cell r="B139" t="str">
            <v>Hart</v>
          </cell>
          <cell r="C139" t="str">
            <v>E1736</v>
          </cell>
          <cell r="E139">
            <v>5857</v>
          </cell>
          <cell r="F139">
            <v>34280</v>
          </cell>
          <cell r="G139">
            <v>1979</v>
          </cell>
          <cell r="H139">
            <v>0</v>
          </cell>
          <cell r="I139">
            <v>90541</v>
          </cell>
          <cell r="K139">
            <v>749016</v>
          </cell>
          <cell r="L139">
            <v>0</v>
          </cell>
          <cell r="N139">
            <v>292113</v>
          </cell>
          <cell r="O139">
            <v>3957</v>
          </cell>
          <cell r="P139">
            <v>0</v>
          </cell>
          <cell r="Q139">
            <v>1258279</v>
          </cell>
          <cell r="R139">
            <v>1395252</v>
          </cell>
          <cell r="S139">
            <v>0</v>
          </cell>
        </row>
        <row r="140">
          <cell r="A140">
            <v>133</v>
          </cell>
          <cell r="B140" t="str">
            <v>Hartlepool</v>
          </cell>
          <cell r="C140" t="str">
            <v>E0701</v>
          </cell>
          <cell r="E140">
            <v>10835</v>
          </cell>
          <cell r="F140">
            <v>34693</v>
          </cell>
          <cell r="G140">
            <v>0</v>
          </cell>
          <cell r="H140">
            <v>37623</v>
          </cell>
          <cell r="I140">
            <v>114416</v>
          </cell>
          <cell r="K140">
            <v>822892</v>
          </cell>
          <cell r="L140">
            <v>0</v>
          </cell>
          <cell r="N140">
            <v>988714</v>
          </cell>
          <cell r="O140">
            <v>14182</v>
          </cell>
          <cell r="P140">
            <v>360993</v>
          </cell>
          <cell r="Q140">
            <v>1872525</v>
          </cell>
          <cell r="R140">
            <v>3196378</v>
          </cell>
          <cell r="S140">
            <v>0</v>
          </cell>
        </row>
        <row r="141">
          <cell r="A141">
            <v>134</v>
          </cell>
          <cell r="B141" t="str">
            <v>Hastings</v>
          </cell>
          <cell r="C141" t="str">
            <v>E1433</v>
          </cell>
          <cell r="E141">
            <v>15000</v>
          </cell>
          <cell r="F141">
            <v>20000</v>
          </cell>
          <cell r="G141">
            <v>0</v>
          </cell>
          <cell r="H141">
            <v>0</v>
          </cell>
          <cell r="I141">
            <v>141563</v>
          </cell>
          <cell r="K141">
            <v>830011</v>
          </cell>
          <cell r="L141">
            <v>0</v>
          </cell>
          <cell r="N141">
            <v>460000</v>
          </cell>
          <cell r="O141">
            <v>0</v>
          </cell>
          <cell r="P141">
            <v>10000</v>
          </cell>
          <cell r="Q141">
            <v>1250000</v>
          </cell>
          <cell r="R141">
            <v>1253031</v>
          </cell>
          <cell r="S141">
            <v>0</v>
          </cell>
        </row>
        <row r="142">
          <cell r="A142">
            <v>135</v>
          </cell>
          <cell r="B142" t="str">
            <v>Havant</v>
          </cell>
          <cell r="C142" t="str">
            <v>E1737</v>
          </cell>
          <cell r="E142">
            <v>14490</v>
          </cell>
          <cell r="F142">
            <v>51233</v>
          </cell>
          <cell r="G142">
            <v>0</v>
          </cell>
          <cell r="H142">
            <v>0</v>
          </cell>
          <cell r="I142">
            <v>131874</v>
          </cell>
          <cell r="K142">
            <v>481415</v>
          </cell>
          <cell r="L142">
            <v>1964</v>
          </cell>
          <cell r="N142">
            <v>772114</v>
          </cell>
          <cell r="O142">
            <v>0</v>
          </cell>
          <cell r="P142">
            <v>28980</v>
          </cell>
          <cell r="Q142">
            <v>759694</v>
          </cell>
          <cell r="R142">
            <v>1537456</v>
          </cell>
          <cell r="S142">
            <v>0</v>
          </cell>
        </row>
        <row r="143">
          <cell r="A143">
            <v>136</v>
          </cell>
          <cell r="B143" t="str">
            <v>Havering</v>
          </cell>
          <cell r="C143" t="str">
            <v>E5040</v>
          </cell>
          <cell r="E143">
            <v>41227</v>
          </cell>
          <cell r="F143">
            <v>55220</v>
          </cell>
          <cell r="G143">
            <v>0</v>
          </cell>
          <cell r="H143">
            <v>0</v>
          </cell>
          <cell r="I143">
            <v>299712</v>
          </cell>
          <cell r="K143">
            <v>1974390</v>
          </cell>
          <cell r="L143">
            <v>438</v>
          </cell>
          <cell r="N143">
            <v>1364821</v>
          </cell>
          <cell r="O143">
            <v>0</v>
          </cell>
          <cell r="P143">
            <v>0</v>
          </cell>
          <cell r="Q143">
            <v>3643002</v>
          </cell>
          <cell r="R143">
            <v>2545178</v>
          </cell>
          <cell r="S143">
            <v>0</v>
          </cell>
        </row>
        <row r="144">
          <cell r="A144">
            <v>137</v>
          </cell>
          <cell r="B144" t="str">
            <v>Herefordshire </v>
          </cell>
          <cell r="C144" t="str">
            <v>E1801</v>
          </cell>
          <cell r="E144">
            <v>27055</v>
          </cell>
          <cell r="F144">
            <v>25302</v>
          </cell>
          <cell r="G144">
            <v>16311</v>
          </cell>
          <cell r="H144">
            <v>2000</v>
          </cell>
          <cell r="I144">
            <v>289952</v>
          </cell>
          <cell r="K144">
            <v>2848510</v>
          </cell>
          <cell r="L144">
            <v>3041</v>
          </cell>
          <cell r="N144">
            <v>997489</v>
          </cell>
          <cell r="O144">
            <v>22992</v>
          </cell>
          <cell r="P144">
            <v>21459</v>
          </cell>
          <cell r="Q144">
            <v>1365202</v>
          </cell>
          <cell r="R144">
            <v>1328593</v>
          </cell>
          <cell r="S144">
            <v>0</v>
          </cell>
        </row>
        <row r="145">
          <cell r="A145">
            <v>138</v>
          </cell>
          <cell r="B145" t="str">
            <v>Hertsmere</v>
          </cell>
          <cell r="C145" t="str">
            <v>E1934</v>
          </cell>
          <cell r="E145">
            <v>8138</v>
          </cell>
          <cell r="F145">
            <v>52710</v>
          </cell>
          <cell r="G145">
            <v>0</v>
          </cell>
          <cell r="H145">
            <v>0</v>
          </cell>
          <cell r="I145">
            <v>149846</v>
          </cell>
          <cell r="K145">
            <v>1170082</v>
          </cell>
          <cell r="L145">
            <v>0</v>
          </cell>
          <cell r="N145">
            <v>1893609</v>
          </cell>
          <cell r="O145">
            <v>0</v>
          </cell>
          <cell r="P145">
            <v>116386</v>
          </cell>
          <cell r="Q145">
            <v>2155039</v>
          </cell>
          <cell r="R145">
            <v>1620077.02</v>
          </cell>
          <cell r="S145">
            <v>0</v>
          </cell>
        </row>
        <row r="146">
          <cell r="A146">
            <v>139</v>
          </cell>
          <cell r="B146" t="str">
            <v>High Peak</v>
          </cell>
          <cell r="C146" t="str">
            <v>E1037</v>
          </cell>
          <cell r="E146">
            <v>2300</v>
          </cell>
          <cell r="F146">
            <v>17500</v>
          </cell>
          <cell r="G146">
            <v>0</v>
          </cell>
          <cell r="H146">
            <v>9300</v>
          </cell>
          <cell r="I146">
            <v>141952</v>
          </cell>
          <cell r="K146">
            <v>771218</v>
          </cell>
          <cell r="L146">
            <v>42555</v>
          </cell>
          <cell r="N146">
            <v>335000</v>
          </cell>
          <cell r="O146">
            <v>7000</v>
          </cell>
          <cell r="P146">
            <v>75000</v>
          </cell>
          <cell r="Q146">
            <v>520000</v>
          </cell>
          <cell r="R146">
            <v>228962</v>
          </cell>
          <cell r="S146">
            <v>0</v>
          </cell>
        </row>
        <row r="147">
          <cell r="A147">
            <v>140</v>
          </cell>
          <cell r="B147" t="str">
            <v>Hillingdon</v>
          </cell>
          <cell r="C147" t="str">
            <v>E5041</v>
          </cell>
          <cell r="E147">
            <v>36982</v>
          </cell>
          <cell r="F147">
            <v>85605</v>
          </cell>
          <cell r="G147">
            <v>0</v>
          </cell>
          <cell r="H147">
            <v>0</v>
          </cell>
          <cell r="I147">
            <v>611426</v>
          </cell>
          <cell r="K147">
            <v>3310867</v>
          </cell>
          <cell r="L147">
            <v>4</v>
          </cell>
          <cell r="N147">
            <v>2922965</v>
          </cell>
          <cell r="O147">
            <v>0</v>
          </cell>
          <cell r="P147">
            <v>0</v>
          </cell>
          <cell r="Q147">
            <v>3005922</v>
          </cell>
          <cell r="R147">
            <v>48232399</v>
          </cell>
          <cell r="S147">
            <v>0</v>
          </cell>
        </row>
        <row r="148">
          <cell r="A148">
            <v>141</v>
          </cell>
          <cell r="B148" t="str">
            <v>Hinckley and Bosworth</v>
          </cell>
          <cell r="C148" t="str">
            <v>E2434</v>
          </cell>
          <cell r="E148">
            <v>17877</v>
          </cell>
          <cell r="F148">
            <v>74720</v>
          </cell>
          <cell r="G148">
            <v>3000</v>
          </cell>
          <cell r="H148">
            <v>3000</v>
          </cell>
          <cell r="I148">
            <v>135303</v>
          </cell>
          <cell r="K148">
            <v>791652</v>
          </cell>
          <cell r="L148">
            <v>0</v>
          </cell>
          <cell r="N148">
            <v>486807</v>
          </cell>
          <cell r="O148">
            <v>5000</v>
          </cell>
          <cell r="P148">
            <v>15000</v>
          </cell>
          <cell r="Q148">
            <v>836875</v>
          </cell>
          <cell r="R148">
            <v>345984</v>
          </cell>
          <cell r="S148">
            <v>0</v>
          </cell>
        </row>
        <row r="149">
          <cell r="A149">
            <v>142</v>
          </cell>
          <cell r="B149" t="str">
            <v>Horsham</v>
          </cell>
          <cell r="C149" t="str">
            <v>E3835</v>
          </cell>
          <cell r="E149">
            <v>16596</v>
          </cell>
          <cell r="F149">
            <v>46104</v>
          </cell>
          <cell r="G149">
            <v>5898</v>
          </cell>
          <cell r="H149">
            <v>0</v>
          </cell>
          <cell r="I149">
            <v>177525</v>
          </cell>
          <cell r="K149">
            <v>1272989</v>
          </cell>
          <cell r="L149">
            <v>352</v>
          </cell>
          <cell r="N149">
            <v>1190615</v>
          </cell>
          <cell r="O149">
            <v>7864</v>
          </cell>
          <cell r="P149">
            <v>19340</v>
          </cell>
          <cell r="Q149">
            <v>1347688</v>
          </cell>
          <cell r="R149">
            <v>407360</v>
          </cell>
          <cell r="S149">
            <v>0</v>
          </cell>
        </row>
        <row r="150">
          <cell r="A150">
            <v>143</v>
          </cell>
          <cell r="B150" t="str">
            <v>Hounslow</v>
          </cell>
          <cell r="C150" t="str">
            <v>E5042</v>
          </cell>
          <cell r="E150">
            <v>44070</v>
          </cell>
          <cell r="F150">
            <v>648248</v>
          </cell>
          <cell r="G150">
            <v>0</v>
          </cell>
          <cell r="H150">
            <v>0</v>
          </cell>
          <cell r="I150">
            <v>383498</v>
          </cell>
          <cell r="K150">
            <v>1371263</v>
          </cell>
          <cell r="L150">
            <v>28533</v>
          </cell>
          <cell r="N150">
            <v>1627508</v>
          </cell>
          <cell r="O150">
            <v>0</v>
          </cell>
          <cell r="P150">
            <v>29061</v>
          </cell>
          <cell r="Q150">
            <v>10935475</v>
          </cell>
          <cell r="R150">
            <v>8504742</v>
          </cell>
          <cell r="S150">
            <v>0</v>
          </cell>
        </row>
        <row r="151">
          <cell r="A151">
            <v>144</v>
          </cell>
          <cell r="B151" t="str">
            <v>Huntingdonshire</v>
          </cell>
          <cell r="C151" t="str">
            <v>E0551</v>
          </cell>
          <cell r="E151">
            <v>0</v>
          </cell>
          <cell r="F151">
            <v>168750</v>
          </cell>
          <cell r="G151">
            <v>750</v>
          </cell>
          <cell r="H151">
            <v>0</v>
          </cell>
          <cell r="I151">
            <v>200136</v>
          </cell>
          <cell r="K151">
            <v>1319369</v>
          </cell>
          <cell r="L151">
            <v>2173</v>
          </cell>
          <cell r="N151">
            <v>1113850</v>
          </cell>
          <cell r="O151">
            <v>15310</v>
          </cell>
          <cell r="P151">
            <v>5500</v>
          </cell>
          <cell r="Q151">
            <v>2426480</v>
          </cell>
          <cell r="R151">
            <v>831018</v>
          </cell>
          <cell r="S151">
            <v>0</v>
          </cell>
        </row>
        <row r="152">
          <cell r="A152">
            <v>145</v>
          </cell>
          <cell r="B152" t="str">
            <v>Hyndburn</v>
          </cell>
          <cell r="C152" t="str">
            <v>E2336</v>
          </cell>
          <cell r="E152">
            <v>3200</v>
          </cell>
          <cell r="F152">
            <v>20500</v>
          </cell>
          <cell r="G152">
            <v>0</v>
          </cell>
          <cell r="H152">
            <v>0</v>
          </cell>
          <cell r="I152">
            <v>139329</v>
          </cell>
          <cell r="K152">
            <v>736781</v>
          </cell>
          <cell r="L152">
            <v>1620</v>
          </cell>
          <cell r="N152">
            <v>526000</v>
          </cell>
          <cell r="O152">
            <v>500</v>
          </cell>
          <cell r="P152">
            <v>0</v>
          </cell>
          <cell r="Q152">
            <v>1004426</v>
          </cell>
          <cell r="R152">
            <v>832015</v>
          </cell>
          <cell r="S152">
            <v>0</v>
          </cell>
        </row>
        <row r="153">
          <cell r="A153">
            <v>146</v>
          </cell>
          <cell r="B153" t="str">
            <v>Ipswich</v>
          </cell>
          <cell r="C153" t="str">
            <v>E3533</v>
          </cell>
          <cell r="E153">
            <v>14267</v>
          </cell>
          <cell r="F153">
            <v>115089</v>
          </cell>
          <cell r="G153">
            <v>0</v>
          </cell>
          <cell r="H153">
            <v>0</v>
          </cell>
          <cell r="I153">
            <v>196558</v>
          </cell>
          <cell r="K153">
            <v>551217</v>
          </cell>
          <cell r="L153">
            <v>319</v>
          </cell>
          <cell r="N153">
            <v>1242715</v>
          </cell>
          <cell r="O153">
            <v>0</v>
          </cell>
          <cell r="P153">
            <v>60907</v>
          </cell>
          <cell r="Q153">
            <v>2944187</v>
          </cell>
          <cell r="R153">
            <v>1181169</v>
          </cell>
          <cell r="S153">
            <v>0</v>
          </cell>
        </row>
        <row r="154">
          <cell r="A154">
            <v>147</v>
          </cell>
          <cell r="B154" t="str">
            <v>Isle of Wight Council</v>
          </cell>
          <cell r="C154" t="str">
            <v>E2101</v>
          </cell>
          <cell r="E154">
            <v>11150</v>
          </cell>
          <cell r="F154">
            <v>49260</v>
          </cell>
          <cell r="G154">
            <v>10200</v>
          </cell>
          <cell r="H154">
            <v>0</v>
          </cell>
          <cell r="I154">
            <v>257992</v>
          </cell>
          <cell r="K154">
            <v>856973</v>
          </cell>
          <cell r="L154">
            <v>5717</v>
          </cell>
          <cell r="N154">
            <v>820410</v>
          </cell>
          <cell r="O154">
            <v>13290</v>
          </cell>
          <cell r="P154">
            <v>62300</v>
          </cell>
          <cell r="Q154">
            <v>831100</v>
          </cell>
          <cell r="R154">
            <v>486233</v>
          </cell>
          <cell r="S154">
            <v>0</v>
          </cell>
        </row>
        <row r="155">
          <cell r="A155">
            <v>148</v>
          </cell>
          <cell r="B155" t="str">
            <v>Isles of Scilly</v>
          </cell>
          <cell r="C155" t="str">
            <v>E4001</v>
          </cell>
          <cell r="E155">
            <v>550</v>
          </cell>
          <cell r="F155">
            <v>6000</v>
          </cell>
          <cell r="G155">
            <v>2000</v>
          </cell>
          <cell r="H155" t="str">
            <v/>
          </cell>
          <cell r="I155">
            <v>13687</v>
          </cell>
          <cell r="K155">
            <v>75000</v>
          </cell>
          <cell r="L155">
            <v>2000</v>
          </cell>
          <cell r="N155">
            <v>11000</v>
          </cell>
          <cell r="O155">
            <v>2000</v>
          </cell>
          <cell r="P155" t="str">
            <v/>
          </cell>
          <cell r="Q155">
            <v>3000</v>
          </cell>
          <cell r="R155">
            <v>5301</v>
          </cell>
          <cell r="S155">
            <v>0</v>
          </cell>
        </row>
        <row r="156">
          <cell r="A156">
            <v>149</v>
          </cell>
          <cell r="B156" t="str">
            <v>Islington</v>
          </cell>
          <cell r="C156" t="str">
            <v>E5015</v>
          </cell>
          <cell r="E156">
            <v>93738</v>
          </cell>
          <cell r="F156">
            <v>188766</v>
          </cell>
          <cell r="G156">
            <v>0</v>
          </cell>
          <cell r="H156">
            <v>0</v>
          </cell>
          <cell r="I156">
            <v>680331</v>
          </cell>
          <cell r="K156">
            <v>3024585</v>
          </cell>
          <cell r="L156">
            <v>1024955</v>
          </cell>
          <cell r="N156">
            <v>7514519</v>
          </cell>
          <cell r="O156">
            <v>0</v>
          </cell>
          <cell r="P156">
            <v>60000</v>
          </cell>
          <cell r="Q156">
            <v>8027412</v>
          </cell>
          <cell r="R156">
            <v>34788845</v>
          </cell>
          <cell r="S156">
            <v>0</v>
          </cell>
        </row>
        <row r="157">
          <cell r="A157">
            <v>150</v>
          </cell>
          <cell r="B157" t="str">
            <v>Kennet</v>
          </cell>
          <cell r="C157" t="str">
            <v>E3931</v>
          </cell>
          <cell r="E157">
            <v>11227</v>
          </cell>
          <cell r="F157">
            <v>85749</v>
          </cell>
          <cell r="G157">
            <v>8961</v>
          </cell>
          <cell r="H157">
            <v>21076</v>
          </cell>
          <cell r="I157">
            <v>95029</v>
          </cell>
          <cell r="K157">
            <v>636177</v>
          </cell>
          <cell r="L157">
            <v>0</v>
          </cell>
          <cell r="N157">
            <v>1002671</v>
          </cell>
          <cell r="O157">
            <v>11948</v>
          </cell>
          <cell r="P157">
            <v>15932</v>
          </cell>
          <cell r="Q157">
            <v>298879</v>
          </cell>
          <cell r="R157">
            <v>320569</v>
          </cell>
          <cell r="S157">
            <v>0</v>
          </cell>
        </row>
        <row r="158">
          <cell r="A158">
            <v>151</v>
          </cell>
          <cell r="B158" t="str">
            <v>Kensington and Chelsea</v>
          </cell>
          <cell r="C158" t="str">
            <v>E5016</v>
          </cell>
          <cell r="E158">
            <v>24946</v>
          </cell>
          <cell r="F158">
            <v>13282</v>
          </cell>
          <cell r="G158">
            <v>0</v>
          </cell>
          <cell r="H158">
            <v>0</v>
          </cell>
          <cell r="I158">
            <v>573097</v>
          </cell>
          <cell r="K158">
            <v>29020130</v>
          </cell>
          <cell r="L158">
            <v>22733</v>
          </cell>
          <cell r="N158">
            <v>3541984</v>
          </cell>
          <cell r="O158">
            <v>0</v>
          </cell>
          <cell r="P158">
            <v>0</v>
          </cell>
          <cell r="Q158">
            <v>2386626</v>
          </cell>
          <cell r="R158">
            <v>5362750</v>
          </cell>
          <cell r="S158">
            <v>0</v>
          </cell>
        </row>
        <row r="159">
          <cell r="A159">
            <v>152</v>
          </cell>
          <cell r="B159" t="str">
            <v>Kerrier</v>
          </cell>
          <cell r="C159" t="str">
            <v>E0833</v>
          </cell>
          <cell r="E159">
            <v>10659</v>
          </cell>
          <cell r="F159">
            <v>43558</v>
          </cell>
          <cell r="G159">
            <v>5394</v>
          </cell>
          <cell r="H159">
            <v>534</v>
          </cell>
          <cell r="I159">
            <v>145938</v>
          </cell>
          <cell r="K159">
            <v>430629</v>
          </cell>
          <cell r="L159">
            <v>113329</v>
          </cell>
          <cell r="N159">
            <v>360155</v>
          </cell>
          <cell r="O159">
            <v>26017</v>
          </cell>
          <cell r="P159">
            <v>0</v>
          </cell>
          <cell r="Q159">
            <v>1111627</v>
          </cell>
          <cell r="R159">
            <v>682407</v>
          </cell>
          <cell r="S159">
            <v>0</v>
          </cell>
        </row>
        <row r="160">
          <cell r="A160">
            <v>153</v>
          </cell>
          <cell r="B160" t="str">
            <v>Kettering</v>
          </cell>
          <cell r="C160" t="str">
            <v>E2834</v>
          </cell>
          <cell r="E160">
            <v>13903</v>
          </cell>
          <cell r="F160">
            <v>22444</v>
          </cell>
          <cell r="G160">
            <v>0</v>
          </cell>
          <cell r="H160">
            <v>0</v>
          </cell>
          <cell r="I160">
            <v>108407</v>
          </cell>
          <cell r="K160">
            <v>471498</v>
          </cell>
          <cell r="L160">
            <v>470</v>
          </cell>
          <cell r="N160">
            <v>668652</v>
          </cell>
          <cell r="O160">
            <v>2743</v>
          </cell>
          <cell r="P160">
            <v>125360</v>
          </cell>
          <cell r="Q160">
            <v>1050915</v>
          </cell>
          <cell r="R160">
            <v>401625</v>
          </cell>
          <cell r="S160">
            <v>0</v>
          </cell>
        </row>
        <row r="161">
          <cell r="A161">
            <v>154</v>
          </cell>
          <cell r="B161" t="str">
            <v>Kings Lynn and West Norfolk</v>
          </cell>
          <cell r="C161" t="str">
            <v>E2634</v>
          </cell>
          <cell r="E161">
            <v>8125</v>
          </cell>
          <cell r="F161">
            <v>43500</v>
          </cell>
          <cell r="G161">
            <v>18860</v>
          </cell>
          <cell r="H161">
            <v>12680</v>
          </cell>
          <cell r="I161">
            <v>215989</v>
          </cell>
          <cell r="K161">
            <v>1107027</v>
          </cell>
          <cell r="L161">
            <v>466</v>
          </cell>
          <cell r="N161">
            <v>759000</v>
          </cell>
          <cell r="O161">
            <v>31000</v>
          </cell>
          <cell r="P161">
            <v>15000</v>
          </cell>
          <cell r="Q161">
            <v>1631135</v>
          </cell>
          <cell r="R161">
            <v>251184</v>
          </cell>
          <cell r="S161">
            <v>0</v>
          </cell>
        </row>
        <row r="162">
          <cell r="A162">
            <v>155</v>
          </cell>
          <cell r="B162" t="str">
            <v>Kingston upon Hull</v>
          </cell>
          <cell r="C162" t="str">
            <v>E2002</v>
          </cell>
          <cell r="E162">
            <v>1369</v>
          </cell>
          <cell r="F162">
            <v>19623</v>
          </cell>
          <cell r="G162">
            <v>0</v>
          </cell>
          <cell r="H162">
            <v>0</v>
          </cell>
          <cell r="I162">
            <v>416374</v>
          </cell>
          <cell r="K162">
            <v>3391355</v>
          </cell>
          <cell r="L162">
            <v>76</v>
          </cell>
          <cell r="N162">
            <v>2967316</v>
          </cell>
          <cell r="O162">
            <v>0</v>
          </cell>
          <cell r="P162">
            <v>15501</v>
          </cell>
          <cell r="Q162">
            <v>4932848</v>
          </cell>
          <cell r="R162">
            <v>2755341</v>
          </cell>
          <cell r="S162">
            <v>0</v>
          </cell>
        </row>
        <row r="163">
          <cell r="A163">
            <v>156</v>
          </cell>
          <cell r="B163" t="str">
            <v>Kingston upon Thames</v>
          </cell>
          <cell r="C163" t="str">
            <v>E5043</v>
          </cell>
          <cell r="E163">
            <v>3646</v>
          </cell>
          <cell r="F163">
            <v>61242</v>
          </cell>
          <cell r="G163">
            <v>0</v>
          </cell>
          <cell r="H163">
            <v>0</v>
          </cell>
          <cell r="I163">
            <v>266689</v>
          </cell>
          <cell r="K163">
            <v>1211288</v>
          </cell>
          <cell r="L163">
            <v>12745</v>
          </cell>
          <cell r="N163">
            <v>2500848</v>
          </cell>
          <cell r="O163">
            <v>0</v>
          </cell>
          <cell r="P163">
            <v>1288</v>
          </cell>
          <cell r="Q163">
            <v>4595267</v>
          </cell>
          <cell r="R163">
            <v>5387300</v>
          </cell>
          <cell r="S163">
            <v>0</v>
          </cell>
        </row>
        <row r="164">
          <cell r="A164">
            <v>157</v>
          </cell>
          <cell r="B164" t="str">
            <v>Kirklees</v>
          </cell>
          <cell r="C164" t="str">
            <v>E4703</v>
          </cell>
          <cell r="E164">
            <v>8073</v>
          </cell>
          <cell r="F164">
            <v>109290</v>
          </cell>
          <cell r="G164">
            <v>13705</v>
          </cell>
          <cell r="H164">
            <v>30000</v>
          </cell>
          <cell r="I164">
            <v>633109</v>
          </cell>
          <cell r="K164">
            <v>4051446</v>
          </cell>
          <cell r="L164">
            <v>12168</v>
          </cell>
          <cell r="N164">
            <v>2497222</v>
          </cell>
          <cell r="O164">
            <v>18274</v>
          </cell>
          <cell r="P164">
            <v>254541</v>
          </cell>
          <cell r="Q164">
            <v>4496583</v>
          </cell>
          <cell r="R164">
            <v>4403005</v>
          </cell>
          <cell r="S164">
            <v>0</v>
          </cell>
        </row>
        <row r="165">
          <cell r="A165">
            <v>158</v>
          </cell>
          <cell r="B165" t="str">
            <v>Knowsley</v>
          </cell>
          <cell r="C165" t="str">
            <v>E4301</v>
          </cell>
          <cell r="E165">
            <v>31550</v>
          </cell>
          <cell r="F165">
            <v>38057</v>
          </cell>
          <cell r="G165">
            <v>0</v>
          </cell>
          <cell r="H165">
            <v>0</v>
          </cell>
          <cell r="I165">
            <v>134393</v>
          </cell>
          <cell r="K165">
            <v>887626</v>
          </cell>
          <cell r="L165">
            <v>0</v>
          </cell>
          <cell r="N165">
            <v>803148</v>
          </cell>
          <cell r="O165">
            <v>411</v>
          </cell>
          <cell r="P165">
            <v>0</v>
          </cell>
          <cell r="Q165">
            <v>1852171</v>
          </cell>
          <cell r="R165">
            <v>1526030</v>
          </cell>
          <cell r="S165">
            <v>0</v>
          </cell>
        </row>
        <row r="166">
          <cell r="A166">
            <v>159</v>
          </cell>
          <cell r="B166" t="str">
            <v>Lambeth</v>
          </cell>
          <cell r="C166" t="str">
            <v>E5017</v>
          </cell>
          <cell r="E166">
            <v>539253</v>
          </cell>
          <cell r="F166">
            <v>204745</v>
          </cell>
          <cell r="G166">
            <v>0</v>
          </cell>
          <cell r="H166">
            <v>0</v>
          </cell>
          <cell r="I166">
            <v>485368</v>
          </cell>
          <cell r="K166">
            <v>2095994</v>
          </cell>
          <cell r="L166">
            <v>121501</v>
          </cell>
          <cell r="N166">
            <v>5907071</v>
          </cell>
          <cell r="O166">
            <v>0</v>
          </cell>
          <cell r="P166">
            <v>0</v>
          </cell>
          <cell r="Q166">
            <v>4766683</v>
          </cell>
          <cell r="R166">
            <v>30493695</v>
          </cell>
          <cell r="S166">
            <v>0</v>
          </cell>
        </row>
        <row r="167">
          <cell r="A167">
            <v>160</v>
          </cell>
          <cell r="B167" t="str">
            <v>Lancaster</v>
          </cell>
          <cell r="C167" t="str">
            <v>E2337</v>
          </cell>
          <cell r="E167">
            <v>6395</v>
          </cell>
          <cell r="F167">
            <v>47114</v>
          </cell>
          <cell r="G167">
            <v>5000</v>
          </cell>
          <cell r="H167">
            <v>10000</v>
          </cell>
          <cell r="I167">
            <v>219846</v>
          </cell>
          <cell r="K167">
            <v>1540596</v>
          </cell>
          <cell r="L167">
            <v>0</v>
          </cell>
          <cell r="N167">
            <v>1966069</v>
          </cell>
          <cell r="O167">
            <v>15490</v>
          </cell>
          <cell r="P167">
            <v>720</v>
          </cell>
          <cell r="Q167">
            <v>1471940</v>
          </cell>
          <cell r="R167">
            <v>651464</v>
          </cell>
          <cell r="S167">
            <v>0</v>
          </cell>
        </row>
        <row r="168">
          <cell r="A168">
            <v>161</v>
          </cell>
          <cell r="B168" t="str">
            <v>Leeds</v>
          </cell>
          <cell r="C168" t="str">
            <v>E4704</v>
          </cell>
          <cell r="E168">
            <v>0</v>
          </cell>
          <cell r="F168">
            <v>173382</v>
          </cell>
          <cell r="G168">
            <v>0</v>
          </cell>
          <cell r="H168">
            <v>3404</v>
          </cell>
          <cell r="I168">
            <v>1225115</v>
          </cell>
          <cell r="K168">
            <v>18250477</v>
          </cell>
          <cell r="L168">
            <v>1047</v>
          </cell>
          <cell r="N168">
            <v>7722295</v>
          </cell>
          <cell r="O168">
            <v>6647</v>
          </cell>
          <cell r="P168">
            <v>250000</v>
          </cell>
          <cell r="Q168">
            <v>19368880</v>
          </cell>
          <cell r="R168">
            <v>5038892.54</v>
          </cell>
          <cell r="S168">
            <v>0</v>
          </cell>
        </row>
        <row r="169">
          <cell r="A169">
            <v>162</v>
          </cell>
          <cell r="B169" t="str">
            <v>Leicester</v>
          </cell>
          <cell r="C169" t="str">
            <v>E2401</v>
          </cell>
          <cell r="E169">
            <v>25000</v>
          </cell>
          <cell r="F169">
            <v>120000</v>
          </cell>
          <cell r="G169">
            <v>0</v>
          </cell>
          <cell r="H169">
            <v>0</v>
          </cell>
          <cell r="I169">
            <v>544699</v>
          </cell>
          <cell r="K169">
            <v>1960949</v>
          </cell>
          <cell r="L169">
            <v>65</v>
          </cell>
          <cell r="N169">
            <v>3991461</v>
          </cell>
          <cell r="O169">
            <v>0</v>
          </cell>
          <cell r="P169">
            <v>199275</v>
          </cell>
          <cell r="Q169">
            <v>6000000</v>
          </cell>
          <cell r="R169">
            <v>3267325</v>
          </cell>
          <cell r="S169">
            <v>0</v>
          </cell>
        </row>
        <row r="170">
          <cell r="A170">
            <v>163</v>
          </cell>
          <cell r="B170" t="str">
            <v>Lewes</v>
          </cell>
          <cell r="C170" t="str">
            <v>E1435</v>
          </cell>
          <cell r="E170">
            <v>37726</v>
          </cell>
          <cell r="F170">
            <v>34728</v>
          </cell>
          <cell r="G170">
            <v>470</v>
          </cell>
          <cell r="H170">
            <v>0</v>
          </cell>
          <cell r="I170">
            <v>127094</v>
          </cell>
          <cell r="K170">
            <v>448684</v>
          </cell>
          <cell r="L170">
            <v>0</v>
          </cell>
          <cell r="N170">
            <v>680433</v>
          </cell>
          <cell r="O170">
            <v>5371</v>
          </cell>
          <cell r="P170">
            <v>5123</v>
          </cell>
          <cell r="Q170">
            <v>688373</v>
          </cell>
          <cell r="R170">
            <v>336325</v>
          </cell>
          <cell r="S170">
            <v>0</v>
          </cell>
        </row>
        <row r="171">
          <cell r="A171">
            <v>164</v>
          </cell>
          <cell r="B171" t="str">
            <v>Lewisham</v>
          </cell>
          <cell r="C171" t="str">
            <v>E5018</v>
          </cell>
          <cell r="E171">
            <v>41147</v>
          </cell>
          <cell r="F171">
            <v>96689</v>
          </cell>
          <cell r="G171">
            <v>0</v>
          </cell>
          <cell r="H171">
            <v>0</v>
          </cell>
          <cell r="I171">
            <v>383026</v>
          </cell>
          <cell r="K171">
            <v>2488806</v>
          </cell>
          <cell r="L171">
            <v>14780</v>
          </cell>
          <cell r="N171">
            <v>2352342</v>
          </cell>
          <cell r="O171">
            <v>0</v>
          </cell>
          <cell r="P171">
            <v>0</v>
          </cell>
          <cell r="Q171">
            <v>4528086</v>
          </cell>
          <cell r="R171">
            <v>4171566</v>
          </cell>
          <cell r="S171">
            <v>0</v>
          </cell>
        </row>
        <row r="172">
          <cell r="A172">
            <v>165</v>
          </cell>
          <cell r="B172" t="str">
            <v>Lichfield</v>
          </cell>
          <cell r="C172" t="str">
            <v>E3433</v>
          </cell>
          <cell r="E172">
            <v>4180</v>
          </cell>
          <cell r="F172">
            <v>39701</v>
          </cell>
          <cell r="G172">
            <v>3435</v>
          </cell>
          <cell r="H172">
            <v>10260</v>
          </cell>
          <cell r="I172">
            <v>116795</v>
          </cell>
          <cell r="K172">
            <v>1056658</v>
          </cell>
          <cell r="L172">
            <v>1593</v>
          </cell>
          <cell r="N172">
            <v>294092</v>
          </cell>
          <cell r="O172">
            <v>6117</v>
          </cell>
          <cell r="P172">
            <v>42940</v>
          </cell>
          <cell r="Q172">
            <v>1142616</v>
          </cell>
          <cell r="R172">
            <v>589731</v>
          </cell>
          <cell r="S172">
            <v>0</v>
          </cell>
        </row>
        <row r="173">
          <cell r="A173">
            <v>166</v>
          </cell>
          <cell r="B173" t="str">
            <v>Lincoln</v>
          </cell>
          <cell r="C173" t="str">
            <v>E2533</v>
          </cell>
          <cell r="E173">
            <v>2000</v>
          </cell>
          <cell r="F173">
            <v>11000</v>
          </cell>
          <cell r="G173">
            <v>0</v>
          </cell>
          <cell r="H173">
            <v>0</v>
          </cell>
          <cell r="I173">
            <v>155776</v>
          </cell>
          <cell r="K173">
            <v>1692630</v>
          </cell>
          <cell r="L173">
            <v>0</v>
          </cell>
          <cell r="N173">
            <v>1202522</v>
          </cell>
          <cell r="O173">
            <v>0</v>
          </cell>
          <cell r="P173">
            <v>51094</v>
          </cell>
          <cell r="Q173">
            <v>1684789</v>
          </cell>
          <cell r="R173">
            <v>1414856</v>
          </cell>
          <cell r="S173">
            <v>0</v>
          </cell>
        </row>
        <row r="174">
          <cell r="A174">
            <v>167</v>
          </cell>
          <cell r="B174" t="str">
            <v>Liverpool</v>
          </cell>
          <cell r="C174" t="str">
            <v>E4302</v>
          </cell>
          <cell r="E174">
            <v>145809</v>
          </cell>
          <cell r="F174">
            <v>146491</v>
          </cell>
          <cell r="G174">
            <v>0</v>
          </cell>
          <cell r="H174">
            <v>0</v>
          </cell>
          <cell r="I174">
            <v>793289</v>
          </cell>
          <cell r="K174">
            <v>8999145</v>
          </cell>
          <cell r="L174">
            <v>10385</v>
          </cell>
          <cell r="N174">
            <v>8468995</v>
          </cell>
          <cell r="O174">
            <v>0</v>
          </cell>
          <cell r="P174">
            <v>3161</v>
          </cell>
          <cell r="Q174">
            <v>12684142</v>
          </cell>
          <cell r="R174">
            <v>21161219</v>
          </cell>
          <cell r="S174">
            <v>0</v>
          </cell>
        </row>
        <row r="175">
          <cell r="A175">
            <v>168</v>
          </cell>
          <cell r="B175" t="str">
            <v>Luton</v>
          </cell>
          <cell r="C175" t="str">
            <v>E0201</v>
          </cell>
          <cell r="E175">
            <v>10682</v>
          </cell>
          <cell r="F175">
            <v>29565</v>
          </cell>
          <cell r="G175">
            <v>0</v>
          </cell>
          <cell r="H175">
            <v>0</v>
          </cell>
          <cell r="I175">
            <v>273635</v>
          </cell>
          <cell r="K175">
            <v>496823</v>
          </cell>
          <cell r="L175">
            <v>339</v>
          </cell>
          <cell r="N175">
            <v>1690838</v>
          </cell>
          <cell r="O175">
            <v>0</v>
          </cell>
          <cell r="P175">
            <v>0</v>
          </cell>
          <cell r="Q175">
            <v>5221848</v>
          </cell>
          <cell r="R175">
            <v>3914795</v>
          </cell>
          <cell r="S175">
            <v>0</v>
          </cell>
        </row>
        <row r="176">
          <cell r="A176">
            <v>169</v>
          </cell>
          <cell r="B176" t="str">
            <v>Macclesfield</v>
          </cell>
          <cell r="C176" t="str">
            <v>E0636</v>
          </cell>
          <cell r="E176">
            <v>12714</v>
          </cell>
          <cell r="F176">
            <v>38177</v>
          </cell>
          <cell r="G176">
            <v>2923</v>
          </cell>
          <cell r="H176">
            <v>869</v>
          </cell>
          <cell r="I176">
            <v>269616</v>
          </cell>
          <cell r="K176">
            <v>3375865</v>
          </cell>
          <cell r="L176">
            <v>6086</v>
          </cell>
          <cell r="N176">
            <v>1119362</v>
          </cell>
          <cell r="O176">
            <v>4582</v>
          </cell>
          <cell r="P176">
            <v>36930</v>
          </cell>
          <cell r="Q176">
            <v>2122772</v>
          </cell>
          <cell r="R176">
            <v>557230</v>
          </cell>
          <cell r="S176">
            <v>0</v>
          </cell>
        </row>
        <row r="177">
          <cell r="A177">
            <v>170</v>
          </cell>
          <cell r="B177" t="str">
            <v>Maidstone</v>
          </cell>
          <cell r="C177" t="str">
            <v>E2237</v>
          </cell>
          <cell r="E177">
            <v>10194</v>
          </cell>
          <cell r="F177">
            <v>69116</v>
          </cell>
          <cell r="G177">
            <v>983</v>
          </cell>
          <cell r="H177">
            <v>0</v>
          </cell>
          <cell r="I177">
            <v>220321</v>
          </cell>
          <cell r="K177">
            <v>1879703</v>
          </cell>
          <cell r="L177">
            <v>292</v>
          </cell>
          <cell r="N177">
            <v>1274767</v>
          </cell>
          <cell r="O177">
            <v>8803</v>
          </cell>
          <cell r="P177">
            <v>11401</v>
          </cell>
          <cell r="Q177">
            <v>2973757</v>
          </cell>
          <cell r="R177">
            <v>995100.2</v>
          </cell>
          <cell r="S177">
            <v>0</v>
          </cell>
        </row>
        <row r="178">
          <cell r="A178">
            <v>171</v>
          </cell>
          <cell r="B178" t="str">
            <v>Maldon</v>
          </cell>
          <cell r="C178" t="str">
            <v>E1539</v>
          </cell>
          <cell r="E178">
            <v>3821</v>
          </cell>
          <cell r="F178">
            <v>20220</v>
          </cell>
          <cell r="G178">
            <v>7670</v>
          </cell>
          <cell r="H178">
            <v>10375</v>
          </cell>
          <cell r="I178">
            <v>91932</v>
          </cell>
          <cell r="K178">
            <v>301979</v>
          </cell>
          <cell r="L178">
            <v>0</v>
          </cell>
          <cell r="N178">
            <v>283380</v>
          </cell>
          <cell r="O178">
            <v>12110</v>
          </cell>
          <cell r="P178">
            <v>0</v>
          </cell>
          <cell r="Q178">
            <v>743244</v>
          </cell>
          <cell r="R178">
            <v>357563.09</v>
          </cell>
          <cell r="S178">
            <v>0</v>
          </cell>
        </row>
        <row r="179">
          <cell r="A179">
            <v>172</v>
          </cell>
          <cell r="B179" t="str">
            <v>Malvern Hills</v>
          </cell>
          <cell r="C179" t="str">
            <v>E1851</v>
          </cell>
          <cell r="E179">
            <v>5720</v>
          </cell>
          <cell r="F179">
            <v>40714</v>
          </cell>
          <cell r="G179">
            <v>11185</v>
          </cell>
          <cell r="H179">
            <v>0</v>
          </cell>
          <cell r="I179">
            <v>96129</v>
          </cell>
          <cell r="K179">
            <v>819939</v>
          </cell>
          <cell r="L179">
            <v>0</v>
          </cell>
          <cell r="N179">
            <v>632074</v>
          </cell>
          <cell r="O179">
            <v>14914</v>
          </cell>
          <cell r="P179">
            <v>0</v>
          </cell>
          <cell r="Q179">
            <v>533565</v>
          </cell>
          <cell r="R179">
            <v>206341</v>
          </cell>
          <cell r="S179">
            <v>0</v>
          </cell>
        </row>
        <row r="180">
          <cell r="A180">
            <v>173</v>
          </cell>
          <cell r="B180" t="str">
            <v>Manchester</v>
          </cell>
          <cell r="C180" t="str">
            <v>E4203</v>
          </cell>
          <cell r="E180">
            <v>22000</v>
          </cell>
          <cell r="F180">
            <v>240000</v>
          </cell>
          <cell r="G180">
            <v>0</v>
          </cell>
          <cell r="H180">
            <v>0</v>
          </cell>
          <cell r="I180">
            <v>1101538</v>
          </cell>
          <cell r="K180">
            <v>22719966</v>
          </cell>
          <cell r="L180">
            <v>351382</v>
          </cell>
          <cell r="N180">
            <v>9687879</v>
          </cell>
          <cell r="O180">
            <v>0</v>
          </cell>
          <cell r="P180">
            <v>0</v>
          </cell>
          <cell r="Q180">
            <v>36500000</v>
          </cell>
          <cell r="R180">
            <v>10000000</v>
          </cell>
          <cell r="S180">
            <v>0</v>
          </cell>
        </row>
        <row r="181">
          <cell r="A181">
            <v>174</v>
          </cell>
          <cell r="B181" t="str">
            <v>Mansfield</v>
          </cell>
          <cell r="C181" t="str">
            <v>E3035</v>
          </cell>
          <cell r="E181">
            <v>611</v>
          </cell>
          <cell r="F181">
            <v>51816</v>
          </cell>
          <cell r="G181">
            <v>0</v>
          </cell>
          <cell r="H181">
            <v>163</v>
          </cell>
          <cell r="I181">
            <v>127812</v>
          </cell>
          <cell r="K181">
            <v>771019</v>
          </cell>
          <cell r="L181">
            <v>83</v>
          </cell>
          <cell r="N181">
            <v>346646</v>
          </cell>
          <cell r="O181">
            <v>580</v>
          </cell>
          <cell r="P181">
            <v>13317</v>
          </cell>
          <cell r="Q181">
            <v>1078110</v>
          </cell>
          <cell r="R181">
            <v>277276</v>
          </cell>
          <cell r="S181">
            <v>0</v>
          </cell>
        </row>
        <row r="182">
          <cell r="A182">
            <v>175</v>
          </cell>
          <cell r="B182" t="str">
            <v>Medway </v>
          </cell>
          <cell r="C182" t="str">
            <v>E2201</v>
          </cell>
          <cell r="E182">
            <v>30000</v>
          </cell>
          <cell r="F182">
            <v>55000</v>
          </cell>
          <cell r="G182">
            <v>0</v>
          </cell>
          <cell r="H182">
            <v>1500</v>
          </cell>
          <cell r="I182">
            <v>321000</v>
          </cell>
          <cell r="K182">
            <v>1882561</v>
          </cell>
          <cell r="L182">
            <v>1089</v>
          </cell>
          <cell r="N182">
            <v>2200000</v>
          </cell>
          <cell r="O182">
            <v>9000</v>
          </cell>
          <cell r="P182">
            <v>130000</v>
          </cell>
          <cell r="Q182">
            <v>7100000</v>
          </cell>
          <cell r="R182">
            <v>1957737</v>
          </cell>
          <cell r="S182">
            <v>0</v>
          </cell>
        </row>
        <row r="183">
          <cell r="A183">
            <v>176</v>
          </cell>
          <cell r="B183" t="str">
            <v>Melton</v>
          </cell>
          <cell r="C183" t="str">
            <v>E2436</v>
          </cell>
          <cell r="E183">
            <v>1671</v>
          </cell>
          <cell r="F183">
            <v>37679</v>
          </cell>
          <cell r="G183">
            <v>1437</v>
          </cell>
          <cell r="H183">
            <v>706</v>
          </cell>
          <cell r="I183">
            <v>62530</v>
          </cell>
          <cell r="K183">
            <v>504468</v>
          </cell>
          <cell r="L183">
            <v>22</v>
          </cell>
          <cell r="N183">
            <v>245024</v>
          </cell>
          <cell r="O183">
            <v>4593</v>
          </cell>
          <cell r="P183">
            <v>28409</v>
          </cell>
          <cell r="Q183">
            <v>39535</v>
          </cell>
          <cell r="R183">
            <v>342381</v>
          </cell>
          <cell r="S183">
            <v>0</v>
          </cell>
        </row>
        <row r="184">
          <cell r="A184">
            <v>177</v>
          </cell>
          <cell r="B184" t="str">
            <v>Mendip</v>
          </cell>
          <cell r="C184" t="str">
            <v>E3331</v>
          </cell>
          <cell r="E184">
            <v>16181</v>
          </cell>
          <cell r="F184">
            <v>68120</v>
          </cell>
          <cell r="G184">
            <v>12778</v>
          </cell>
          <cell r="H184">
            <v>255</v>
          </cell>
          <cell r="I184">
            <v>164936</v>
          </cell>
          <cell r="K184">
            <v>1011012</v>
          </cell>
          <cell r="L184">
            <v>201</v>
          </cell>
          <cell r="N184">
            <v>1034049</v>
          </cell>
          <cell r="O184">
            <v>18008</v>
          </cell>
          <cell r="P184">
            <v>113243</v>
          </cell>
          <cell r="Q184">
            <v>1087099</v>
          </cell>
          <cell r="R184">
            <v>788823</v>
          </cell>
          <cell r="S184">
            <v>0</v>
          </cell>
        </row>
        <row r="185">
          <cell r="A185">
            <v>178</v>
          </cell>
          <cell r="B185" t="str">
            <v>Merton</v>
          </cell>
          <cell r="C185" t="str">
            <v>E5044</v>
          </cell>
          <cell r="E185">
            <v>55633</v>
          </cell>
          <cell r="F185">
            <v>34017</v>
          </cell>
          <cell r="G185">
            <v>0</v>
          </cell>
          <cell r="H185">
            <v>0</v>
          </cell>
          <cell r="I185">
            <v>281017</v>
          </cell>
          <cell r="K185">
            <v>3065738</v>
          </cell>
          <cell r="L185">
            <v>24</v>
          </cell>
          <cell r="N185">
            <v>2049389</v>
          </cell>
          <cell r="O185">
            <v>0</v>
          </cell>
          <cell r="P185">
            <v>20800</v>
          </cell>
          <cell r="Q185">
            <v>2855908</v>
          </cell>
          <cell r="R185">
            <v>3056136</v>
          </cell>
          <cell r="S185">
            <v>0</v>
          </cell>
        </row>
        <row r="186">
          <cell r="A186">
            <v>179</v>
          </cell>
          <cell r="B186" t="str">
            <v>Mid Bedfordshire</v>
          </cell>
          <cell r="C186" t="str">
            <v>E0233</v>
          </cell>
          <cell r="E186">
            <v>11999</v>
          </cell>
          <cell r="F186">
            <v>86128</v>
          </cell>
          <cell r="G186">
            <v>10202</v>
          </cell>
          <cell r="H186">
            <v>5223</v>
          </cell>
          <cell r="I186">
            <v>147053</v>
          </cell>
          <cell r="K186">
            <v>1073678</v>
          </cell>
          <cell r="L186">
            <v>0</v>
          </cell>
          <cell r="N186">
            <v>1278467</v>
          </cell>
          <cell r="O186">
            <v>15284</v>
          </cell>
          <cell r="P186">
            <v>12710</v>
          </cell>
          <cell r="Q186">
            <v>1445614</v>
          </cell>
          <cell r="R186">
            <v>823166.23</v>
          </cell>
          <cell r="S186">
            <v>0</v>
          </cell>
        </row>
        <row r="187">
          <cell r="A187">
            <v>180</v>
          </cell>
          <cell r="B187" t="str">
            <v>Mid Devon</v>
          </cell>
          <cell r="C187" t="str">
            <v>E1133</v>
          </cell>
          <cell r="E187">
            <v>7011</v>
          </cell>
          <cell r="F187">
            <v>79486</v>
          </cell>
          <cell r="G187">
            <v>342</v>
          </cell>
          <cell r="H187">
            <v>2962</v>
          </cell>
          <cell r="I187">
            <v>99280</v>
          </cell>
          <cell r="K187">
            <v>464440</v>
          </cell>
          <cell r="L187">
            <v>14066</v>
          </cell>
          <cell r="N187">
            <v>310221</v>
          </cell>
          <cell r="O187">
            <v>16806</v>
          </cell>
          <cell r="P187">
            <v>358</v>
          </cell>
          <cell r="Q187">
            <v>318707</v>
          </cell>
          <cell r="R187">
            <v>199348</v>
          </cell>
          <cell r="S187">
            <v>0</v>
          </cell>
        </row>
        <row r="188">
          <cell r="A188">
            <v>181</v>
          </cell>
          <cell r="B188" t="str">
            <v>Mid Suffolk</v>
          </cell>
          <cell r="C188" t="str">
            <v>E3534</v>
          </cell>
          <cell r="E188">
            <v>11705</v>
          </cell>
          <cell r="F188">
            <v>57493</v>
          </cell>
          <cell r="G188">
            <v>18472</v>
          </cell>
          <cell r="H188">
            <v>0</v>
          </cell>
          <cell r="I188">
            <v>115936</v>
          </cell>
          <cell r="K188">
            <v>915571</v>
          </cell>
          <cell r="L188">
            <v>0</v>
          </cell>
          <cell r="N188">
            <v>235895</v>
          </cell>
          <cell r="O188">
            <v>17300</v>
          </cell>
          <cell r="P188">
            <v>16750</v>
          </cell>
          <cell r="Q188">
            <v>525945</v>
          </cell>
          <cell r="R188">
            <v>1512087</v>
          </cell>
          <cell r="S188">
            <v>0</v>
          </cell>
        </row>
        <row r="189">
          <cell r="A189">
            <v>182</v>
          </cell>
          <cell r="B189" t="str">
            <v>Mid Sussex</v>
          </cell>
          <cell r="C189" t="str">
            <v>E3836</v>
          </cell>
          <cell r="E189">
            <v>13308</v>
          </cell>
          <cell r="F189">
            <v>35517</v>
          </cell>
          <cell r="G189">
            <v>2502</v>
          </cell>
          <cell r="H189">
            <v>0</v>
          </cell>
          <cell r="I189">
            <v>182432</v>
          </cell>
          <cell r="K189">
            <v>813587</v>
          </cell>
          <cell r="L189">
            <v>2114</v>
          </cell>
          <cell r="N189">
            <v>1326089</v>
          </cell>
          <cell r="O189">
            <v>2597</v>
          </cell>
          <cell r="P189">
            <v>36599</v>
          </cell>
          <cell r="Q189">
            <v>2218057</v>
          </cell>
          <cell r="R189">
            <v>6396863</v>
          </cell>
          <cell r="S189">
            <v>0</v>
          </cell>
        </row>
        <row r="190">
          <cell r="A190">
            <v>183</v>
          </cell>
          <cell r="B190" t="str">
            <v>Middlesbrough</v>
          </cell>
          <cell r="C190" t="str">
            <v>E0702</v>
          </cell>
          <cell r="E190">
            <v>626</v>
          </cell>
          <cell r="F190">
            <v>28417</v>
          </cell>
          <cell r="G190">
            <v>0</v>
          </cell>
          <cell r="H190">
            <v>0</v>
          </cell>
          <cell r="I190">
            <v>200308</v>
          </cell>
          <cell r="K190">
            <v>2350979</v>
          </cell>
          <cell r="L190">
            <v>932</v>
          </cell>
          <cell r="N190">
            <v>1489548</v>
          </cell>
          <cell r="O190">
            <v>384</v>
          </cell>
          <cell r="P190">
            <v>0</v>
          </cell>
          <cell r="Q190">
            <v>3211174</v>
          </cell>
          <cell r="R190">
            <v>1261547</v>
          </cell>
          <cell r="S190">
            <v>0</v>
          </cell>
        </row>
        <row r="191">
          <cell r="A191">
            <v>184</v>
          </cell>
          <cell r="B191" t="str">
            <v>Milton Keynes</v>
          </cell>
          <cell r="C191" t="str">
            <v>E0401</v>
          </cell>
          <cell r="E191">
            <v>67212</v>
          </cell>
          <cell r="F191">
            <v>130129</v>
          </cell>
          <cell r="G191">
            <v>0</v>
          </cell>
          <cell r="H191">
            <v>0</v>
          </cell>
          <cell r="I191">
            <v>315231</v>
          </cell>
          <cell r="K191">
            <v>1098517</v>
          </cell>
          <cell r="L191">
            <v>1875</v>
          </cell>
          <cell r="N191">
            <v>3010533</v>
          </cell>
          <cell r="O191">
            <v>4476</v>
          </cell>
          <cell r="P191">
            <v>130340</v>
          </cell>
          <cell r="Q191">
            <v>3063324</v>
          </cell>
          <cell r="R191">
            <v>2937763</v>
          </cell>
          <cell r="S191">
            <v>0</v>
          </cell>
        </row>
        <row r="192">
          <cell r="A192">
            <v>185</v>
          </cell>
          <cell r="B192" t="str">
            <v>Mole Valley</v>
          </cell>
          <cell r="C192" t="str">
            <v>E3634</v>
          </cell>
          <cell r="E192">
            <v>6002</v>
          </cell>
          <cell r="F192">
            <v>45763</v>
          </cell>
          <cell r="G192">
            <v>11554</v>
          </cell>
          <cell r="H192">
            <v>1009</v>
          </cell>
          <cell r="I192">
            <v>148342</v>
          </cell>
          <cell r="K192">
            <v>750912</v>
          </cell>
          <cell r="L192">
            <v>75</v>
          </cell>
          <cell r="N192">
            <v>731317</v>
          </cell>
          <cell r="O192">
            <v>7455</v>
          </cell>
          <cell r="P192">
            <v>30282</v>
          </cell>
          <cell r="Q192">
            <v>1224133</v>
          </cell>
          <cell r="R192">
            <v>706683</v>
          </cell>
          <cell r="S192">
            <v>0</v>
          </cell>
        </row>
        <row r="193">
          <cell r="A193">
            <v>186</v>
          </cell>
          <cell r="B193" t="str">
            <v>New Forest</v>
          </cell>
          <cell r="C193" t="str">
            <v>E1738</v>
          </cell>
          <cell r="E193">
            <v>12111</v>
          </cell>
          <cell r="F193">
            <v>47281</v>
          </cell>
          <cell r="G193">
            <v>4083</v>
          </cell>
          <cell r="H193">
            <v>307</v>
          </cell>
          <cell r="I193">
            <v>263962</v>
          </cell>
          <cell r="K193">
            <v>1770908</v>
          </cell>
          <cell r="L193">
            <v>155</v>
          </cell>
          <cell r="N193">
            <v>1169679</v>
          </cell>
          <cell r="O193">
            <v>12338</v>
          </cell>
          <cell r="P193">
            <v>21856</v>
          </cell>
          <cell r="Q193">
            <v>1233888</v>
          </cell>
          <cell r="R193">
            <v>1014264</v>
          </cell>
          <cell r="S193">
            <v>0</v>
          </cell>
        </row>
        <row r="194">
          <cell r="A194">
            <v>187</v>
          </cell>
          <cell r="B194" t="str">
            <v>Newark and Sherwood</v>
          </cell>
          <cell r="C194" t="str">
            <v>E3036</v>
          </cell>
          <cell r="E194">
            <v>5512</v>
          </cell>
          <cell r="F194">
            <v>63372</v>
          </cell>
          <cell r="G194">
            <v>3000</v>
          </cell>
          <cell r="H194">
            <v>6000</v>
          </cell>
          <cell r="I194">
            <v>148024</v>
          </cell>
          <cell r="K194">
            <v>1663239</v>
          </cell>
          <cell r="L194">
            <v>0</v>
          </cell>
          <cell r="N194">
            <v>527463</v>
          </cell>
          <cell r="O194">
            <v>6673</v>
          </cell>
          <cell r="P194">
            <v>50200</v>
          </cell>
          <cell r="Q194">
            <v>1288477</v>
          </cell>
          <cell r="R194">
            <v>638712</v>
          </cell>
          <cell r="S194">
            <v>0</v>
          </cell>
        </row>
        <row r="195">
          <cell r="A195">
            <v>188</v>
          </cell>
          <cell r="B195" t="str">
            <v>Newcastle upon Tyne</v>
          </cell>
          <cell r="C195" t="str">
            <v>E4502</v>
          </cell>
          <cell r="E195">
            <v>37652</v>
          </cell>
          <cell r="F195">
            <v>50271</v>
          </cell>
          <cell r="G195">
            <v>0</v>
          </cell>
          <cell r="H195">
            <v>0</v>
          </cell>
          <cell r="I195">
            <v>498336</v>
          </cell>
          <cell r="K195">
            <v>5343596</v>
          </cell>
          <cell r="L195">
            <v>25787</v>
          </cell>
          <cell r="N195">
            <v>5630801</v>
          </cell>
          <cell r="O195">
            <v>1274</v>
          </cell>
          <cell r="P195">
            <v>31157</v>
          </cell>
          <cell r="Q195">
            <v>4900760</v>
          </cell>
          <cell r="R195">
            <v>5528743</v>
          </cell>
          <cell r="S195">
            <v>0</v>
          </cell>
        </row>
        <row r="196">
          <cell r="A196">
            <v>189</v>
          </cell>
          <cell r="B196" t="str">
            <v>Newcastle-under-Lyme</v>
          </cell>
          <cell r="C196" t="str">
            <v>E3434</v>
          </cell>
          <cell r="E196">
            <v>2464</v>
          </cell>
          <cell r="F196">
            <v>60688</v>
          </cell>
          <cell r="G196">
            <v>0</v>
          </cell>
          <cell r="H196">
            <v>0</v>
          </cell>
          <cell r="I196">
            <v>140016</v>
          </cell>
          <cell r="K196">
            <v>1129719</v>
          </cell>
          <cell r="L196">
            <v>0</v>
          </cell>
          <cell r="N196">
            <v>1193982</v>
          </cell>
          <cell r="O196">
            <v>3561</v>
          </cell>
          <cell r="P196">
            <v>3062</v>
          </cell>
          <cell r="Q196">
            <v>931862</v>
          </cell>
          <cell r="R196">
            <v>976819</v>
          </cell>
          <cell r="S196">
            <v>0</v>
          </cell>
        </row>
        <row r="197">
          <cell r="A197">
            <v>190</v>
          </cell>
          <cell r="B197" t="str">
            <v>Newham</v>
          </cell>
          <cell r="C197" t="str">
            <v>E5045</v>
          </cell>
          <cell r="E197">
            <v>1368</v>
          </cell>
          <cell r="F197">
            <v>0</v>
          </cell>
          <cell r="G197">
            <v>0</v>
          </cell>
          <cell r="H197">
            <v>0</v>
          </cell>
          <cell r="I197">
            <v>357975</v>
          </cell>
          <cell r="K197">
            <v>927050</v>
          </cell>
          <cell r="L197">
            <v>4644</v>
          </cell>
          <cell r="N197">
            <v>2063665</v>
          </cell>
          <cell r="O197">
            <v>0</v>
          </cell>
          <cell r="P197">
            <v>62131</v>
          </cell>
          <cell r="Q197">
            <v>7554692</v>
          </cell>
          <cell r="R197">
            <v>6702736</v>
          </cell>
          <cell r="S197">
            <v>0</v>
          </cell>
        </row>
        <row r="198">
          <cell r="A198">
            <v>191</v>
          </cell>
          <cell r="B198" t="str">
            <v>North Cornwall</v>
          </cell>
          <cell r="C198" t="str">
            <v>E0834</v>
          </cell>
          <cell r="E198">
            <v>16549.17</v>
          </cell>
          <cell r="F198">
            <v>78594.68</v>
          </cell>
          <cell r="G198">
            <v>6913.55</v>
          </cell>
          <cell r="H198">
            <v>1906.04</v>
          </cell>
          <cell r="I198">
            <v>185813.97</v>
          </cell>
          <cell r="K198">
            <v>575198.87</v>
          </cell>
          <cell r="L198">
            <v>18.67</v>
          </cell>
          <cell r="N198">
            <v>355018.4</v>
          </cell>
          <cell r="O198">
            <v>21350.96</v>
          </cell>
          <cell r="P198">
            <v>2944.08</v>
          </cell>
          <cell r="Q198">
            <v>577542.08</v>
          </cell>
          <cell r="R198">
            <v>178283</v>
          </cell>
          <cell r="S198">
            <v>0</v>
          </cell>
        </row>
        <row r="199">
          <cell r="A199">
            <v>192</v>
          </cell>
          <cell r="B199" t="str">
            <v>North Devon</v>
          </cell>
          <cell r="C199" t="str">
            <v>E1134</v>
          </cell>
          <cell r="E199">
            <v>10028</v>
          </cell>
          <cell r="F199">
            <v>83633</v>
          </cell>
          <cell r="G199">
            <v>4661</v>
          </cell>
          <cell r="H199">
            <v>13087</v>
          </cell>
          <cell r="I199">
            <v>183918</v>
          </cell>
          <cell r="K199">
            <v>1330840</v>
          </cell>
          <cell r="L199">
            <v>95</v>
          </cell>
          <cell r="N199">
            <v>520242</v>
          </cell>
          <cell r="O199">
            <v>11284</v>
          </cell>
          <cell r="P199">
            <v>0</v>
          </cell>
          <cell r="Q199">
            <v>495702</v>
          </cell>
          <cell r="R199">
            <v>1330610</v>
          </cell>
          <cell r="S199">
            <v>0</v>
          </cell>
        </row>
        <row r="200">
          <cell r="A200">
            <v>193</v>
          </cell>
          <cell r="B200" t="str">
            <v>North Dorset</v>
          </cell>
          <cell r="C200" t="str">
            <v>E1234</v>
          </cell>
          <cell r="E200">
            <v>562</v>
          </cell>
          <cell r="F200">
            <v>19512</v>
          </cell>
          <cell r="G200">
            <v>1435</v>
          </cell>
          <cell r="H200">
            <v>5539</v>
          </cell>
          <cell r="I200">
            <v>83964</v>
          </cell>
          <cell r="K200">
            <v>795525</v>
          </cell>
          <cell r="L200">
            <v>0</v>
          </cell>
          <cell r="N200">
            <v>537462</v>
          </cell>
          <cell r="O200">
            <v>5438</v>
          </cell>
          <cell r="P200">
            <v>0</v>
          </cell>
          <cell r="Q200">
            <v>466932</v>
          </cell>
          <cell r="R200">
            <v>429503</v>
          </cell>
          <cell r="S200">
            <v>0</v>
          </cell>
        </row>
        <row r="201">
          <cell r="A201">
            <v>194</v>
          </cell>
          <cell r="B201" t="str">
            <v>North East Derbyshire</v>
          </cell>
          <cell r="C201" t="str">
            <v>E1038</v>
          </cell>
          <cell r="E201">
            <v>2783</v>
          </cell>
          <cell r="F201">
            <v>10106</v>
          </cell>
          <cell r="G201">
            <v>0</v>
          </cell>
          <cell r="H201">
            <v>3112</v>
          </cell>
          <cell r="I201">
            <v>91212</v>
          </cell>
          <cell r="K201">
            <v>593607</v>
          </cell>
          <cell r="L201">
            <v>26845</v>
          </cell>
          <cell r="N201">
            <v>206646</v>
          </cell>
          <cell r="O201">
            <v>9600</v>
          </cell>
          <cell r="P201">
            <v>5242</v>
          </cell>
          <cell r="Q201">
            <v>717336</v>
          </cell>
          <cell r="R201">
            <v>241545</v>
          </cell>
          <cell r="S201">
            <v>0</v>
          </cell>
        </row>
        <row r="202">
          <cell r="A202">
            <v>195</v>
          </cell>
          <cell r="B202" t="str">
            <v>North East Lincolnshire</v>
          </cell>
          <cell r="C202" t="str">
            <v>E2003</v>
          </cell>
          <cell r="E202">
            <v>2982</v>
          </cell>
          <cell r="F202">
            <v>21372</v>
          </cell>
          <cell r="G202">
            <v>270</v>
          </cell>
          <cell r="H202">
            <v>0</v>
          </cell>
          <cell r="I202">
            <v>251374</v>
          </cell>
          <cell r="K202">
            <v>694494</v>
          </cell>
          <cell r="L202">
            <v>120</v>
          </cell>
          <cell r="N202">
            <v>532944</v>
          </cell>
          <cell r="O202">
            <v>360</v>
          </cell>
          <cell r="P202">
            <v>0</v>
          </cell>
          <cell r="Q202">
            <v>1895478</v>
          </cell>
          <cell r="R202">
            <v>771000</v>
          </cell>
          <cell r="S202">
            <v>0</v>
          </cell>
        </row>
        <row r="203">
          <cell r="A203">
            <v>196</v>
          </cell>
          <cell r="B203" t="str">
            <v>North Hertfordshire</v>
          </cell>
          <cell r="C203" t="str">
            <v>E1935</v>
          </cell>
          <cell r="E203">
            <v>4251</v>
          </cell>
          <cell r="F203">
            <v>32319</v>
          </cell>
          <cell r="G203">
            <v>3000</v>
          </cell>
          <cell r="H203">
            <v>2000</v>
          </cell>
          <cell r="I203">
            <v>191060</v>
          </cell>
          <cell r="K203">
            <v>535324</v>
          </cell>
          <cell r="L203">
            <v>646</v>
          </cell>
          <cell r="N203">
            <v>734879</v>
          </cell>
          <cell r="O203">
            <v>5000</v>
          </cell>
          <cell r="P203">
            <v>50000</v>
          </cell>
          <cell r="Q203">
            <v>2100000</v>
          </cell>
          <cell r="R203">
            <v>8151268</v>
          </cell>
          <cell r="S203">
            <v>0</v>
          </cell>
        </row>
        <row r="204">
          <cell r="A204">
            <v>197</v>
          </cell>
          <cell r="B204" t="str">
            <v>North Kesteven</v>
          </cell>
          <cell r="C204" t="str">
            <v>E2534</v>
          </cell>
          <cell r="E204">
            <v>4466</v>
          </cell>
          <cell r="F204">
            <v>27159</v>
          </cell>
          <cell r="G204">
            <v>3475</v>
          </cell>
          <cell r="H204">
            <v>4000</v>
          </cell>
          <cell r="I204">
            <v>109189</v>
          </cell>
          <cell r="K204">
            <v>704142</v>
          </cell>
          <cell r="L204">
            <v>1747</v>
          </cell>
          <cell r="N204">
            <v>589002</v>
          </cell>
          <cell r="O204">
            <v>11201</v>
          </cell>
          <cell r="P204">
            <v>8761</v>
          </cell>
          <cell r="Q204">
            <v>897335</v>
          </cell>
          <cell r="R204">
            <v>164885</v>
          </cell>
          <cell r="S204">
            <v>0</v>
          </cell>
        </row>
        <row r="205">
          <cell r="A205">
            <v>198</v>
          </cell>
          <cell r="B205" t="str">
            <v>North Lincolnshire</v>
          </cell>
          <cell r="C205" t="str">
            <v>E2004</v>
          </cell>
          <cell r="E205">
            <v>10539</v>
          </cell>
          <cell r="F205">
            <v>68111</v>
          </cell>
          <cell r="G205">
            <v>10935</v>
          </cell>
          <cell r="H205">
            <v>0</v>
          </cell>
          <cell r="I205">
            <v>258214</v>
          </cell>
          <cell r="K205">
            <v>1817287</v>
          </cell>
          <cell r="L205">
            <v>1234</v>
          </cell>
          <cell r="N205">
            <v>495533</v>
          </cell>
          <cell r="O205">
            <v>14580</v>
          </cell>
          <cell r="P205">
            <v>80697</v>
          </cell>
          <cell r="Q205">
            <v>2033656</v>
          </cell>
          <cell r="R205">
            <v>2254846</v>
          </cell>
          <cell r="S205">
            <v>0</v>
          </cell>
        </row>
        <row r="206">
          <cell r="A206">
            <v>199</v>
          </cell>
          <cell r="B206" t="str">
            <v>North Norfolk</v>
          </cell>
          <cell r="C206" t="str">
            <v>E2635</v>
          </cell>
          <cell r="E206">
            <v>1870</v>
          </cell>
          <cell r="F206">
            <v>56099</v>
          </cell>
          <cell r="G206">
            <v>6048</v>
          </cell>
          <cell r="H206">
            <v>5030</v>
          </cell>
          <cell r="I206">
            <v>195084</v>
          </cell>
          <cell r="K206">
            <v>1060532</v>
          </cell>
          <cell r="L206">
            <v>10</v>
          </cell>
          <cell r="N206">
            <v>591234</v>
          </cell>
          <cell r="O206">
            <v>22574</v>
          </cell>
          <cell r="P206">
            <v>15948</v>
          </cell>
          <cell r="Q206">
            <v>642527</v>
          </cell>
          <cell r="R206">
            <v>550057</v>
          </cell>
          <cell r="S206">
            <v>0</v>
          </cell>
        </row>
        <row r="207">
          <cell r="A207">
            <v>200</v>
          </cell>
          <cell r="B207" t="str">
            <v>North Shropshire</v>
          </cell>
          <cell r="C207" t="str">
            <v>E3232</v>
          </cell>
          <cell r="E207">
            <v>4104</v>
          </cell>
          <cell r="F207">
            <v>51547</v>
          </cell>
          <cell r="G207">
            <v>2110</v>
          </cell>
          <cell r="H207">
            <v>61</v>
          </cell>
          <cell r="I207">
            <v>88698</v>
          </cell>
          <cell r="K207">
            <v>1025539</v>
          </cell>
          <cell r="L207">
            <v>0</v>
          </cell>
          <cell r="N207">
            <v>276152</v>
          </cell>
          <cell r="O207">
            <v>7161</v>
          </cell>
          <cell r="P207">
            <v>62082</v>
          </cell>
          <cell r="Q207">
            <v>535414</v>
          </cell>
          <cell r="R207">
            <v>84898</v>
          </cell>
          <cell r="S207">
            <v>0</v>
          </cell>
        </row>
        <row r="208">
          <cell r="A208">
            <v>201</v>
          </cell>
          <cell r="B208" t="str">
            <v>North Somerset</v>
          </cell>
          <cell r="C208" t="str">
            <v>E0104</v>
          </cell>
          <cell r="E208">
            <v>7994</v>
          </cell>
          <cell r="F208">
            <v>171071</v>
          </cell>
          <cell r="G208">
            <v>0</v>
          </cell>
          <cell r="H208">
            <v>0</v>
          </cell>
          <cell r="I208">
            <v>245396</v>
          </cell>
          <cell r="K208">
            <v>1163138</v>
          </cell>
          <cell r="L208">
            <v>5811</v>
          </cell>
          <cell r="N208">
            <v>1089106</v>
          </cell>
          <cell r="O208">
            <v>0</v>
          </cell>
          <cell r="P208">
            <v>50000</v>
          </cell>
          <cell r="Q208">
            <v>2014436</v>
          </cell>
          <cell r="R208">
            <v>1461907</v>
          </cell>
          <cell r="S208">
            <v>0</v>
          </cell>
        </row>
        <row r="209">
          <cell r="A209">
            <v>202</v>
          </cell>
          <cell r="B209" t="str">
            <v>North Tyneside</v>
          </cell>
          <cell r="C209" t="str">
            <v>E4503</v>
          </cell>
          <cell r="E209">
            <v>25505</v>
          </cell>
          <cell r="F209">
            <v>33410</v>
          </cell>
          <cell r="G209">
            <v>0</v>
          </cell>
          <cell r="H209">
            <v>0</v>
          </cell>
          <cell r="I209">
            <v>223600</v>
          </cell>
          <cell r="K209">
            <v>1682860</v>
          </cell>
          <cell r="L209">
            <v>1146</v>
          </cell>
          <cell r="N209">
            <v>858613</v>
          </cell>
          <cell r="O209">
            <v>0</v>
          </cell>
          <cell r="P209">
            <v>187622</v>
          </cell>
          <cell r="Q209">
            <v>2307511</v>
          </cell>
          <cell r="R209">
            <v>1158971.04</v>
          </cell>
          <cell r="S209">
            <v>0</v>
          </cell>
        </row>
        <row r="210">
          <cell r="A210">
            <v>203</v>
          </cell>
          <cell r="B210" t="str">
            <v>North Warwickshire</v>
          </cell>
          <cell r="C210" t="str">
            <v>E3731</v>
          </cell>
          <cell r="E210">
            <v>3326</v>
          </cell>
          <cell r="F210">
            <v>14229</v>
          </cell>
          <cell r="G210">
            <v>0</v>
          </cell>
          <cell r="H210">
            <v>0</v>
          </cell>
          <cell r="I210">
            <v>99637</v>
          </cell>
          <cell r="K210">
            <v>2037214</v>
          </cell>
          <cell r="L210">
            <v>182</v>
          </cell>
          <cell r="N210">
            <v>255208</v>
          </cell>
          <cell r="O210">
            <v>9175</v>
          </cell>
          <cell r="P210">
            <v>0</v>
          </cell>
          <cell r="Q210">
            <v>809407</v>
          </cell>
          <cell r="R210">
            <v>854951</v>
          </cell>
          <cell r="S210">
            <v>0</v>
          </cell>
        </row>
        <row r="211">
          <cell r="A211">
            <v>204</v>
          </cell>
          <cell r="B211" t="str">
            <v>North West Leicestershire</v>
          </cell>
          <cell r="C211" t="str">
            <v>E2437</v>
          </cell>
          <cell r="E211">
            <v>7831</v>
          </cell>
          <cell r="F211">
            <v>44238</v>
          </cell>
          <cell r="G211">
            <v>6640</v>
          </cell>
          <cell r="H211">
            <v>1682</v>
          </cell>
          <cell r="I211">
            <v>141098</v>
          </cell>
          <cell r="K211">
            <v>1491928</v>
          </cell>
          <cell r="L211">
            <v>221</v>
          </cell>
          <cell r="N211">
            <v>338356</v>
          </cell>
          <cell r="O211">
            <v>8853</v>
          </cell>
          <cell r="P211">
            <v>47824</v>
          </cell>
          <cell r="Q211">
            <v>1465067</v>
          </cell>
          <cell r="R211">
            <v>1279789</v>
          </cell>
          <cell r="S211">
            <v>0</v>
          </cell>
        </row>
        <row r="212">
          <cell r="A212">
            <v>205</v>
          </cell>
          <cell r="B212" t="str">
            <v>North Wiltshire</v>
          </cell>
          <cell r="C212" t="str">
            <v>E3932</v>
          </cell>
          <cell r="E212">
            <v>0</v>
          </cell>
          <cell r="F212">
            <v>86314</v>
          </cell>
          <cell r="G212">
            <v>2139</v>
          </cell>
          <cell r="H212">
            <v>5687</v>
          </cell>
          <cell r="I212">
            <v>157094</v>
          </cell>
          <cell r="K212">
            <v>853097</v>
          </cell>
          <cell r="L212">
            <v>604</v>
          </cell>
          <cell r="N212">
            <v>778754</v>
          </cell>
          <cell r="O212">
            <v>14873</v>
          </cell>
          <cell r="P212">
            <v>16789</v>
          </cell>
          <cell r="Q212">
            <v>932073</v>
          </cell>
          <cell r="R212">
            <v>220949</v>
          </cell>
          <cell r="S212">
            <v>0</v>
          </cell>
        </row>
        <row r="213">
          <cell r="A213">
            <v>206</v>
          </cell>
          <cell r="B213" t="str">
            <v>Northampton</v>
          </cell>
          <cell r="C213" t="str">
            <v>E2835</v>
          </cell>
          <cell r="E213">
            <v>24541</v>
          </cell>
          <cell r="F213">
            <v>110175</v>
          </cell>
          <cell r="G213">
            <v>0</v>
          </cell>
          <cell r="H213">
            <v>0</v>
          </cell>
          <cell r="I213">
            <v>318852</v>
          </cell>
          <cell r="K213">
            <v>1310695</v>
          </cell>
          <cell r="L213">
            <v>311</v>
          </cell>
          <cell r="N213">
            <v>2020682</v>
          </cell>
          <cell r="O213">
            <v>492</v>
          </cell>
          <cell r="P213">
            <v>570000</v>
          </cell>
          <cell r="Q213">
            <v>8611050</v>
          </cell>
          <cell r="R213">
            <v>1540753</v>
          </cell>
          <cell r="S213">
            <v>0</v>
          </cell>
        </row>
        <row r="214">
          <cell r="A214">
            <v>207</v>
          </cell>
          <cell r="B214" t="str">
            <v>Norwich</v>
          </cell>
          <cell r="C214" t="str">
            <v>E2636</v>
          </cell>
          <cell r="E214">
            <v>1962</v>
          </cell>
          <cell r="F214">
            <v>17982</v>
          </cell>
          <cell r="G214">
            <v>0</v>
          </cell>
          <cell r="H214">
            <v>0</v>
          </cell>
          <cell r="I214">
            <v>292702</v>
          </cell>
          <cell r="K214">
            <v>1466201</v>
          </cell>
          <cell r="L214">
            <v>0</v>
          </cell>
          <cell r="N214">
            <v>2192365</v>
          </cell>
          <cell r="O214">
            <v>0</v>
          </cell>
          <cell r="P214">
            <v>0</v>
          </cell>
          <cell r="Q214">
            <v>4967947</v>
          </cell>
          <cell r="R214">
            <v>1170043</v>
          </cell>
          <cell r="S214">
            <v>0</v>
          </cell>
        </row>
        <row r="215">
          <cell r="A215">
            <v>208</v>
          </cell>
          <cell r="B215" t="str">
            <v>Nottingham</v>
          </cell>
          <cell r="C215" t="str">
            <v>E3001</v>
          </cell>
          <cell r="E215">
            <v>20125</v>
          </cell>
          <cell r="F215">
            <v>101465</v>
          </cell>
          <cell r="G215">
            <v>0</v>
          </cell>
          <cell r="H215">
            <v>0</v>
          </cell>
          <cell r="I215">
            <v>522947</v>
          </cell>
          <cell r="K215">
            <v>2168801</v>
          </cell>
          <cell r="L215">
            <v>2853</v>
          </cell>
          <cell r="N215">
            <v>5517950</v>
          </cell>
          <cell r="O215">
            <v>0</v>
          </cell>
          <cell r="P215">
            <v>284616</v>
          </cell>
          <cell r="Q215">
            <v>11842379</v>
          </cell>
          <cell r="R215">
            <v>11500000</v>
          </cell>
          <cell r="S215">
            <v>0</v>
          </cell>
        </row>
        <row r="216">
          <cell r="A216">
            <v>209</v>
          </cell>
          <cell r="B216" t="str">
            <v>Nuneaton and Bedworth</v>
          </cell>
          <cell r="C216" t="str">
            <v>E3732</v>
          </cell>
          <cell r="E216">
            <v>5500</v>
          </cell>
          <cell r="F216">
            <v>30000</v>
          </cell>
          <cell r="G216">
            <v>2000</v>
          </cell>
          <cell r="H216">
            <v>0</v>
          </cell>
          <cell r="I216">
            <v>144238</v>
          </cell>
          <cell r="K216">
            <v>1500034</v>
          </cell>
          <cell r="L216">
            <v>0</v>
          </cell>
          <cell r="N216">
            <v>650000</v>
          </cell>
          <cell r="O216">
            <v>2500</v>
          </cell>
          <cell r="P216">
            <v>15000</v>
          </cell>
          <cell r="Q216">
            <v>1650000</v>
          </cell>
          <cell r="R216">
            <v>474448</v>
          </cell>
          <cell r="S216">
            <v>0</v>
          </cell>
        </row>
        <row r="217">
          <cell r="A217">
            <v>210</v>
          </cell>
          <cell r="B217" t="str">
            <v>Oadby and Wigston</v>
          </cell>
          <cell r="C217" t="str">
            <v>E2438</v>
          </cell>
          <cell r="E217">
            <v>5394</v>
          </cell>
          <cell r="F217">
            <v>2961</v>
          </cell>
          <cell r="G217">
            <v>0</v>
          </cell>
          <cell r="H217">
            <v>0</v>
          </cell>
          <cell r="I217">
            <v>58135</v>
          </cell>
          <cell r="K217">
            <v>208377</v>
          </cell>
          <cell r="L217">
            <v>0</v>
          </cell>
          <cell r="N217">
            <v>289677</v>
          </cell>
          <cell r="O217">
            <v>0</v>
          </cell>
          <cell r="P217">
            <v>0</v>
          </cell>
          <cell r="Q217">
            <v>520317</v>
          </cell>
          <cell r="R217">
            <v>98582</v>
          </cell>
          <cell r="S217">
            <v>0</v>
          </cell>
        </row>
        <row r="218">
          <cell r="A218">
            <v>211</v>
          </cell>
          <cell r="B218" t="str">
            <v>Oldham</v>
          </cell>
          <cell r="C218" t="str">
            <v>E4204</v>
          </cell>
          <cell r="E218">
            <v>33159</v>
          </cell>
          <cell r="F218">
            <v>87861</v>
          </cell>
          <cell r="G218">
            <v>468</v>
          </cell>
          <cell r="H218">
            <v>895</v>
          </cell>
          <cell r="I218">
            <v>319554</v>
          </cell>
          <cell r="K218">
            <v>3249133</v>
          </cell>
          <cell r="L218">
            <v>316</v>
          </cell>
          <cell r="N218">
            <v>1219860</v>
          </cell>
          <cell r="O218">
            <v>5022</v>
          </cell>
          <cell r="P218">
            <v>197156</v>
          </cell>
          <cell r="Q218">
            <v>2925401</v>
          </cell>
          <cell r="R218">
            <v>1640110</v>
          </cell>
          <cell r="S218">
            <v>0</v>
          </cell>
        </row>
        <row r="219">
          <cell r="A219">
            <v>212</v>
          </cell>
          <cell r="B219" t="str">
            <v>Oswestry</v>
          </cell>
          <cell r="C219" t="str">
            <v>E3233</v>
          </cell>
          <cell r="E219">
            <v>16894</v>
          </cell>
          <cell r="F219">
            <v>14469</v>
          </cell>
          <cell r="G219">
            <v>101</v>
          </cell>
          <cell r="H219">
            <v>0</v>
          </cell>
          <cell r="I219">
            <v>57997</v>
          </cell>
          <cell r="K219">
            <v>605507</v>
          </cell>
          <cell r="L219">
            <v>0</v>
          </cell>
          <cell r="N219">
            <v>373581</v>
          </cell>
          <cell r="O219">
            <v>4956</v>
          </cell>
          <cell r="P219">
            <v>0</v>
          </cell>
          <cell r="Q219">
            <v>308889</v>
          </cell>
          <cell r="R219">
            <v>383853.33</v>
          </cell>
          <cell r="S219">
            <v>0</v>
          </cell>
        </row>
        <row r="220">
          <cell r="A220">
            <v>213</v>
          </cell>
          <cell r="B220" t="str">
            <v>Oxford</v>
          </cell>
          <cell r="C220" t="str">
            <v>E3132</v>
          </cell>
          <cell r="E220">
            <v>5981</v>
          </cell>
          <cell r="F220">
            <v>58413</v>
          </cell>
          <cell r="G220">
            <v>0</v>
          </cell>
          <cell r="H220">
            <v>0</v>
          </cell>
          <cell r="I220">
            <v>220007</v>
          </cell>
          <cell r="K220">
            <v>2597042</v>
          </cell>
          <cell r="L220">
            <v>8603</v>
          </cell>
          <cell r="N220">
            <v>6954216</v>
          </cell>
          <cell r="O220">
            <v>0</v>
          </cell>
          <cell r="P220">
            <v>4015</v>
          </cell>
          <cell r="Q220">
            <v>1323296</v>
          </cell>
          <cell r="R220">
            <v>1019956</v>
          </cell>
          <cell r="S220">
            <v>0</v>
          </cell>
        </row>
        <row r="221">
          <cell r="A221">
            <v>214</v>
          </cell>
          <cell r="B221" t="str">
            <v>Pendle</v>
          </cell>
          <cell r="C221" t="str">
            <v>E2338</v>
          </cell>
          <cell r="E221">
            <v>2776</v>
          </cell>
          <cell r="F221">
            <v>69592</v>
          </cell>
          <cell r="G221">
            <v>1467</v>
          </cell>
          <cell r="H221">
            <v>0</v>
          </cell>
          <cell r="I221">
            <v>140409</v>
          </cell>
          <cell r="K221">
            <v>633004</v>
          </cell>
          <cell r="L221">
            <v>787</v>
          </cell>
          <cell r="N221">
            <v>323775</v>
          </cell>
          <cell r="O221">
            <v>1956</v>
          </cell>
          <cell r="P221">
            <v>6094</v>
          </cell>
          <cell r="Q221">
            <v>756207</v>
          </cell>
          <cell r="R221">
            <v>1377182.82</v>
          </cell>
          <cell r="S221">
            <v>0</v>
          </cell>
        </row>
        <row r="222">
          <cell r="A222">
            <v>215</v>
          </cell>
          <cell r="B222" t="str">
            <v>Penwith</v>
          </cell>
          <cell r="C222" t="str">
            <v>E0835</v>
          </cell>
          <cell r="E222">
            <v>14331</v>
          </cell>
          <cell r="F222">
            <v>66036</v>
          </cell>
          <cell r="G222">
            <v>6000</v>
          </cell>
          <cell r="H222">
            <v>3000</v>
          </cell>
          <cell r="I222">
            <v>156575</v>
          </cell>
          <cell r="K222">
            <v>354825</v>
          </cell>
          <cell r="L222">
            <v>254</v>
          </cell>
          <cell r="N222">
            <v>359531</v>
          </cell>
          <cell r="O222">
            <v>21531</v>
          </cell>
          <cell r="P222">
            <v>0</v>
          </cell>
          <cell r="Q222">
            <v>592695</v>
          </cell>
          <cell r="R222">
            <v>417000</v>
          </cell>
          <cell r="S222">
            <v>0</v>
          </cell>
        </row>
        <row r="223">
          <cell r="A223">
            <v>216</v>
          </cell>
          <cell r="B223" t="str">
            <v>Peterborough</v>
          </cell>
          <cell r="C223" t="str">
            <v>E0501</v>
          </cell>
          <cell r="E223">
            <v>31612</v>
          </cell>
          <cell r="F223">
            <v>125514</v>
          </cell>
          <cell r="G223">
            <v>8259</v>
          </cell>
          <cell r="H223">
            <v>5179</v>
          </cell>
          <cell r="I223">
            <v>247048</v>
          </cell>
          <cell r="K223">
            <v>1424719</v>
          </cell>
          <cell r="L223">
            <v>6373</v>
          </cell>
          <cell r="N223">
            <v>1507812</v>
          </cell>
          <cell r="O223">
            <v>5015</v>
          </cell>
          <cell r="P223">
            <v>503609</v>
          </cell>
          <cell r="Q223">
            <v>3256364</v>
          </cell>
          <cell r="R223">
            <v>1777059</v>
          </cell>
          <cell r="S223">
            <v>0</v>
          </cell>
        </row>
        <row r="224">
          <cell r="A224">
            <v>217</v>
          </cell>
          <cell r="B224" t="str">
            <v>Plymouth</v>
          </cell>
          <cell r="C224" t="str">
            <v>E1101</v>
          </cell>
          <cell r="E224">
            <v>29512</v>
          </cell>
          <cell r="F224">
            <v>111586</v>
          </cell>
          <cell r="G224">
            <v>0</v>
          </cell>
          <cell r="H224">
            <v>0</v>
          </cell>
          <cell r="I224">
            <v>311553</v>
          </cell>
          <cell r="K224">
            <v>2030643</v>
          </cell>
          <cell r="L224">
            <v>3602</v>
          </cell>
          <cell r="N224">
            <v>2980717</v>
          </cell>
          <cell r="O224">
            <v>0</v>
          </cell>
          <cell r="P224">
            <v>45000</v>
          </cell>
          <cell r="Q224">
            <v>6104024</v>
          </cell>
          <cell r="R224">
            <v>2684404</v>
          </cell>
          <cell r="S224">
            <v>0</v>
          </cell>
        </row>
        <row r="225">
          <cell r="A225">
            <v>218</v>
          </cell>
          <cell r="B225" t="str">
            <v>Poole</v>
          </cell>
          <cell r="C225" t="str">
            <v>E1201</v>
          </cell>
          <cell r="E225">
            <v>31962</v>
          </cell>
          <cell r="F225">
            <v>20441</v>
          </cell>
          <cell r="G225">
            <v>0</v>
          </cell>
          <cell r="H225">
            <v>0</v>
          </cell>
          <cell r="I225">
            <v>199651</v>
          </cell>
          <cell r="K225">
            <v>1267800</v>
          </cell>
          <cell r="L225">
            <v>13623</v>
          </cell>
          <cell r="N225">
            <v>1700378</v>
          </cell>
          <cell r="O225">
            <v>0</v>
          </cell>
          <cell r="P225">
            <v>48808</v>
          </cell>
          <cell r="Q225">
            <v>2127258</v>
          </cell>
          <cell r="R225">
            <v>1501226</v>
          </cell>
          <cell r="S225">
            <v>0</v>
          </cell>
        </row>
        <row r="226">
          <cell r="A226">
            <v>219</v>
          </cell>
          <cell r="B226" t="str">
            <v>Portsmouth</v>
          </cell>
          <cell r="C226" t="str">
            <v>E1701</v>
          </cell>
          <cell r="E226">
            <v>4974</v>
          </cell>
          <cell r="F226">
            <v>17162</v>
          </cell>
          <cell r="G226">
            <v>0</v>
          </cell>
          <cell r="H226">
            <v>0</v>
          </cell>
          <cell r="I226">
            <v>288999</v>
          </cell>
          <cell r="K226">
            <v>1933632</v>
          </cell>
          <cell r="L226">
            <v>2561</v>
          </cell>
          <cell r="N226">
            <v>2796639</v>
          </cell>
          <cell r="O226">
            <v>0</v>
          </cell>
          <cell r="P226">
            <v>546483</v>
          </cell>
          <cell r="Q226">
            <v>2818338</v>
          </cell>
          <cell r="R226">
            <v>8611574</v>
          </cell>
          <cell r="S226">
            <v>0</v>
          </cell>
        </row>
        <row r="227">
          <cell r="A227">
            <v>220</v>
          </cell>
          <cell r="B227" t="str">
            <v>Preston</v>
          </cell>
          <cell r="C227" t="str">
            <v>E2339</v>
          </cell>
          <cell r="E227">
            <v>4197</v>
          </cell>
          <cell r="F227">
            <v>48807</v>
          </cell>
          <cell r="G227">
            <v>405</v>
          </cell>
          <cell r="H227">
            <v>0</v>
          </cell>
          <cell r="I227">
            <v>232053</v>
          </cell>
          <cell r="K227">
            <v>1422771</v>
          </cell>
          <cell r="L227">
            <v>10143</v>
          </cell>
          <cell r="N227">
            <v>1750711</v>
          </cell>
          <cell r="O227">
            <v>4747</v>
          </cell>
          <cell r="P227">
            <v>57619</v>
          </cell>
          <cell r="Q227">
            <v>1809892</v>
          </cell>
          <cell r="R227">
            <v>2292005</v>
          </cell>
          <cell r="S227">
            <v>0</v>
          </cell>
        </row>
        <row r="228">
          <cell r="A228">
            <v>221</v>
          </cell>
          <cell r="B228" t="str">
            <v>Purbeck</v>
          </cell>
          <cell r="C228" t="str">
            <v>E1236</v>
          </cell>
          <cell r="E228">
            <v>3500</v>
          </cell>
          <cell r="F228">
            <v>15400</v>
          </cell>
          <cell r="G228">
            <v>1000</v>
          </cell>
          <cell r="H228">
            <v>1000</v>
          </cell>
          <cell r="I228">
            <v>92393</v>
          </cell>
          <cell r="K228">
            <v>2420555</v>
          </cell>
          <cell r="L228">
            <v>0</v>
          </cell>
          <cell r="N228">
            <v>179500</v>
          </cell>
          <cell r="O228">
            <v>8300</v>
          </cell>
          <cell r="P228">
            <v>0</v>
          </cell>
          <cell r="Q228">
            <v>440000</v>
          </cell>
          <cell r="R228">
            <v>319000</v>
          </cell>
          <cell r="S228">
            <v>0</v>
          </cell>
        </row>
        <row r="229">
          <cell r="A229">
            <v>222</v>
          </cell>
          <cell r="B229" t="str">
            <v>Reading</v>
          </cell>
          <cell r="C229" t="str">
            <v>E0303</v>
          </cell>
          <cell r="E229">
            <v>7825</v>
          </cell>
          <cell r="F229">
            <v>14100</v>
          </cell>
          <cell r="G229">
            <v>0</v>
          </cell>
          <cell r="H229">
            <v>0</v>
          </cell>
          <cell r="I229">
            <v>270987</v>
          </cell>
          <cell r="K229">
            <v>861069</v>
          </cell>
          <cell r="L229">
            <v>9232</v>
          </cell>
          <cell r="N229">
            <v>1555995</v>
          </cell>
          <cell r="O229">
            <v>0</v>
          </cell>
          <cell r="P229">
            <v>112840</v>
          </cell>
          <cell r="Q229">
            <v>5751634</v>
          </cell>
          <cell r="R229">
            <v>3741281</v>
          </cell>
          <cell r="S229">
            <v>0</v>
          </cell>
        </row>
        <row r="230">
          <cell r="A230">
            <v>223</v>
          </cell>
          <cell r="B230" t="str">
            <v>Redbridge</v>
          </cell>
          <cell r="C230" t="str">
            <v>E5046</v>
          </cell>
          <cell r="E230">
            <v>0</v>
          </cell>
          <cell r="F230">
            <v>31896</v>
          </cell>
          <cell r="G230">
            <v>0</v>
          </cell>
          <cell r="H230">
            <v>0</v>
          </cell>
          <cell r="I230">
            <v>311563</v>
          </cell>
          <cell r="K230">
            <v>2610153</v>
          </cell>
          <cell r="L230">
            <v>31588</v>
          </cell>
          <cell r="N230">
            <v>1102199</v>
          </cell>
          <cell r="O230">
            <v>0</v>
          </cell>
          <cell r="P230">
            <v>0</v>
          </cell>
          <cell r="Q230">
            <v>3066930</v>
          </cell>
          <cell r="R230">
            <v>1947491</v>
          </cell>
          <cell r="S230">
            <v>0</v>
          </cell>
        </row>
        <row r="231">
          <cell r="A231">
            <v>224</v>
          </cell>
          <cell r="B231" t="str">
            <v>Redcar and Cleveland</v>
          </cell>
          <cell r="C231" t="str">
            <v>E0703</v>
          </cell>
          <cell r="E231">
            <v>4592</v>
          </cell>
          <cell r="F231">
            <v>11364</v>
          </cell>
          <cell r="G231">
            <v>28726</v>
          </cell>
          <cell r="H231">
            <v>0</v>
          </cell>
          <cell r="I231">
            <v>192362</v>
          </cell>
          <cell r="K231">
            <v>918763</v>
          </cell>
          <cell r="L231">
            <v>1533</v>
          </cell>
          <cell r="N231">
            <v>606864</v>
          </cell>
          <cell r="O231">
            <v>5329</v>
          </cell>
          <cell r="P231">
            <v>35080</v>
          </cell>
          <cell r="Q231">
            <v>660423</v>
          </cell>
          <cell r="R231">
            <v>2485179</v>
          </cell>
          <cell r="S231">
            <v>0</v>
          </cell>
        </row>
        <row r="232">
          <cell r="A232">
            <v>225</v>
          </cell>
          <cell r="B232" t="str">
            <v>Redditch</v>
          </cell>
          <cell r="C232" t="str">
            <v>E1835</v>
          </cell>
          <cell r="E232">
            <v>8911</v>
          </cell>
          <cell r="F232">
            <v>14510</v>
          </cell>
          <cell r="G232">
            <v>0</v>
          </cell>
          <cell r="H232">
            <v>0</v>
          </cell>
          <cell r="I232">
            <v>122138</v>
          </cell>
          <cell r="K232">
            <v>1823825</v>
          </cell>
          <cell r="L232">
            <v>0</v>
          </cell>
          <cell r="N232">
            <v>471398</v>
          </cell>
          <cell r="O232">
            <v>0</v>
          </cell>
          <cell r="P232">
            <v>0</v>
          </cell>
          <cell r="Q232">
            <v>1142854</v>
          </cell>
          <cell r="R232">
            <v>316352</v>
          </cell>
          <cell r="S232">
            <v>0</v>
          </cell>
        </row>
        <row r="233">
          <cell r="A233">
            <v>226</v>
          </cell>
          <cell r="B233" t="str">
            <v>Reigate and Banstead</v>
          </cell>
          <cell r="C233" t="str">
            <v>E3635</v>
          </cell>
          <cell r="E233">
            <v>5279</v>
          </cell>
          <cell r="F233">
            <v>11119</v>
          </cell>
          <cell r="G233">
            <v>0</v>
          </cell>
          <cell r="H233">
            <v>0</v>
          </cell>
          <cell r="I233">
            <v>196899</v>
          </cell>
          <cell r="K233">
            <v>882583</v>
          </cell>
          <cell r="L233">
            <v>809</v>
          </cell>
          <cell r="N233">
            <v>1068773</v>
          </cell>
          <cell r="O233">
            <v>0</v>
          </cell>
          <cell r="P233">
            <v>130935</v>
          </cell>
          <cell r="Q233">
            <v>3216065</v>
          </cell>
          <cell r="R233">
            <v>798293</v>
          </cell>
          <cell r="S233">
            <v>0</v>
          </cell>
        </row>
        <row r="234">
          <cell r="A234">
            <v>227</v>
          </cell>
          <cell r="B234" t="str">
            <v>Restormel</v>
          </cell>
          <cell r="C234" t="str">
            <v>E0836</v>
          </cell>
          <cell r="E234">
            <v>51061</v>
          </cell>
          <cell r="F234">
            <v>71879</v>
          </cell>
          <cell r="G234">
            <v>2000</v>
          </cell>
          <cell r="H234">
            <v>0</v>
          </cell>
          <cell r="I234">
            <v>178214</v>
          </cell>
          <cell r="K234">
            <v>552324</v>
          </cell>
          <cell r="L234">
            <v>718</v>
          </cell>
          <cell r="N234">
            <v>405343</v>
          </cell>
          <cell r="O234">
            <v>17496</v>
          </cell>
          <cell r="P234">
            <v>0</v>
          </cell>
          <cell r="Q234">
            <v>625277</v>
          </cell>
          <cell r="R234">
            <v>479291</v>
          </cell>
          <cell r="S234">
            <v>0</v>
          </cell>
        </row>
        <row r="235">
          <cell r="A235">
            <v>228</v>
          </cell>
          <cell r="B235" t="str">
            <v>Ribble Valley</v>
          </cell>
          <cell r="C235" t="str">
            <v>E2340</v>
          </cell>
          <cell r="E235">
            <v>3643</v>
          </cell>
          <cell r="F235">
            <v>10809</v>
          </cell>
          <cell r="G235">
            <v>774</v>
          </cell>
          <cell r="H235">
            <v>0</v>
          </cell>
          <cell r="I235">
            <v>77501</v>
          </cell>
          <cell r="K235">
            <v>614166</v>
          </cell>
          <cell r="L235">
            <v>0</v>
          </cell>
          <cell r="N235">
            <v>421513</v>
          </cell>
          <cell r="O235">
            <v>8272</v>
          </cell>
          <cell r="P235">
            <v>420</v>
          </cell>
          <cell r="Q235">
            <v>186898</v>
          </cell>
          <cell r="R235">
            <v>310293</v>
          </cell>
          <cell r="S235">
            <v>0</v>
          </cell>
        </row>
        <row r="236">
          <cell r="A236">
            <v>229</v>
          </cell>
          <cell r="B236" t="str">
            <v>Richmond upon Thames</v>
          </cell>
          <cell r="C236" t="str">
            <v>E5047</v>
          </cell>
          <cell r="E236">
            <v>17856</v>
          </cell>
          <cell r="F236">
            <v>139213</v>
          </cell>
          <cell r="G236">
            <v>0</v>
          </cell>
          <cell r="H236">
            <v>0</v>
          </cell>
          <cell r="I236">
            <v>289654</v>
          </cell>
          <cell r="K236">
            <v>2027933</v>
          </cell>
          <cell r="L236">
            <v>5190</v>
          </cell>
          <cell r="N236">
            <v>2041066</v>
          </cell>
          <cell r="O236">
            <v>0</v>
          </cell>
          <cell r="P236">
            <v>18496</v>
          </cell>
          <cell r="Q236">
            <v>2867788</v>
          </cell>
          <cell r="R236">
            <v>4459455</v>
          </cell>
          <cell r="S236">
            <v>0</v>
          </cell>
        </row>
        <row r="237">
          <cell r="A237">
            <v>230</v>
          </cell>
          <cell r="B237" t="str">
            <v>Richmondshire</v>
          </cell>
          <cell r="C237" t="str">
            <v>E2734</v>
          </cell>
          <cell r="E237">
            <v>3426</v>
          </cell>
          <cell r="F237">
            <v>11733</v>
          </cell>
          <cell r="G237">
            <v>3314</v>
          </cell>
          <cell r="H237">
            <v>405</v>
          </cell>
          <cell r="I237">
            <v>89494</v>
          </cell>
          <cell r="K237">
            <v>775281</v>
          </cell>
          <cell r="L237">
            <v>0</v>
          </cell>
          <cell r="N237">
            <v>249366</v>
          </cell>
          <cell r="O237">
            <v>9150</v>
          </cell>
          <cell r="P237">
            <v>7000</v>
          </cell>
          <cell r="Q237">
            <v>507957</v>
          </cell>
          <cell r="R237">
            <v>729160</v>
          </cell>
          <cell r="S237">
            <v>0</v>
          </cell>
        </row>
        <row r="238">
          <cell r="A238">
            <v>231</v>
          </cell>
          <cell r="B238" t="str">
            <v>Rochdale</v>
          </cell>
          <cell r="C238" t="str">
            <v>E4205</v>
          </cell>
          <cell r="E238">
            <v>31037</v>
          </cell>
          <cell r="F238">
            <v>58830</v>
          </cell>
          <cell r="G238">
            <v>0</v>
          </cell>
          <cell r="H238">
            <v>0</v>
          </cell>
          <cell r="I238">
            <v>307987</v>
          </cell>
          <cell r="K238">
            <v>3242677</v>
          </cell>
          <cell r="L238">
            <v>1045</v>
          </cell>
          <cell r="N238">
            <v>1277499</v>
          </cell>
          <cell r="O238">
            <v>0</v>
          </cell>
          <cell r="P238">
            <v>55000</v>
          </cell>
          <cell r="Q238">
            <v>2760429</v>
          </cell>
          <cell r="R238">
            <v>733071</v>
          </cell>
          <cell r="S238">
            <v>0</v>
          </cell>
        </row>
        <row r="239">
          <cell r="A239">
            <v>232</v>
          </cell>
          <cell r="B239" t="str">
            <v>Rochford</v>
          </cell>
          <cell r="C239" t="str">
            <v>E1540</v>
          </cell>
          <cell r="E239">
            <v>5238</v>
          </cell>
          <cell r="F239">
            <v>10357</v>
          </cell>
          <cell r="G239">
            <v>227</v>
          </cell>
          <cell r="H239">
            <v>0</v>
          </cell>
          <cell r="I239">
            <v>86404</v>
          </cell>
          <cell r="K239">
            <v>233843</v>
          </cell>
          <cell r="L239">
            <v>0</v>
          </cell>
          <cell r="N239">
            <v>478121</v>
          </cell>
          <cell r="O239">
            <v>1326</v>
          </cell>
          <cell r="P239">
            <v>30976</v>
          </cell>
          <cell r="Q239">
            <v>578628</v>
          </cell>
          <cell r="R239">
            <v>335961</v>
          </cell>
          <cell r="S239">
            <v>0</v>
          </cell>
        </row>
        <row r="240">
          <cell r="A240">
            <v>233</v>
          </cell>
          <cell r="B240" t="str">
            <v>Rossendale</v>
          </cell>
          <cell r="C240" t="str">
            <v>E2341</v>
          </cell>
          <cell r="E240">
            <v>2654</v>
          </cell>
          <cell r="F240">
            <v>30315</v>
          </cell>
          <cell r="G240">
            <v>698</v>
          </cell>
          <cell r="H240">
            <v>619</v>
          </cell>
          <cell r="I240">
            <v>113135</v>
          </cell>
          <cell r="K240">
            <v>804522</v>
          </cell>
          <cell r="L240">
            <v>3</v>
          </cell>
          <cell r="N240">
            <v>222715</v>
          </cell>
          <cell r="O240">
            <v>0</v>
          </cell>
          <cell r="P240">
            <v>35027</v>
          </cell>
          <cell r="Q240">
            <v>922379</v>
          </cell>
          <cell r="R240">
            <v>969888</v>
          </cell>
          <cell r="S240">
            <v>0</v>
          </cell>
        </row>
        <row r="241">
          <cell r="A241">
            <v>234</v>
          </cell>
          <cell r="B241" t="str">
            <v>Rother</v>
          </cell>
          <cell r="C241" t="str">
            <v>E1436</v>
          </cell>
          <cell r="E241">
            <v>1360</v>
          </cell>
          <cell r="F241">
            <v>4742</v>
          </cell>
          <cell r="G241">
            <v>5012</v>
          </cell>
          <cell r="H241">
            <v>1620</v>
          </cell>
          <cell r="I241">
            <v>138542</v>
          </cell>
          <cell r="K241">
            <v>1077331</v>
          </cell>
          <cell r="L241">
            <v>747</v>
          </cell>
          <cell r="N241">
            <v>587080</v>
          </cell>
          <cell r="O241">
            <v>17903</v>
          </cell>
          <cell r="P241">
            <v>35172</v>
          </cell>
          <cell r="Q241">
            <v>655244</v>
          </cell>
          <cell r="R241">
            <v>212222</v>
          </cell>
          <cell r="S241">
            <v>0</v>
          </cell>
        </row>
        <row r="242">
          <cell r="A242">
            <v>235</v>
          </cell>
          <cell r="B242" t="str">
            <v>Rotherham</v>
          </cell>
          <cell r="C242" t="str">
            <v>E4403</v>
          </cell>
          <cell r="E242">
            <v>0</v>
          </cell>
          <cell r="F242">
            <v>54080</v>
          </cell>
          <cell r="G242">
            <v>2003</v>
          </cell>
          <cell r="H242">
            <v>0</v>
          </cell>
          <cell r="I242">
            <v>296040</v>
          </cell>
          <cell r="K242">
            <v>2132716</v>
          </cell>
          <cell r="L242">
            <v>0</v>
          </cell>
          <cell r="N242">
            <v>887712</v>
          </cell>
          <cell r="O242">
            <v>4660</v>
          </cell>
          <cell r="P242">
            <v>10000</v>
          </cell>
          <cell r="Q242">
            <v>3772080</v>
          </cell>
          <cell r="R242">
            <v>3031974</v>
          </cell>
          <cell r="S242">
            <v>0</v>
          </cell>
        </row>
        <row r="243">
          <cell r="A243">
            <v>236</v>
          </cell>
          <cell r="B243" t="str">
            <v>Rugby</v>
          </cell>
          <cell r="C243" t="str">
            <v>E3733</v>
          </cell>
          <cell r="E243">
            <v>5600</v>
          </cell>
          <cell r="F243">
            <v>9615</v>
          </cell>
          <cell r="G243">
            <v>1388</v>
          </cell>
          <cell r="H243">
            <v>0</v>
          </cell>
          <cell r="I243">
            <v>129908</v>
          </cell>
          <cell r="K243">
            <v>861365</v>
          </cell>
          <cell r="L243">
            <v>191</v>
          </cell>
          <cell r="N243">
            <v>1063630</v>
          </cell>
          <cell r="O243">
            <v>6714</v>
          </cell>
          <cell r="P243">
            <v>32301</v>
          </cell>
          <cell r="Q243">
            <v>1004818</v>
          </cell>
          <cell r="R243">
            <v>343793</v>
          </cell>
          <cell r="S243">
            <v>0</v>
          </cell>
        </row>
        <row r="244">
          <cell r="A244">
            <v>237</v>
          </cell>
          <cell r="B244" t="str">
            <v>Runnymede</v>
          </cell>
          <cell r="C244" t="str">
            <v>E3636</v>
          </cell>
          <cell r="E244">
            <v>2513</v>
          </cell>
          <cell r="F244">
            <v>15580</v>
          </cell>
          <cell r="G244">
            <v>1304</v>
          </cell>
          <cell r="H244">
            <v>0</v>
          </cell>
          <cell r="I244">
            <v>128544</v>
          </cell>
          <cell r="K244">
            <v>684471</v>
          </cell>
          <cell r="L244">
            <v>6470</v>
          </cell>
          <cell r="N244">
            <v>1448016</v>
          </cell>
          <cell r="O244">
            <v>0</v>
          </cell>
          <cell r="P244">
            <v>0</v>
          </cell>
          <cell r="Q244">
            <v>1110000</v>
          </cell>
          <cell r="R244">
            <v>735001</v>
          </cell>
          <cell r="S244">
            <v>0</v>
          </cell>
        </row>
        <row r="245">
          <cell r="A245">
            <v>238</v>
          </cell>
          <cell r="B245" t="str">
            <v>Rushcliffe</v>
          </cell>
          <cell r="C245" t="str">
            <v>E3038</v>
          </cell>
          <cell r="E245">
            <v>3583</v>
          </cell>
          <cell r="F245">
            <v>45000</v>
          </cell>
          <cell r="G245">
            <v>3236</v>
          </cell>
          <cell r="H245">
            <v>56740</v>
          </cell>
          <cell r="I245">
            <v>100141</v>
          </cell>
          <cell r="K245">
            <v>677121</v>
          </cell>
          <cell r="L245">
            <v>1641</v>
          </cell>
          <cell r="N245">
            <v>736522</v>
          </cell>
          <cell r="O245">
            <v>3589</v>
          </cell>
          <cell r="P245">
            <v>0</v>
          </cell>
          <cell r="Q245">
            <v>525694</v>
          </cell>
          <cell r="R245">
            <v>689447</v>
          </cell>
          <cell r="S245">
            <v>0</v>
          </cell>
        </row>
        <row r="246">
          <cell r="A246">
            <v>239</v>
          </cell>
          <cell r="B246" t="str">
            <v>Rushmoor</v>
          </cell>
          <cell r="C246" t="str">
            <v>E1740</v>
          </cell>
          <cell r="E246">
            <v>6193</v>
          </cell>
          <cell r="F246">
            <v>29755</v>
          </cell>
          <cell r="G246">
            <v>0</v>
          </cell>
          <cell r="H246">
            <v>0</v>
          </cell>
          <cell r="I246">
            <v>126792</v>
          </cell>
          <cell r="K246">
            <v>518458</v>
          </cell>
          <cell r="L246">
            <v>2390</v>
          </cell>
          <cell r="N246">
            <v>722595</v>
          </cell>
          <cell r="O246">
            <v>0</v>
          </cell>
          <cell r="P246">
            <v>268470</v>
          </cell>
          <cell r="Q246">
            <v>776219</v>
          </cell>
          <cell r="R246">
            <v>1189842</v>
          </cell>
          <cell r="S246">
            <v>0</v>
          </cell>
        </row>
        <row r="247">
          <cell r="A247">
            <v>240</v>
          </cell>
          <cell r="B247" t="str">
            <v>Rutland</v>
          </cell>
          <cell r="C247" t="str">
            <v>E2402</v>
          </cell>
          <cell r="E247">
            <v>1551</v>
          </cell>
          <cell r="F247">
            <v>22879</v>
          </cell>
          <cell r="G247">
            <v>10941</v>
          </cell>
          <cell r="H247">
            <v>1011</v>
          </cell>
          <cell r="I247">
            <v>51243</v>
          </cell>
          <cell r="K247">
            <v>372998</v>
          </cell>
          <cell r="L247">
            <v>11</v>
          </cell>
          <cell r="N247">
            <v>436706</v>
          </cell>
          <cell r="O247">
            <v>5835</v>
          </cell>
          <cell r="P247">
            <v>0</v>
          </cell>
          <cell r="Q247">
            <v>339085</v>
          </cell>
          <cell r="R247">
            <v>350000</v>
          </cell>
          <cell r="S247">
            <v>0</v>
          </cell>
        </row>
        <row r="248">
          <cell r="A248">
            <v>241</v>
          </cell>
          <cell r="B248" t="str">
            <v>Ryedale</v>
          </cell>
          <cell r="C248" t="str">
            <v>E2755</v>
          </cell>
          <cell r="E248">
            <v>10437</v>
          </cell>
          <cell r="F248">
            <v>78982</v>
          </cell>
          <cell r="G248">
            <v>7500</v>
          </cell>
          <cell r="H248">
            <v>1500</v>
          </cell>
          <cell r="I248">
            <v>101796</v>
          </cell>
          <cell r="K248">
            <v>1218117</v>
          </cell>
          <cell r="L248">
            <v>378</v>
          </cell>
          <cell r="N248">
            <v>393273</v>
          </cell>
          <cell r="O248">
            <v>11000</v>
          </cell>
          <cell r="P248">
            <v>45000</v>
          </cell>
          <cell r="Q248">
            <v>246484</v>
          </cell>
          <cell r="R248">
            <v>485682</v>
          </cell>
          <cell r="S248">
            <v>0</v>
          </cell>
        </row>
        <row r="249">
          <cell r="A249">
            <v>242</v>
          </cell>
          <cell r="B249" t="str">
            <v>Salford</v>
          </cell>
          <cell r="C249" t="str">
            <v>E4206</v>
          </cell>
          <cell r="E249">
            <v>21749</v>
          </cell>
          <cell r="F249">
            <v>147686</v>
          </cell>
          <cell r="G249">
            <v>0</v>
          </cell>
          <cell r="H249">
            <v>0</v>
          </cell>
          <cell r="I249">
            <v>384991</v>
          </cell>
          <cell r="K249">
            <v>4074231</v>
          </cell>
          <cell r="L249">
            <v>0</v>
          </cell>
          <cell r="N249">
            <v>3196206</v>
          </cell>
          <cell r="O249">
            <v>0</v>
          </cell>
          <cell r="P249">
            <v>183448</v>
          </cell>
          <cell r="Q249">
            <v>8822425</v>
          </cell>
          <cell r="R249">
            <v>4898773</v>
          </cell>
          <cell r="S249">
            <v>0</v>
          </cell>
        </row>
        <row r="250">
          <cell r="A250">
            <v>243</v>
          </cell>
          <cell r="B250" t="str">
            <v>Salisbury</v>
          </cell>
          <cell r="C250" t="str">
            <v>E3933</v>
          </cell>
          <cell r="E250">
            <v>11500</v>
          </cell>
          <cell r="F250">
            <v>69000</v>
          </cell>
          <cell r="G250">
            <v>16326</v>
          </cell>
          <cell r="H250">
            <v>1045</v>
          </cell>
          <cell r="I250">
            <v>155728</v>
          </cell>
          <cell r="K250">
            <v>896093</v>
          </cell>
          <cell r="L250">
            <v>2808</v>
          </cell>
          <cell r="N250">
            <v>834182</v>
          </cell>
          <cell r="O250">
            <v>17834</v>
          </cell>
          <cell r="P250">
            <v>0</v>
          </cell>
          <cell r="Q250">
            <v>630040</v>
          </cell>
          <cell r="R250">
            <v>817309</v>
          </cell>
          <cell r="S250">
            <v>0</v>
          </cell>
        </row>
        <row r="251">
          <cell r="A251">
            <v>244</v>
          </cell>
          <cell r="B251" t="str">
            <v>Sandwell</v>
          </cell>
          <cell r="C251" t="str">
            <v>E4604</v>
          </cell>
          <cell r="E251">
            <v>18572</v>
          </cell>
          <cell r="F251">
            <v>49499</v>
          </cell>
          <cell r="G251">
            <v>0</v>
          </cell>
          <cell r="H251">
            <v>0</v>
          </cell>
          <cell r="I251">
            <v>496349</v>
          </cell>
          <cell r="K251">
            <v>5488327</v>
          </cell>
          <cell r="L251">
            <v>0</v>
          </cell>
          <cell r="N251">
            <v>1526387</v>
          </cell>
          <cell r="O251">
            <v>0</v>
          </cell>
          <cell r="P251">
            <v>91656</v>
          </cell>
          <cell r="Q251">
            <v>7916544</v>
          </cell>
          <cell r="R251">
            <v>2398679</v>
          </cell>
          <cell r="S251">
            <v>0</v>
          </cell>
        </row>
        <row r="252">
          <cell r="A252">
            <v>245</v>
          </cell>
          <cell r="B252" t="str">
            <v>Scarborough</v>
          </cell>
          <cell r="C252" t="str">
            <v>E2736</v>
          </cell>
          <cell r="E252">
            <v>9144</v>
          </cell>
          <cell r="F252">
            <v>42684</v>
          </cell>
          <cell r="G252">
            <v>331</v>
          </cell>
          <cell r="H252">
            <v>0</v>
          </cell>
          <cell r="I252">
            <v>237448</v>
          </cell>
          <cell r="K252">
            <v>1601654</v>
          </cell>
          <cell r="L252">
            <v>153</v>
          </cell>
          <cell r="N252">
            <v>652546</v>
          </cell>
          <cell r="O252">
            <v>6477</v>
          </cell>
          <cell r="P252">
            <v>0</v>
          </cell>
          <cell r="Q252">
            <v>507424</v>
          </cell>
          <cell r="R252">
            <v>2389715.82</v>
          </cell>
          <cell r="S252">
            <v>0</v>
          </cell>
        </row>
        <row r="253">
          <cell r="A253">
            <v>246</v>
          </cell>
          <cell r="B253" t="str">
            <v>Sedgefield</v>
          </cell>
          <cell r="C253" t="str">
            <v>E1336</v>
          </cell>
          <cell r="E253">
            <v>15049</v>
          </cell>
          <cell r="F253">
            <v>574</v>
          </cell>
          <cell r="G253">
            <v>0</v>
          </cell>
          <cell r="H253">
            <v>0</v>
          </cell>
          <cell r="I253">
            <v>109200</v>
          </cell>
          <cell r="K253">
            <v>998809</v>
          </cell>
          <cell r="L253">
            <v>529</v>
          </cell>
          <cell r="N253">
            <v>240710</v>
          </cell>
          <cell r="O253">
            <v>2510</v>
          </cell>
          <cell r="P253">
            <v>244705</v>
          </cell>
          <cell r="Q253">
            <v>781828</v>
          </cell>
          <cell r="R253">
            <v>648454</v>
          </cell>
          <cell r="S253">
            <v>0</v>
          </cell>
        </row>
        <row r="254">
          <cell r="A254">
            <v>247</v>
          </cell>
          <cell r="B254" t="str">
            <v>Sedgemoor</v>
          </cell>
          <cell r="C254" t="str">
            <v>E3332</v>
          </cell>
          <cell r="E254">
            <v>11720</v>
          </cell>
          <cell r="F254">
            <v>45868</v>
          </cell>
          <cell r="G254">
            <v>12154</v>
          </cell>
          <cell r="H254">
            <v>2169</v>
          </cell>
          <cell r="I254">
            <v>165013</v>
          </cell>
          <cell r="K254">
            <v>799903</v>
          </cell>
          <cell r="L254">
            <v>0</v>
          </cell>
          <cell r="N254">
            <v>547086</v>
          </cell>
          <cell r="O254">
            <v>18286</v>
          </cell>
          <cell r="P254">
            <v>1818</v>
          </cell>
          <cell r="Q254">
            <v>1106324</v>
          </cell>
          <cell r="R254">
            <v>685706</v>
          </cell>
          <cell r="S254">
            <v>0</v>
          </cell>
        </row>
        <row r="255">
          <cell r="A255">
            <v>248</v>
          </cell>
          <cell r="B255" t="str">
            <v>Sefton</v>
          </cell>
          <cell r="C255" t="str">
            <v>E4304</v>
          </cell>
          <cell r="E255">
            <v>62186</v>
          </cell>
          <cell r="F255">
            <v>30579</v>
          </cell>
          <cell r="G255">
            <v>0</v>
          </cell>
          <cell r="H255">
            <v>0</v>
          </cell>
          <cell r="I255">
            <v>358543</v>
          </cell>
          <cell r="K255">
            <v>3374106</v>
          </cell>
          <cell r="L255">
            <v>7261</v>
          </cell>
          <cell r="N255">
            <v>2157567</v>
          </cell>
          <cell r="O255">
            <v>1176</v>
          </cell>
          <cell r="P255">
            <v>38190</v>
          </cell>
          <cell r="Q255">
            <v>2510860</v>
          </cell>
          <cell r="R255">
            <v>2659384</v>
          </cell>
          <cell r="S255">
            <v>0</v>
          </cell>
        </row>
        <row r="256">
          <cell r="A256">
            <v>249</v>
          </cell>
          <cell r="B256" t="str">
            <v>Selby</v>
          </cell>
          <cell r="C256" t="str">
            <v>E2757</v>
          </cell>
          <cell r="E256">
            <v>6700</v>
          </cell>
          <cell r="F256">
            <v>51274</v>
          </cell>
          <cell r="G256">
            <v>2696</v>
          </cell>
          <cell r="H256">
            <v>3401</v>
          </cell>
          <cell r="I256">
            <v>102072</v>
          </cell>
          <cell r="K256">
            <v>797058</v>
          </cell>
          <cell r="L256">
            <v>981</v>
          </cell>
          <cell r="N256">
            <v>306177</v>
          </cell>
          <cell r="O256">
            <v>10976</v>
          </cell>
          <cell r="P256">
            <v>63576</v>
          </cell>
          <cell r="Q256">
            <v>809649</v>
          </cell>
          <cell r="R256">
            <v>1905117</v>
          </cell>
          <cell r="S256">
            <v>0</v>
          </cell>
        </row>
        <row r="257">
          <cell r="A257">
            <v>250</v>
          </cell>
          <cell r="B257" t="str">
            <v>Sevenoaks</v>
          </cell>
          <cell r="C257" t="str">
            <v>E2239</v>
          </cell>
          <cell r="E257">
            <v>2802</v>
          </cell>
          <cell r="F257">
            <v>61491</v>
          </cell>
          <cell r="G257">
            <v>0</v>
          </cell>
          <cell r="H257">
            <v>15750</v>
          </cell>
          <cell r="I257">
            <v>163425</v>
          </cell>
          <cell r="K257">
            <v>1551689</v>
          </cell>
          <cell r="L257">
            <v>221</v>
          </cell>
          <cell r="N257">
            <v>1041602</v>
          </cell>
          <cell r="O257">
            <v>12000</v>
          </cell>
          <cell r="P257">
            <v>738</v>
          </cell>
          <cell r="Q257">
            <v>955381</v>
          </cell>
          <cell r="R257">
            <v>1224826</v>
          </cell>
          <cell r="S257">
            <v>0</v>
          </cell>
        </row>
        <row r="258">
          <cell r="A258">
            <v>251</v>
          </cell>
          <cell r="B258" t="str">
            <v>Sheffield</v>
          </cell>
          <cell r="C258" t="str">
            <v>E4404</v>
          </cell>
          <cell r="E258">
            <v>66975</v>
          </cell>
          <cell r="F258">
            <v>893063</v>
          </cell>
          <cell r="G258">
            <v>0</v>
          </cell>
          <cell r="H258">
            <v>0</v>
          </cell>
          <cell r="I258">
            <v>779613</v>
          </cell>
          <cell r="K258">
            <v>5446997</v>
          </cell>
          <cell r="L258">
            <v>585</v>
          </cell>
          <cell r="N258">
            <v>7618866</v>
          </cell>
          <cell r="O258">
            <v>1820</v>
          </cell>
          <cell r="P258">
            <v>544608</v>
          </cell>
          <cell r="Q258">
            <v>9141297</v>
          </cell>
          <cell r="R258">
            <v>5121541</v>
          </cell>
          <cell r="S258">
            <v>0</v>
          </cell>
        </row>
        <row r="259">
          <cell r="A259">
            <v>252</v>
          </cell>
          <cell r="B259" t="str">
            <v>Shepway</v>
          </cell>
          <cell r="C259" t="str">
            <v>E2240</v>
          </cell>
          <cell r="E259">
            <v>18060</v>
          </cell>
          <cell r="F259">
            <v>73785</v>
          </cell>
          <cell r="G259">
            <v>0</v>
          </cell>
          <cell r="H259">
            <v>3608</v>
          </cell>
          <cell r="I259">
            <v>162648</v>
          </cell>
          <cell r="K259">
            <v>889092</v>
          </cell>
          <cell r="L259">
            <v>468</v>
          </cell>
          <cell r="N259">
            <v>830845</v>
          </cell>
          <cell r="O259">
            <v>13153</v>
          </cell>
          <cell r="P259">
            <v>20144</v>
          </cell>
          <cell r="Q259">
            <v>1390176</v>
          </cell>
          <cell r="R259">
            <v>774958</v>
          </cell>
          <cell r="S259">
            <v>0</v>
          </cell>
        </row>
        <row r="260">
          <cell r="A260">
            <v>253</v>
          </cell>
          <cell r="B260" t="str">
            <v>Shrewsbury and Atcham</v>
          </cell>
          <cell r="C260" t="str">
            <v>E3234</v>
          </cell>
          <cell r="E260">
            <v>8977</v>
          </cell>
          <cell r="F260">
            <v>17438</v>
          </cell>
          <cell r="G260">
            <v>1873</v>
          </cell>
          <cell r="H260">
            <v>0</v>
          </cell>
          <cell r="I260">
            <v>164640</v>
          </cell>
          <cell r="K260">
            <v>1159323</v>
          </cell>
          <cell r="L260">
            <v>9271</v>
          </cell>
          <cell r="N260">
            <v>835277</v>
          </cell>
          <cell r="O260">
            <v>4996</v>
          </cell>
          <cell r="P260">
            <v>6112</v>
          </cell>
          <cell r="Q260">
            <v>1703265</v>
          </cell>
          <cell r="R260">
            <v>1309899</v>
          </cell>
          <cell r="S260">
            <v>0</v>
          </cell>
        </row>
        <row r="261">
          <cell r="A261">
            <v>254</v>
          </cell>
          <cell r="B261" t="str">
            <v>Slough</v>
          </cell>
          <cell r="C261" t="str">
            <v>E0304</v>
          </cell>
          <cell r="E261">
            <v>6255</v>
          </cell>
          <cell r="F261">
            <v>43462</v>
          </cell>
          <cell r="G261">
            <v>0</v>
          </cell>
          <cell r="H261">
            <v>0</v>
          </cell>
          <cell r="I261">
            <v>241588</v>
          </cell>
          <cell r="K261">
            <v>689022</v>
          </cell>
          <cell r="L261">
            <v>2203</v>
          </cell>
          <cell r="N261">
            <v>1301546</v>
          </cell>
          <cell r="O261">
            <v>0</v>
          </cell>
          <cell r="P261">
            <v>66647</v>
          </cell>
          <cell r="Q261">
            <v>6578255</v>
          </cell>
          <cell r="R261">
            <v>2618223</v>
          </cell>
          <cell r="S261">
            <v>0</v>
          </cell>
        </row>
        <row r="262">
          <cell r="A262">
            <v>255</v>
          </cell>
          <cell r="B262" t="str">
            <v>Solihull</v>
          </cell>
          <cell r="C262" t="str">
            <v>E4605</v>
          </cell>
          <cell r="E262">
            <v>2940</v>
          </cell>
          <cell r="F262">
            <v>4780</v>
          </cell>
          <cell r="G262">
            <v>3293</v>
          </cell>
          <cell r="H262">
            <v>0</v>
          </cell>
          <cell r="I262">
            <v>219266</v>
          </cell>
          <cell r="K262">
            <v>4777386</v>
          </cell>
          <cell r="L262">
            <v>3709</v>
          </cell>
          <cell r="N262">
            <v>1292714</v>
          </cell>
          <cell r="O262">
            <v>3944</v>
          </cell>
          <cell r="P262">
            <v>0</v>
          </cell>
          <cell r="Q262">
            <v>2037350</v>
          </cell>
          <cell r="R262">
            <v>2114550</v>
          </cell>
          <cell r="S262">
            <v>0</v>
          </cell>
        </row>
        <row r="263">
          <cell r="A263">
            <v>256</v>
          </cell>
          <cell r="B263" t="str">
            <v>South Bedfordshire</v>
          </cell>
          <cell r="C263" t="str">
            <v>E0234</v>
          </cell>
          <cell r="E263">
            <v>12075</v>
          </cell>
          <cell r="F263">
            <v>88530</v>
          </cell>
          <cell r="G263">
            <v>5028</v>
          </cell>
          <cell r="H263">
            <v>6645</v>
          </cell>
          <cell r="I263">
            <v>164375</v>
          </cell>
          <cell r="K263">
            <v>464288</v>
          </cell>
          <cell r="L263">
            <v>1706</v>
          </cell>
          <cell r="N263">
            <v>612832</v>
          </cell>
          <cell r="O263">
            <v>6704</v>
          </cell>
          <cell r="P263">
            <v>83937</v>
          </cell>
          <cell r="Q263">
            <v>2580488</v>
          </cell>
          <cell r="R263">
            <v>1054733</v>
          </cell>
          <cell r="S263">
            <v>0</v>
          </cell>
        </row>
        <row r="264">
          <cell r="A264">
            <v>257</v>
          </cell>
          <cell r="B264" t="str">
            <v>South Bucks</v>
          </cell>
          <cell r="C264" t="str">
            <v>E0434</v>
          </cell>
          <cell r="E264">
            <v>2264</v>
          </cell>
          <cell r="F264">
            <v>55180</v>
          </cell>
          <cell r="G264">
            <v>0</v>
          </cell>
          <cell r="H264">
            <v>0</v>
          </cell>
          <cell r="I264">
            <v>106855</v>
          </cell>
          <cell r="K264">
            <v>568396</v>
          </cell>
          <cell r="L264">
            <v>28</v>
          </cell>
          <cell r="N264">
            <v>679218</v>
          </cell>
          <cell r="O264">
            <v>0</v>
          </cell>
          <cell r="P264">
            <v>0</v>
          </cell>
          <cell r="Q264">
            <v>579062</v>
          </cell>
          <cell r="R264">
            <v>1159181</v>
          </cell>
          <cell r="S264">
            <v>0</v>
          </cell>
        </row>
        <row r="265">
          <cell r="A265">
            <v>258</v>
          </cell>
          <cell r="B265" t="str">
            <v>South Cambridgeshire</v>
          </cell>
          <cell r="C265" t="str">
            <v>E0536</v>
          </cell>
          <cell r="E265">
            <v>40000</v>
          </cell>
          <cell r="F265">
            <v>109000</v>
          </cell>
          <cell r="G265">
            <v>36000</v>
          </cell>
          <cell r="H265">
            <v>10000</v>
          </cell>
          <cell r="I265">
            <v>153448</v>
          </cell>
          <cell r="K265">
            <v>1258500</v>
          </cell>
          <cell r="L265">
            <v>89</v>
          </cell>
          <cell r="N265">
            <v>1835000</v>
          </cell>
          <cell r="O265">
            <v>21600</v>
          </cell>
          <cell r="P265">
            <v>36000</v>
          </cell>
          <cell r="Q265">
            <v>782000</v>
          </cell>
          <cell r="R265">
            <v>794927</v>
          </cell>
          <cell r="S265">
            <v>0</v>
          </cell>
        </row>
        <row r="266">
          <cell r="A266">
            <v>259</v>
          </cell>
          <cell r="B266" t="str">
            <v>South Derbyshire</v>
          </cell>
          <cell r="C266" t="str">
            <v>E1039</v>
          </cell>
          <cell r="E266">
            <v>0</v>
          </cell>
          <cell r="F266">
            <v>7416</v>
          </cell>
          <cell r="G266">
            <v>535</v>
          </cell>
          <cell r="H266">
            <v>0</v>
          </cell>
          <cell r="I266">
            <v>94465</v>
          </cell>
          <cell r="K266">
            <v>475903</v>
          </cell>
          <cell r="L266">
            <v>228</v>
          </cell>
          <cell r="N266">
            <v>386690</v>
          </cell>
          <cell r="O266">
            <v>15692</v>
          </cell>
          <cell r="P266">
            <v>9333</v>
          </cell>
          <cell r="Q266">
            <v>478750</v>
          </cell>
          <cell r="R266">
            <v>562408</v>
          </cell>
          <cell r="S266">
            <v>0</v>
          </cell>
        </row>
        <row r="267">
          <cell r="A267">
            <v>260</v>
          </cell>
          <cell r="B267" t="str">
            <v>South Gloucestershire</v>
          </cell>
          <cell r="C267" t="str">
            <v>E0103</v>
          </cell>
          <cell r="E267">
            <v>11000</v>
          </cell>
          <cell r="F267">
            <v>127240</v>
          </cell>
          <cell r="G267">
            <v>0</v>
          </cell>
          <cell r="H267">
            <v>0</v>
          </cell>
          <cell r="I267">
            <v>273640</v>
          </cell>
          <cell r="K267">
            <v>1750014</v>
          </cell>
          <cell r="L267">
            <v>0</v>
          </cell>
          <cell r="N267">
            <v>1470227</v>
          </cell>
          <cell r="O267">
            <v>10439</v>
          </cell>
          <cell r="P267">
            <v>24934</v>
          </cell>
          <cell r="Q267">
            <v>3719165</v>
          </cell>
          <cell r="R267">
            <v>3055036</v>
          </cell>
          <cell r="S267">
            <v>0</v>
          </cell>
        </row>
        <row r="268">
          <cell r="A268">
            <v>261</v>
          </cell>
          <cell r="B268" t="str">
            <v>South Hams</v>
          </cell>
          <cell r="C268" t="str">
            <v>E1136</v>
          </cell>
          <cell r="E268">
            <v>14147</v>
          </cell>
          <cell r="F268">
            <v>30208</v>
          </cell>
          <cell r="G268">
            <v>822</v>
          </cell>
          <cell r="H268">
            <v>0</v>
          </cell>
          <cell r="I268">
            <v>169055</v>
          </cell>
          <cell r="K268">
            <v>1349525</v>
          </cell>
          <cell r="L268">
            <v>0</v>
          </cell>
          <cell r="N268">
            <v>354954</v>
          </cell>
          <cell r="O268">
            <v>24384</v>
          </cell>
          <cell r="P268">
            <v>41235</v>
          </cell>
          <cell r="Q268">
            <v>603521</v>
          </cell>
          <cell r="R268">
            <v>500074</v>
          </cell>
          <cell r="S268">
            <v>0</v>
          </cell>
        </row>
        <row r="269">
          <cell r="A269">
            <v>262</v>
          </cell>
          <cell r="B269" t="str">
            <v>South Holland</v>
          </cell>
          <cell r="C269" t="str">
            <v>E2535</v>
          </cell>
          <cell r="E269">
            <v>20239</v>
          </cell>
          <cell r="F269">
            <v>62870</v>
          </cell>
          <cell r="G269">
            <v>7255</v>
          </cell>
          <cell r="H269">
            <v>1209</v>
          </cell>
          <cell r="I269">
            <v>104422</v>
          </cell>
          <cell r="K269">
            <v>687735</v>
          </cell>
          <cell r="L269">
            <v>0</v>
          </cell>
          <cell r="N269">
            <v>323836</v>
          </cell>
          <cell r="O269">
            <v>9674</v>
          </cell>
          <cell r="P269">
            <v>0</v>
          </cell>
          <cell r="Q269">
            <v>623148</v>
          </cell>
          <cell r="R269">
            <v>219381</v>
          </cell>
          <cell r="S269">
            <v>0</v>
          </cell>
        </row>
        <row r="270">
          <cell r="A270">
            <v>263</v>
          </cell>
          <cell r="B270" t="str">
            <v>South Kesteven</v>
          </cell>
          <cell r="C270" t="str">
            <v>E2536</v>
          </cell>
          <cell r="E270">
            <v>22500</v>
          </cell>
          <cell r="F270">
            <v>71250</v>
          </cell>
          <cell r="G270">
            <v>13500</v>
          </cell>
          <cell r="H270">
            <v>0</v>
          </cell>
          <cell r="I270">
            <v>193502</v>
          </cell>
          <cell r="K270">
            <v>1415928</v>
          </cell>
          <cell r="L270">
            <v>16535</v>
          </cell>
          <cell r="N270">
            <v>970000</v>
          </cell>
          <cell r="O270">
            <v>20000</v>
          </cell>
          <cell r="P270">
            <v>0</v>
          </cell>
          <cell r="Q270">
            <v>1991164</v>
          </cell>
          <cell r="R270">
            <v>705189</v>
          </cell>
          <cell r="S270">
            <v>0</v>
          </cell>
        </row>
        <row r="271">
          <cell r="A271">
            <v>264</v>
          </cell>
          <cell r="B271" t="str">
            <v>South Lakeland</v>
          </cell>
          <cell r="C271" t="str">
            <v>E0936</v>
          </cell>
          <cell r="E271">
            <v>3540</v>
          </cell>
          <cell r="F271">
            <v>35417</v>
          </cell>
          <cell r="G271">
            <v>7754</v>
          </cell>
          <cell r="H271">
            <v>0</v>
          </cell>
          <cell r="I271">
            <v>288251</v>
          </cell>
          <cell r="K271">
            <v>3061532</v>
          </cell>
          <cell r="L271">
            <v>3538</v>
          </cell>
          <cell r="N271">
            <v>1194374</v>
          </cell>
          <cell r="O271">
            <v>17834</v>
          </cell>
          <cell r="P271">
            <v>47925</v>
          </cell>
          <cell r="Q271">
            <v>989399</v>
          </cell>
          <cell r="R271">
            <v>661200</v>
          </cell>
          <cell r="S271">
            <v>0</v>
          </cell>
        </row>
        <row r="272">
          <cell r="A272">
            <v>265</v>
          </cell>
          <cell r="B272" t="str">
            <v>South Norfolk</v>
          </cell>
          <cell r="C272" t="str">
            <v>E2637</v>
          </cell>
          <cell r="E272">
            <v>3398</v>
          </cell>
          <cell r="F272">
            <v>76674</v>
          </cell>
          <cell r="G272">
            <v>16852</v>
          </cell>
          <cell r="H272">
            <v>4513</v>
          </cell>
          <cell r="I272">
            <v>138430</v>
          </cell>
          <cell r="K272">
            <v>780048</v>
          </cell>
          <cell r="L272">
            <v>442</v>
          </cell>
          <cell r="N272">
            <v>1159738</v>
          </cell>
          <cell r="O272">
            <v>22470</v>
          </cell>
          <cell r="P272">
            <v>6840</v>
          </cell>
          <cell r="Q272">
            <v>698358</v>
          </cell>
          <cell r="R272">
            <v>572305</v>
          </cell>
          <cell r="S272">
            <v>0</v>
          </cell>
        </row>
        <row r="273">
          <cell r="A273">
            <v>266</v>
          </cell>
          <cell r="B273" t="str">
            <v>South Northamptonshire</v>
          </cell>
          <cell r="C273" t="str">
            <v>E2836</v>
          </cell>
          <cell r="E273">
            <v>5133</v>
          </cell>
          <cell r="F273">
            <v>96350</v>
          </cell>
          <cell r="G273">
            <v>4974</v>
          </cell>
          <cell r="H273">
            <v>1000</v>
          </cell>
          <cell r="I273">
            <v>88453</v>
          </cell>
          <cell r="K273">
            <v>936030</v>
          </cell>
          <cell r="L273">
            <v>0</v>
          </cell>
          <cell r="N273">
            <v>145958</v>
          </cell>
          <cell r="O273">
            <v>18334</v>
          </cell>
          <cell r="P273">
            <v>7000</v>
          </cell>
          <cell r="Q273">
            <v>530908</v>
          </cell>
          <cell r="R273">
            <v>198784.98</v>
          </cell>
          <cell r="S273">
            <v>0</v>
          </cell>
        </row>
        <row r="274">
          <cell r="A274">
            <v>267</v>
          </cell>
          <cell r="B274" t="str">
            <v>South Oxfordshire</v>
          </cell>
          <cell r="C274" t="str">
            <v>E3133</v>
          </cell>
          <cell r="E274">
            <v>8592</v>
          </cell>
          <cell r="F274">
            <v>71405</v>
          </cell>
          <cell r="G274">
            <v>0</v>
          </cell>
          <cell r="H274">
            <v>3941</v>
          </cell>
          <cell r="I274">
            <v>174847</v>
          </cell>
          <cell r="K274">
            <v>672055</v>
          </cell>
          <cell r="L274">
            <v>3844</v>
          </cell>
          <cell r="N274">
            <v>1260050</v>
          </cell>
          <cell r="O274">
            <v>15014</v>
          </cell>
          <cell r="P274">
            <v>0</v>
          </cell>
          <cell r="Q274">
            <v>631742</v>
          </cell>
          <cell r="R274">
            <v>1169434</v>
          </cell>
          <cell r="S274">
            <v>0</v>
          </cell>
        </row>
        <row r="275">
          <cell r="A275">
            <v>268</v>
          </cell>
          <cell r="B275" t="str">
            <v>South Ribble</v>
          </cell>
          <cell r="C275" t="str">
            <v>E2342</v>
          </cell>
          <cell r="E275">
            <v>7547</v>
          </cell>
          <cell r="F275">
            <v>24301</v>
          </cell>
          <cell r="G275">
            <v>1585</v>
          </cell>
          <cell r="H275">
            <v>0</v>
          </cell>
          <cell r="I275">
            <v>115434</v>
          </cell>
          <cell r="K275">
            <v>690865</v>
          </cell>
          <cell r="L275">
            <v>18637</v>
          </cell>
          <cell r="N275">
            <v>572294</v>
          </cell>
          <cell r="O275">
            <v>3190</v>
          </cell>
          <cell r="P275">
            <v>46765</v>
          </cell>
          <cell r="Q275">
            <v>1195020</v>
          </cell>
          <cell r="R275">
            <v>1356230</v>
          </cell>
          <cell r="S275">
            <v>0</v>
          </cell>
        </row>
        <row r="276">
          <cell r="A276">
            <v>269</v>
          </cell>
          <cell r="B276" t="str">
            <v>South Shropshire</v>
          </cell>
          <cell r="C276" t="str">
            <v>E3235</v>
          </cell>
          <cell r="E276">
            <v>5491</v>
          </cell>
          <cell r="F276">
            <v>23931</v>
          </cell>
          <cell r="G276">
            <v>0</v>
          </cell>
          <cell r="H276">
            <v>1567</v>
          </cell>
          <cell r="I276">
            <v>73858</v>
          </cell>
          <cell r="K276">
            <v>597458</v>
          </cell>
          <cell r="L276">
            <v>874</v>
          </cell>
          <cell r="N276">
            <v>227719</v>
          </cell>
          <cell r="O276">
            <v>6308</v>
          </cell>
          <cell r="P276">
            <v>70470</v>
          </cell>
          <cell r="Q276">
            <v>335818</v>
          </cell>
          <cell r="R276">
            <v>178207.86</v>
          </cell>
          <cell r="S276">
            <v>0</v>
          </cell>
        </row>
        <row r="277">
          <cell r="A277">
            <v>270</v>
          </cell>
          <cell r="B277" t="str">
            <v>South Somerset</v>
          </cell>
          <cell r="C277" t="str">
            <v>E3334</v>
          </cell>
          <cell r="E277">
            <v>32734</v>
          </cell>
          <cell r="F277">
            <v>110542</v>
          </cell>
          <cell r="G277">
            <v>1020</v>
          </cell>
          <cell r="H277">
            <v>10394</v>
          </cell>
          <cell r="I277">
            <v>234840</v>
          </cell>
          <cell r="K277">
            <v>1390312</v>
          </cell>
          <cell r="L277">
            <v>2697</v>
          </cell>
          <cell r="N277">
            <v>1027499</v>
          </cell>
          <cell r="O277">
            <v>24590</v>
          </cell>
          <cell r="P277">
            <v>0</v>
          </cell>
          <cell r="Q277">
            <v>1276562</v>
          </cell>
          <cell r="R277">
            <v>638682</v>
          </cell>
          <cell r="S277">
            <v>0</v>
          </cell>
        </row>
        <row r="278">
          <cell r="A278">
            <v>271</v>
          </cell>
          <cell r="B278" t="str">
            <v>South Staffordshire</v>
          </cell>
          <cell r="C278" t="str">
            <v>E3435</v>
          </cell>
          <cell r="E278">
            <v>296</v>
          </cell>
          <cell r="F278">
            <v>110988</v>
          </cell>
          <cell r="G278">
            <v>5379</v>
          </cell>
          <cell r="H278">
            <v>0</v>
          </cell>
          <cell r="I278">
            <v>98328</v>
          </cell>
          <cell r="K278">
            <v>1632941</v>
          </cell>
          <cell r="L278">
            <v>506</v>
          </cell>
          <cell r="N278">
            <v>161089</v>
          </cell>
          <cell r="O278">
            <v>7172</v>
          </cell>
          <cell r="P278">
            <v>0</v>
          </cell>
          <cell r="Q278">
            <v>848368</v>
          </cell>
          <cell r="R278">
            <v>1314656.73</v>
          </cell>
          <cell r="S278">
            <v>0</v>
          </cell>
        </row>
        <row r="279">
          <cell r="A279">
            <v>272</v>
          </cell>
          <cell r="B279" t="str">
            <v>South Tyneside</v>
          </cell>
          <cell r="C279" t="str">
            <v>E4504</v>
          </cell>
          <cell r="E279">
            <v>20723</v>
          </cell>
          <cell r="F279">
            <v>56654</v>
          </cell>
          <cell r="G279">
            <v>0</v>
          </cell>
          <cell r="H279">
            <v>0</v>
          </cell>
          <cell r="I279">
            <v>161297</v>
          </cell>
          <cell r="K279">
            <v>997001</v>
          </cell>
          <cell r="L279">
            <v>160</v>
          </cell>
          <cell r="N279">
            <v>709487</v>
          </cell>
          <cell r="O279">
            <v>0</v>
          </cell>
          <cell r="P279">
            <v>20222</v>
          </cell>
          <cell r="Q279">
            <v>1041625</v>
          </cell>
          <cell r="R279">
            <v>376638</v>
          </cell>
          <cell r="S279">
            <v>0</v>
          </cell>
        </row>
        <row r="280">
          <cell r="A280">
            <v>273</v>
          </cell>
          <cell r="B280" t="str">
            <v>Southampton</v>
          </cell>
          <cell r="C280" t="str">
            <v>E1702</v>
          </cell>
          <cell r="E280">
            <v>0</v>
          </cell>
          <cell r="F280">
            <v>60596</v>
          </cell>
          <cell r="G280">
            <v>0</v>
          </cell>
          <cell r="H280">
            <v>0</v>
          </cell>
          <cell r="I280">
            <v>348430</v>
          </cell>
          <cell r="K280">
            <v>1526075</v>
          </cell>
          <cell r="L280">
            <v>38426</v>
          </cell>
          <cell r="N280">
            <v>4046884</v>
          </cell>
          <cell r="O280">
            <v>0</v>
          </cell>
          <cell r="P280">
            <v>83552</v>
          </cell>
          <cell r="Q280">
            <v>4463639</v>
          </cell>
          <cell r="R280">
            <v>1201055.58</v>
          </cell>
          <cell r="S280">
            <v>0</v>
          </cell>
        </row>
        <row r="281">
          <cell r="A281">
            <v>274</v>
          </cell>
          <cell r="B281" t="str">
            <v>Southend-on-Sea</v>
          </cell>
          <cell r="C281" t="str">
            <v>E1501</v>
          </cell>
          <cell r="E281">
            <v>9695</v>
          </cell>
          <cell r="F281">
            <v>11476</v>
          </cell>
          <cell r="G281">
            <v>0</v>
          </cell>
          <cell r="H281">
            <v>0</v>
          </cell>
          <cell r="I281">
            <v>268206</v>
          </cell>
          <cell r="K281">
            <v>483019</v>
          </cell>
          <cell r="L281">
            <v>525</v>
          </cell>
          <cell r="N281">
            <v>1269796</v>
          </cell>
          <cell r="O281">
            <v>0</v>
          </cell>
          <cell r="P281">
            <v>29125</v>
          </cell>
          <cell r="Q281">
            <v>2470206</v>
          </cell>
          <cell r="R281">
            <v>1741497</v>
          </cell>
          <cell r="S281">
            <v>0</v>
          </cell>
        </row>
        <row r="282">
          <cell r="A282">
            <v>275</v>
          </cell>
          <cell r="B282" t="str">
            <v>Southwark</v>
          </cell>
          <cell r="C282" t="str">
            <v>E5019</v>
          </cell>
          <cell r="E282">
            <v>29975</v>
          </cell>
          <cell r="F282">
            <v>165760</v>
          </cell>
          <cell r="G282">
            <v>0</v>
          </cell>
          <cell r="H282">
            <v>0</v>
          </cell>
          <cell r="I282">
            <v>621593</v>
          </cell>
          <cell r="K282">
            <v>3979109</v>
          </cell>
          <cell r="L282">
            <v>748997</v>
          </cell>
          <cell r="N282">
            <v>7375900</v>
          </cell>
          <cell r="O282">
            <v>0</v>
          </cell>
          <cell r="P282">
            <v>0</v>
          </cell>
          <cell r="Q282">
            <v>2313641</v>
          </cell>
          <cell r="R282">
            <v>16868270</v>
          </cell>
          <cell r="S282">
            <v>0</v>
          </cell>
        </row>
        <row r="283">
          <cell r="A283">
            <v>276</v>
          </cell>
          <cell r="B283" t="str">
            <v>Spelthorne</v>
          </cell>
          <cell r="C283" t="str">
            <v>E3637</v>
          </cell>
          <cell r="E283">
            <v>8484</v>
          </cell>
          <cell r="F283">
            <v>65655</v>
          </cell>
          <cell r="G283">
            <v>0</v>
          </cell>
          <cell r="H283">
            <v>0</v>
          </cell>
          <cell r="I283">
            <v>143087</v>
          </cell>
          <cell r="K283">
            <v>917196</v>
          </cell>
          <cell r="L283">
            <v>0</v>
          </cell>
          <cell r="N283">
            <v>690879</v>
          </cell>
          <cell r="O283">
            <v>0</v>
          </cell>
          <cell r="P283">
            <v>0</v>
          </cell>
          <cell r="Q283">
            <v>2417144</v>
          </cell>
          <cell r="R283">
            <v>812577</v>
          </cell>
          <cell r="S283">
            <v>0</v>
          </cell>
        </row>
        <row r="284">
          <cell r="A284">
            <v>277</v>
          </cell>
          <cell r="B284" t="str">
            <v>St Albans</v>
          </cell>
          <cell r="C284" t="str">
            <v>E1936</v>
          </cell>
          <cell r="E284">
            <v>7561</v>
          </cell>
          <cell r="F284">
            <v>63107</v>
          </cell>
          <cell r="G284">
            <v>3000</v>
          </cell>
          <cell r="H284">
            <v>0</v>
          </cell>
          <cell r="I284">
            <v>211542</v>
          </cell>
          <cell r="K284">
            <v>714557</v>
          </cell>
          <cell r="L284">
            <v>804</v>
          </cell>
          <cell r="N284">
            <v>2056798</v>
          </cell>
          <cell r="O284">
            <v>3704</v>
          </cell>
          <cell r="P284">
            <v>22193</v>
          </cell>
          <cell r="Q284">
            <v>3900305</v>
          </cell>
          <cell r="R284">
            <v>641852</v>
          </cell>
          <cell r="S284">
            <v>0</v>
          </cell>
        </row>
        <row r="285">
          <cell r="A285">
            <v>278</v>
          </cell>
          <cell r="B285" t="str">
            <v>St Edmundsbury</v>
          </cell>
          <cell r="C285" t="str">
            <v>E3535</v>
          </cell>
          <cell r="E285">
            <v>3913</v>
          </cell>
          <cell r="F285">
            <v>68486</v>
          </cell>
          <cell r="G285">
            <v>8514</v>
          </cell>
          <cell r="H285">
            <v>10286</v>
          </cell>
          <cell r="I285">
            <v>157263</v>
          </cell>
          <cell r="K285">
            <v>909359</v>
          </cell>
          <cell r="L285">
            <v>0</v>
          </cell>
          <cell r="N285">
            <v>921952</v>
          </cell>
          <cell r="O285">
            <v>11352</v>
          </cell>
          <cell r="P285">
            <v>16424</v>
          </cell>
          <cell r="Q285">
            <v>1409814</v>
          </cell>
          <cell r="R285">
            <v>771905</v>
          </cell>
          <cell r="S285">
            <v>0</v>
          </cell>
        </row>
        <row r="286">
          <cell r="A286">
            <v>279</v>
          </cell>
          <cell r="B286" t="str">
            <v>St Helens</v>
          </cell>
          <cell r="C286" t="str">
            <v>E4303</v>
          </cell>
          <cell r="E286">
            <v>36348</v>
          </cell>
          <cell r="F286">
            <v>40010</v>
          </cell>
          <cell r="G286">
            <v>0</v>
          </cell>
          <cell r="H286">
            <v>0</v>
          </cell>
          <cell r="I286">
            <v>212509</v>
          </cell>
          <cell r="K286">
            <v>2267997</v>
          </cell>
          <cell r="L286">
            <v>783</v>
          </cell>
          <cell r="N286">
            <v>1281971</v>
          </cell>
          <cell r="O286">
            <v>1299</v>
          </cell>
          <cell r="P286">
            <v>134289</v>
          </cell>
          <cell r="Q286">
            <v>2216415</v>
          </cell>
          <cell r="R286">
            <v>276782</v>
          </cell>
          <cell r="S286">
            <v>0</v>
          </cell>
        </row>
        <row r="287">
          <cell r="A287">
            <v>280</v>
          </cell>
          <cell r="B287" t="str">
            <v>Stafford</v>
          </cell>
          <cell r="C287" t="str">
            <v>E3436</v>
          </cell>
          <cell r="E287">
            <v>13060</v>
          </cell>
          <cell r="F287">
            <v>70440</v>
          </cell>
          <cell r="G287">
            <v>7353</v>
          </cell>
          <cell r="H287">
            <v>1000</v>
          </cell>
          <cell r="I287">
            <v>157382</v>
          </cell>
          <cell r="K287">
            <v>1258591</v>
          </cell>
          <cell r="L287">
            <v>444</v>
          </cell>
          <cell r="N287">
            <v>1071464</v>
          </cell>
          <cell r="O287">
            <v>9804</v>
          </cell>
          <cell r="P287">
            <v>77347</v>
          </cell>
          <cell r="Q287">
            <v>953745</v>
          </cell>
          <cell r="R287">
            <v>1124455</v>
          </cell>
          <cell r="S287">
            <v>0</v>
          </cell>
        </row>
        <row r="288">
          <cell r="A288">
            <v>281</v>
          </cell>
          <cell r="B288" t="str">
            <v>Staffordshire Moorlands</v>
          </cell>
          <cell r="C288" t="str">
            <v>E3437</v>
          </cell>
          <cell r="E288">
            <v>0</v>
          </cell>
          <cell r="F288">
            <v>3764</v>
          </cell>
          <cell r="G288">
            <v>14413</v>
          </cell>
          <cell r="H288">
            <v>2463</v>
          </cell>
          <cell r="I288">
            <v>122890</v>
          </cell>
          <cell r="K288">
            <v>1336327</v>
          </cell>
          <cell r="L288">
            <v>1979</v>
          </cell>
          <cell r="N288">
            <v>293096</v>
          </cell>
          <cell r="O288">
            <v>7687</v>
          </cell>
          <cell r="P288">
            <v>0</v>
          </cell>
          <cell r="Q288">
            <v>749206</v>
          </cell>
          <cell r="R288">
            <v>646005</v>
          </cell>
          <cell r="S288">
            <v>0</v>
          </cell>
        </row>
        <row r="289">
          <cell r="A289">
            <v>282</v>
          </cell>
          <cell r="B289" t="str">
            <v>Stevenage</v>
          </cell>
          <cell r="C289" t="str">
            <v>E1937</v>
          </cell>
          <cell r="E289">
            <v>15644</v>
          </cell>
          <cell r="F289">
            <v>213611</v>
          </cell>
          <cell r="G289">
            <v>0</v>
          </cell>
          <cell r="H289">
            <v>0</v>
          </cell>
          <cell r="I289">
            <v>107836</v>
          </cell>
          <cell r="K289">
            <v>2304017</v>
          </cell>
          <cell r="L289">
            <v>155665</v>
          </cell>
          <cell r="N289">
            <v>653387</v>
          </cell>
          <cell r="O289">
            <v>0</v>
          </cell>
          <cell r="P289">
            <v>122005</v>
          </cell>
          <cell r="Q289">
            <v>2059385</v>
          </cell>
          <cell r="R289">
            <v>1033918</v>
          </cell>
          <cell r="S289">
            <v>0</v>
          </cell>
        </row>
        <row r="290">
          <cell r="A290">
            <v>283</v>
          </cell>
          <cell r="B290" t="str">
            <v>Stockport</v>
          </cell>
          <cell r="C290" t="str">
            <v>E4207</v>
          </cell>
          <cell r="E290">
            <v>0</v>
          </cell>
          <cell r="F290">
            <v>49984</v>
          </cell>
          <cell r="G290">
            <v>0</v>
          </cell>
          <cell r="H290">
            <v>0</v>
          </cell>
          <cell r="I290">
            <v>416515</v>
          </cell>
          <cell r="K290">
            <v>2364154</v>
          </cell>
          <cell r="L290">
            <v>1357</v>
          </cell>
          <cell r="N290">
            <v>1545182</v>
          </cell>
          <cell r="O290">
            <v>816</v>
          </cell>
          <cell r="P290">
            <v>80774</v>
          </cell>
          <cell r="Q290">
            <v>4730304</v>
          </cell>
          <cell r="R290">
            <v>1560424.2</v>
          </cell>
          <cell r="S290">
            <v>0</v>
          </cell>
        </row>
        <row r="291">
          <cell r="A291">
            <v>284</v>
          </cell>
          <cell r="B291" t="str">
            <v>Stockton-on-Tees</v>
          </cell>
          <cell r="C291" t="str">
            <v>E0704</v>
          </cell>
          <cell r="E291">
            <v>13406</v>
          </cell>
          <cell r="F291">
            <v>74086</v>
          </cell>
          <cell r="G291">
            <v>1519</v>
          </cell>
          <cell r="H291">
            <v>0</v>
          </cell>
          <cell r="I291">
            <v>227153</v>
          </cell>
          <cell r="K291">
            <v>1331699</v>
          </cell>
          <cell r="L291">
            <v>4461</v>
          </cell>
          <cell r="N291">
            <v>1073105</v>
          </cell>
          <cell r="O291">
            <v>2025</v>
          </cell>
          <cell r="P291">
            <v>150000</v>
          </cell>
          <cell r="Q291">
            <v>2186464</v>
          </cell>
          <cell r="R291">
            <v>686407</v>
          </cell>
          <cell r="S291">
            <v>0</v>
          </cell>
        </row>
        <row r="292">
          <cell r="A292">
            <v>285</v>
          </cell>
          <cell r="B292" t="str">
            <v>Stoke-on-Trent</v>
          </cell>
          <cell r="C292" t="str">
            <v>E3401</v>
          </cell>
          <cell r="E292">
            <v>16619</v>
          </cell>
          <cell r="F292">
            <v>88422</v>
          </cell>
          <cell r="G292">
            <v>0</v>
          </cell>
          <cell r="H292">
            <v>0</v>
          </cell>
          <cell r="I292">
            <v>403671</v>
          </cell>
          <cell r="K292">
            <v>2295920</v>
          </cell>
          <cell r="L292">
            <v>23049</v>
          </cell>
          <cell r="N292">
            <v>1635274</v>
          </cell>
          <cell r="O292">
            <v>0</v>
          </cell>
          <cell r="P292">
            <v>0</v>
          </cell>
          <cell r="Q292">
            <v>4499326</v>
          </cell>
          <cell r="R292">
            <v>13491060</v>
          </cell>
          <cell r="S292">
            <v>0</v>
          </cell>
        </row>
        <row r="293">
          <cell r="A293">
            <v>286</v>
          </cell>
          <cell r="B293" t="str">
            <v>Stratford-on-Avon</v>
          </cell>
          <cell r="C293" t="str">
            <v>E3734</v>
          </cell>
          <cell r="E293">
            <v>0</v>
          </cell>
          <cell r="F293">
            <v>123985.91</v>
          </cell>
          <cell r="G293">
            <v>4000</v>
          </cell>
          <cell r="H293">
            <v>4000</v>
          </cell>
          <cell r="I293">
            <v>188308.27</v>
          </cell>
          <cell r="K293">
            <v>1863233</v>
          </cell>
          <cell r="L293">
            <v>15</v>
          </cell>
          <cell r="N293">
            <v>1431042.38</v>
          </cell>
          <cell r="O293">
            <v>17310.8</v>
          </cell>
          <cell r="P293">
            <v>155371</v>
          </cell>
          <cell r="Q293">
            <v>1173332.64</v>
          </cell>
          <cell r="R293">
            <v>670259</v>
          </cell>
          <cell r="S293">
            <v>0</v>
          </cell>
        </row>
        <row r="294">
          <cell r="A294">
            <v>287</v>
          </cell>
          <cell r="B294" t="str">
            <v>Stroud</v>
          </cell>
          <cell r="C294" t="str">
            <v>E1635</v>
          </cell>
          <cell r="E294">
            <v>4438</v>
          </cell>
          <cell r="F294">
            <v>32722</v>
          </cell>
          <cell r="G294">
            <v>0</v>
          </cell>
          <cell r="H294">
            <v>0</v>
          </cell>
          <cell r="I294">
            <v>160355</v>
          </cell>
          <cell r="K294">
            <v>602613</v>
          </cell>
          <cell r="L294">
            <v>0</v>
          </cell>
          <cell r="N294">
            <v>756923</v>
          </cell>
          <cell r="O294">
            <v>13099</v>
          </cell>
          <cell r="P294">
            <v>205825</v>
          </cell>
          <cell r="Q294">
            <v>1601842</v>
          </cell>
          <cell r="R294">
            <v>630031.46</v>
          </cell>
          <cell r="S294">
            <v>0</v>
          </cell>
        </row>
        <row r="295">
          <cell r="A295">
            <v>288</v>
          </cell>
          <cell r="B295" t="str">
            <v>Suffolk Coastal</v>
          </cell>
          <cell r="C295" t="str">
            <v>E3536</v>
          </cell>
          <cell r="E295">
            <v>37103</v>
          </cell>
          <cell r="F295">
            <v>70476</v>
          </cell>
          <cell r="G295">
            <v>14715</v>
          </cell>
          <cell r="H295">
            <v>15253</v>
          </cell>
          <cell r="I295">
            <v>197306</v>
          </cell>
          <cell r="K295">
            <v>1235313</v>
          </cell>
          <cell r="L295">
            <v>1919</v>
          </cell>
          <cell r="N295">
            <v>806292</v>
          </cell>
          <cell r="O295">
            <v>15253</v>
          </cell>
          <cell r="P295">
            <v>75682</v>
          </cell>
          <cell r="Q295">
            <v>768667</v>
          </cell>
          <cell r="R295">
            <v>969713</v>
          </cell>
          <cell r="S295">
            <v>0</v>
          </cell>
        </row>
        <row r="296">
          <cell r="A296">
            <v>289</v>
          </cell>
          <cell r="B296" t="str">
            <v>Sunderland</v>
          </cell>
          <cell r="C296" t="str">
            <v>E4505</v>
          </cell>
          <cell r="E296">
            <v>31337.81</v>
          </cell>
          <cell r="F296">
            <v>74194.31</v>
          </cell>
          <cell r="G296">
            <v>0</v>
          </cell>
          <cell r="H296">
            <v>0</v>
          </cell>
          <cell r="I296">
            <v>323601.19</v>
          </cell>
          <cell r="K296">
            <v>2396370.59</v>
          </cell>
          <cell r="L296">
            <v>1526.71</v>
          </cell>
          <cell r="N296">
            <v>2268486.57</v>
          </cell>
          <cell r="O296">
            <v>427.14</v>
          </cell>
          <cell r="P296">
            <v>214762.6</v>
          </cell>
          <cell r="Q296">
            <v>2810965.37</v>
          </cell>
          <cell r="R296">
            <v>1762058.5</v>
          </cell>
          <cell r="S296">
            <v>0</v>
          </cell>
        </row>
        <row r="297">
          <cell r="A297">
            <v>290</v>
          </cell>
          <cell r="B297" t="str">
            <v>Surrey Heath</v>
          </cell>
          <cell r="C297" t="str">
            <v>E3638</v>
          </cell>
          <cell r="E297">
            <v>5900</v>
          </cell>
          <cell r="F297">
            <v>56000</v>
          </cell>
          <cell r="G297">
            <v>0</v>
          </cell>
          <cell r="H297">
            <v>0</v>
          </cell>
          <cell r="I297">
            <v>130879</v>
          </cell>
          <cell r="K297">
            <v>873043</v>
          </cell>
          <cell r="L297">
            <v>54</v>
          </cell>
          <cell r="N297">
            <v>480000</v>
          </cell>
          <cell r="O297">
            <v>0</v>
          </cell>
          <cell r="P297">
            <v>30000</v>
          </cell>
          <cell r="Q297">
            <v>1225000</v>
          </cell>
          <cell r="R297">
            <v>263788</v>
          </cell>
          <cell r="S297">
            <v>0</v>
          </cell>
        </row>
        <row r="298">
          <cell r="A298">
            <v>291</v>
          </cell>
          <cell r="B298" t="str">
            <v>Sutton</v>
          </cell>
          <cell r="C298" t="str">
            <v>E5048</v>
          </cell>
          <cell r="E298">
            <v>0</v>
          </cell>
          <cell r="F298">
            <v>111184</v>
          </cell>
          <cell r="G298">
            <v>0</v>
          </cell>
          <cell r="H298">
            <v>0</v>
          </cell>
          <cell r="I298">
            <v>234978</v>
          </cell>
          <cell r="K298">
            <v>1006072</v>
          </cell>
          <cell r="L298">
            <v>1044</v>
          </cell>
          <cell r="N298">
            <v>1340954</v>
          </cell>
          <cell r="O298">
            <v>0</v>
          </cell>
          <cell r="P298">
            <v>0</v>
          </cell>
          <cell r="Q298">
            <v>1957944</v>
          </cell>
          <cell r="R298">
            <v>992371</v>
          </cell>
          <cell r="S298">
            <v>0</v>
          </cell>
        </row>
        <row r="299">
          <cell r="A299">
            <v>292</v>
          </cell>
          <cell r="B299" t="str">
            <v>Swale</v>
          </cell>
          <cell r="C299" t="str">
            <v>E2241</v>
          </cell>
          <cell r="E299">
            <v>14804</v>
          </cell>
          <cell r="F299">
            <v>71168</v>
          </cell>
          <cell r="G299">
            <v>4098</v>
          </cell>
          <cell r="H299">
            <v>0</v>
          </cell>
          <cell r="I299">
            <v>176296</v>
          </cell>
          <cell r="K299">
            <v>1441247</v>
          </cell>
          <cell r="L299">
            <v>37</v>
          </cell>
          <cell r="N299">
            <v>795446</v>
          </cell>
          <cell r="O299">
            <v>5464</v>
          </cell>
          <cell r="P299">
            <v>24989</v>
          </cell>
          <cell r="Q299">
            <v>2411202</v>
          </cell>
          <cell r="R299">
            <v>1076398.19</v>
          </cell>
          <cell r="S299">
            <v>0</v>
          </cell>
        </row>
        <row r="300">
          <cell r="A300">
            <v>293</v>
          </cell>
          <cell r="B300" t="str">
            <v>Swindon</v>
          </cell>
          <cell r="C300" t="str">
            <v>E3901</v>
          </cell>
          <cell r="E300">
            <v>28617.86</v>
          </cell>
          <cell r="F300">
            <v>77889.51</v>
          </cell>
          <cell r="G300">
            <v>1161</v>
          </cell>
          <cell r="H300">
            <v>0</v>
          </cell>
          <cell r="I300">
            <v>279201</v>
          </cell>
          <cell r="K300">
            <v>817398.92</v>
          </cell>
          <cell r="L300">
            <v>53.17</v>
          </cell>
          <cell r="N300">
            <v>1228066</v>
          </cell>
          <cell r="O300">
            <v>2124</v>
          </cell>
          <cell r="P300">
            <v>127886.8</v>
          </cell>
          <cell r="Q300">
            <v>3731052.72</v>
          </cell>
          <cell r="R300">
            <v>1591699.04</v>
          </cell>
          <cell r="S300">
            <v>0</v>
          </cell>
        </row>
        <row r="301">
          <cell r="A301">
            <v>294</v>
          </cell>
          <cell r="B301" t="str">
            <v>Tameside</v>
          </cell>
          <cell r="C301" t="str">
            <v>E4208</v>
          </cell>
          <cell r="E301">
            <v>24222</v>
          </cell>
          <cell r="F301">
            <v>61667</v>
          </cell>
          <cell r="G301">
            <v>0</v>
          </cell>
          <cell r="H301">
            <v>0</v>
          </cell>
          <cell r="I301">
            <v>311345</v>
          </cell>
          <cell r="K301">
            <v>1631948</v>
          </cell>
          <cell r="L301">
            <v>295</v>
          </cell>
          <cell r="N301">
            <v>877234</v>
          </cell>
          <cell r="O301">
            <v>0</v>
          </cell>
          <cell r="P301">
            <v>149423</v>
          </cell>
          <cell r="Q301">
            <v>2429954</v>
          </cell>
          <cell r="R301">
            <v>2310747.67</v>
          </cell>
          <cell r="S301">
            <v>0</v>
          </cell>
        </row>
        <row r="302">
          <cell r="A302">
            <v>295</v>
          </cell>
          <cell r="B302" t="str">
            <v>Tamworth</v>
          </cell>
          <cell r="C302" t="str">
            <v>E3439</v>
          </cell>
          <cell r="E302">
            <v>2765.35</v>
          </cell>
          <cell r="F302">
            <v>24193.48</v>
          </cell>
          <cell r="G302">
            <v>0</v>
          </cell>
          <cell r="H302">
            <v>0</v>
          </cell>
          <cell r="I302">
            <v>95390.45</v>
          </cell>
          <cell r="K302">
            <v>1072002</v>
          </cell>
          <cell r="L302">
            <v>297</v>
          </cell>
          <cell r="N302">
            <v>241424.56</v>
          </cell>
          <cell r="O302">
            <v>0</v>
          </cell>
          <cell r="P302">
            <v>62341.9</v>
          </cell>
          <cell r="Q302">
            <v>791843.59</v>
          </cell>
          <cell r="R302">
            <v>1506395.6</v>
          </cell>
          <cell r="S302">
            <v>0</v>
          </cell>
        </row>
        <row r="303">
          <cell r="A303">
            <v>296</v>
          </cell>
          <cell r="B303" t="str">
            <v>Tandridge</v>
          </cell>
          <cell r="C303" t="str">
            <v>E3639</v>
          </cell>
          <cell r="E303">
            <v>3035</v>
          </cell>
          <cell r="F303">
            <v>29283</v>
          </cell>
          <cell r="G303">
            <v>3410</v>
          </cell>
          <cell r="H303">
            <v>586</v>
          </cell>
          <cell r="I303">
            <v>119627</v>
          </cell>
          <cell r="K303">
            <v>1136701</v>
          </cell>
          <cell r="L303">
            <v>0</v>
          </cell>
          <cell r="N303">
            <v>760744</v>
          </cell>
          <cell r="O303">
            <v>4548</v>
          </cell>
          <cell r="P303">
            <v>9340</v>
          </cell>
          <cell r="Q303">
            <v>814665</v>
          </cell>
          <cell r="R303">
            <v>289983</v>
          </cell>
          <cell r="S303">
            <v>0</v>
          </cell>
        </row>
        <row r="304">
          <cell r="A304">
            <v>297</v>
          </cell>
          <cell r="B304" t="str">
            <v>Taunton Deane</v>
          </cell>
          <cell r="C304" t="str">
            <v>E3333</v>
          </cell>
          <cell r="E304">
            <v>16513</v>
          </cell>
          <cell r="F304">
            <v>80681</v>
          </cell>
          <cell r="G304">
            <v>4875</v>
          </cell>
          <cell r="H304">
            <v>375</v>
          </cell>
          <cell r="I304">
            <v>161706</v>
          </cell>
          <cell r="K304">
            <v>729353</v>
          </cell>
          <cell r="L304">
            <v>5644</v>
          </cell>
          <cell r="N304">
            <v>1263085</v>
          </cell>
          <cell r="O304">
            <v>15000</v>
          </cell>
          <cell r="P304">
            <v>11000</v>
          </cell>
          <cell r="Q304">
            <v>1190657</v>
          </cell>
          <cell r="R304">
            <v>689352</v>
          </cell>
          <cell r="S304">
            <v>0</v>
          </cell>
        </row>
        <row r="305">
          <cell r="A305">
            <v>298</v>
          </cell>
          <cell r="B305" t="str">
            <v>Teesdale</v>
          </cell>
          <cell r="C305" t="str">
            <v>E1337</v>
          </cell>
          <cell r="E305">
            <v>718</v>
          </cell>
          <cell r="F305">
            <v>37238</v>
          </cell>
          <cell r="G305">
            <v>0</v>
          </cell>
          <cell r="H305">
            <v>0</v>
          </cell>
          <cell r="I305">
            <v>43447</v>
          </cell>
          <cell r="K305">
            <v>289807</v>
          </cell>
          <cell r="L305">
            <v>0</v>
          </cell>
          <cell r="N305">
            <v>119643</v>
          </cell>
          <cell r="O305">
            <v>5172</v>
          </cell>
          <cell r="P305">
            <v>1798</v>
          </cell>
          <cell r="Q305">
            <v>90702</v>
          </cell>
          <cell r="R305">
            <v>299197</v>
          </cell>
          <cell r="S305">
            <v>0</v>
          </cell>
        </row>
        <row r="306">
          <cell r="A306">
            <v>299</v>
          </cell>
          <cell r="B306" t="str">
            <v>Teignbridge</v>
          </cell>
          <cell r="C306" t="str">
            <v>E1137</v>
          </cell>
          <cell r="E306">
            <v>16122</v>
          </cell>
          <cell r="F306">
            <v>41934</v>
          </cell>
          <cell r="G306">
            <v>2508</v>
          </cell>
          <cell r="H306">
            <v>19447</v>
          </cell>
          <cell r="I306">
            <v>184161</v>
          </cell>
          <cell r="K306">
            <v>930153</v>
          </cell>
          <cell r="L306">
            <v>0</v>
          </cell>
          <cell r="N306">
            <v>662861</v>
          </cell>
          <cell r="O306">
            <v>16132</v>
          </cell>
          <cell r="P306">
            <v>12259</v>
          </cell>
          <cell r="Q306">
            <v>623834</v>
          </cell>
          <cell r="R306">
            <v>1168804</v>
          </cell>
          <cell r="S306">
            <v>0</v>
          </cell>
        </row>
        <row r="307">
          <cell r="A307">
            <v>300</v>
          </cell>
          <cell r="B307" t="str">
            <v>Telford and the Wrekin</v>
          </cell>
          <cell r="C307" t="str">
            <v>E3201</v>
          </cell>
          <cell r="E307">
            <v>15102</v>
          </cell>
          <cell r="F307">
            <v>15589</v>
          </cell>
          <cell r="G307">
            <v>2941</v>
          </cell>
          <cell r="H307">
            <v>602</v>
          </cell>
          <cell r="I307">
            <v>215564</v>
          </cell>
          <cell r="K307">
            <v>2064943</v>
          </cell>
          <cell r="L307">
            <v>5319</v>
          </cell>
          <cell r="N307">
            <v>1343155</v>
          </cell>
          <cell r="O307">
            <v>3921</v>
          </cell>
          <cell r="P307">
            <v>122970</v>
          </cell>
          <cell r="Q307">
            <v>2628474</v>
          </cell>
          <cell r="R307">
            <v>1277510</v>
          </cell>
          <cell r="S307">
            <v>0</v>
          </cell>
        </row>
        <row r="308">
          <cell r="A308">
            <v>301</v>
          </cell>
          <cell r="B308" t="str">
            <v>Tendring</v>
          </cell>
          <cell r="C308" t="str">
            <v>E1542</v>
          </cell>
          <cell r="E308">
            <v>313</v>
          </cell>
          <cell r="F308">
            <v>49076</v>
          </cell>
          <cell r="G308">
            <v>0</v>
          </cell>
          <cell r="H308">
            <v>0</v>
          </cell>
          <cell r="I308">
            <v>297926</v>
          </cell>
          <cell r="K308">
            <v>1071592</v>
          </cell>
          <cell r="L308">
            <v>238</v>
          </cell>
          <cell r="N308">
            <v>1035906</v>
          </cell>
          <cell r="O308">
            <v>15704</v>
          </cell>
          <cell r="P308">
            <v>1265</v>
          </cell>
          <cell r="Q308">
            <v>2568176</v>
          </cell>
          <cell r="R308">
            <v>437044</v>
          </cell>
          <cell r="S308">
            <v>0</v>
          </cell>
        </row>
        <row r="309">
          <cell r="A309">
            <v>302</v>
          </cell>
          <cell r="B309" t="str">
            <v>Test Valley</v>
          </cell>
          <cell r="C309" t="str">
            <v>E1742</v>
          </cell>
          <cell r="E309">
            <v>19477</v>
          </cell>
          <cell r="F309">
            <v>99823</v>
          </cell>
          <cell r="G309">
            <v>9176</v>
          </cell>
          <cell r="H309">
            <v>2251</v>
          </cell>
          <cell r="I309">
            <v>170443</v>
          </cell>
          <cell r="K309">
            <v>1265187</v>
          </cell>
          <cell r="L309">
            <v>295</v>
          </cell>
          <cell r="N309">
            <v>890575</v>
          </cell>
          <cell r="O309">
            <v>12235</v>
          </cell>
          <cell r="P309">
            <v>7034</v>
          </cell>
          <cell r="Q309">
            <v>1888977</v>
          </cell>
          <cell r="R309">
            <v>1063294</v>
          </cell>
          <cell r="S309">
            <v>0</v>
          </cell>
        </row>
        <row r="310">
          <cell r="A310">
            <v>303</v>
          </cell>
          <cell r="B310" t="str">
            <v>Tewkesbury</v>
          </cell>
          <cell r="C310" t="str">
            <v>E1636</v>
          </cell>
          <cell r="E310">
            <v>5540</v>
          </cell>
          <cell r="F310">
            <v>5501</v>
          </cell>
          <cell r="G310">
            <v>4674</v>
          </cell>
          <cell r="H310">
            <v>1996</v>
          </cell>
          <cell r="I310">
            <v>91939</v>
          </cell>
          <cell r="K310">
            <v>382538</v>
          </cell>
          <cell r="L310">
            <v>0</v>
          </cell>
          <cell r="N310">
            <v>341321</v>
          </cell>
          <cell r="O310">
            <v>6232</v>
          </cell>
          <cell r="P310">
            <v>1556</v>
          </cell>
          <cell r="Q310">
            <v>1120288</v>
          </cell>
          <cell r="R310">
            <v>246994</v>
          </cell>
          <cell r="S310">
            <v>0</v>
          </cell>
        </row>
        <row r="311">
          <cell r="A311">
            <v>304</v>
          </cell>
          <cell r="B311" t="str">
            <v>Thanet</v>
          </cell>
          <cell r="C311" t="str">
            <v>E2242</v>
          </cell>
          <cell r="E311">
            <v>7308</v>
          </cell>
          <cell r="F311">
            <v>57173</v>
          </cell>
          <cell r="G311">
            <v>794</v>
          </cell>
          <cell r="H311">
            <v>77</v>
          </cell>
          <cell r="I311">
            <v>205780</v>
          </cell>
          <cell r="K311">
            <v>847061</v>
          </cell>
          <cell r="L311">
            <v>13</v>
          </cell>
          <cell r="N311">
            <v>926442</v>
          </cell>
          <cell r="O311">
            <v>1938</v>
          </cell>
          <cell r="P311">
            <v>154530</v>
          </cell>
          <cell r="Q311">
            <v>1628020</v>
          </cell>
          <cell r="R311">
            <v>1038172</v>
          </cell>
          <cell r="S311">
            <v>0</v>
          </cell>
        </row>
        <row r="312">
          <cell r="A312">
            <v>305</v>
          </cell>
          <cell r="B312" t="str">
            <v>Three Rivers</v>
          </cell>
          <cell r="C312" t="str">
            <v>E1938</v>
          </cell>
          <cell r="E312">
            <v>5593</v>
          </cell>
          <cell r="F312">
            <v>47071</v>
          </cell>
          <cell r="G312">
            <v>10534</v>
          </cell>
          <cell r="H312">
            <v>34904</v>
          </cell>
          <cell r="I312">
            <v>101068</v>
          </cell>
          <cell r="K312">
            <v>355565</v>
          </cell>
          <cell r="L312">
            <v>145</v>
          </cell>
          <cell r="N312">
            <v>903665</v>
          </cell>
          <cell r="O312">
            <v>2690</v>
          </cell>
          <cell r="P312">
            <v>227802</v>
          </cell>
          <cell r="Q312">
            <v>1589591</v>
          </cell>
          <cell r="R312">
            <v>665257</v>
          </cell>
          <cell r="S312">
            <v>0</v>
          </cell>
        </row>
        <row r="313">
          <cell r="A313">
            <v>306</v>
          </cell>
          <cell r="B313" t="str">
            <v>Thurrock</v>
          </cell>
          <cell r="C313" t="str">
            <v>E1502</v>
          </cell>
          <cell r="E313">
            <v>3000</v>
          </cell>
          <cell r="F313">
            <v>24000</v>
          </cell>
          <cell r="G313">
            <v>1000</v>
          </cell>
          <cell r="H313">
            <v>1000</v>
          </cell>
          <cell r="I313">
            <v>228770</v>
          </cell>
          <cell r="K313">
            <v>1552271</v>
          </cell>
          <cell r="L313">
            <v>4688</v>
          </cell>
          <cell r="N313">
            <v>970000</v>
          </cell>
          <cell r="O313">
            <v>3000</v>
          </cell>
          <cell r="P313">
            <v>100000</v>
          </cell>
          <cell r="Q313">
            <v>5000000</v>
          </cell>
          <cell r="R313">
            <v>1395617</v>
          </cell>
          <cell r="S313">
            <v>0</v>
          </cell>
        </row>
        <row r="314">
          <cell r="A314">
            <v>307</v>
          </cell>
          <cell r="B314" t="str">
            <v>Tonbridge and Malling</v>
          </cell>
          <cell r="C314" t="str">
            <v>E2243</v>
          </cell>
          <cell r="E314">
            <v>9601</v>
          </cell>
          <cell r="F314">
            <v>59835</v>
          </cell>
          <cell r="G314">
            <v>3898</v>
          </cell>
          <cell r="H314">
            <v>4815</v>
          </cell>
          <cell r="I314">
            <v>159555</v>
          </cell>
          <cell r="K314">
            <v>1185138</v>
          </cell>
          <cell r="L314">
            <v>240</v>
          </cell>
          <cell r="N314">
            <v>1770465</v>
          </cell>
          <cell r="O314">
            <v>8666</v>
          </cell>
          <cell r="P314">
            <v>178297</v>
          </cell>
          <cell r="Q314">
            <v>1578747</v>
          </cell>
          <cell r="R314">
            <v>1242387</v>
          </cell>
          <cell r="S314">
            <v>0</v>
          </cell>
        </row>
        <row r="315">
          <cell r="A315">
            <v>308</v>
          </cell>
          <cell r="B315" t="str">
            <v>Torbay</v>
          </cell>
          <cell r="C315" t="str">
            <v>E1102</v>
          </cell>
          <cell r="E315">
            <v>10627</v>
          </cell>
          <cell r="F315">
            <v>30351</v>
          </cell>
          <cell r="G315">
            <v>1029</v>
          </cell>
          <cell r="H315">
            <v>0</v>
          </cell>
          <cell r="I315">
            <v>226663</v>
          </cell>
          <cell r="K315">
            <v>583015</v>
          </cell>
          <cell r="L315">
            <v>14122</v>
          </cell>
          <cell r="N315">
            <v>747145</v>
          </cell>
          <cell r="O315">
            <v>1372</v>
          </cell>
          <cell r="P315">
            <v>0</v>
          </cell>
          <cell r="Q315">
            <v>837628</v>
          </cell>
          <cell r="R315">
            <v>1026020</v>
          </cell>
          <cell r="S315">
            <v>0</v>
          </cell>
        </row>
        <row r="316">
          <cell r="A316">
            <v>309</v>
          </cell>
          <cell r="B316" t="str">
            <v>Torridge</v>
          </cell>
          <cell r="C316" t="str">
            <v>E1139</v>
          </cell>
          <cell r="E316">
            <v>4778</v>
          </cell>
          <cell r="F316">
            <v>30784</v>
          </cell>
          <cell r="G316">
            <v>6581</v>
          </cell>
          <cell r="H316">
            <v>15480</v>
          </cell>
          <cell r="I316">
            <v>99227</v>
          </cell>
          <cell r="K316">
            <v>560401</v>
          </cell>
          <cell r="L316">
            <v>1</v>
          </cell>
          <cell r="N316">
            <v>294618</v>
          </cell>
          <cell r="O316">
            <v>8775</v>
          </cell>
          <cell r="P316">
            <v>1000</v>
          </cell>
          <cell r="Q316">
            <v>384948</v>
          </cell>
          <cell r="R316">
            <v>460110</v>
          </cell>
          <cell r="S316">
            <v>0</v>
          </cell>
        </row>
        <row r="317">
          <cell r="A317">
            <v>310</v>
          </cell>
          <cell r="B317" t="str">
            <v>Tower Hamlets</v>
          </cell>
          <cell r="C317" t="str">
            <v>E5020</v>
          </cell>
          <cell r="E317">
            <v>28301</v>
          </cell>
          <cell r="F317">
            <v>54510</v>
          </cell>
          <cell r="G317">
            <v>0</v>
          </cell>
          <cell r="H317">
            <v>0</v>
          </cell>
          <cell r="I317">
            <v>738806</v>
          </cell>
          <cell r="K317">
            <v>4665348</v>
          </cell>
          <cell r="L317">
            <v>2109144</v>
          </cell>
          <cell r="N317">
            <v>4400000</v>
          </cell>
          <cell r="O317">
            <v>0</v>
          </cell>
          <cell r="P317">
            <v>500000</v>
          </cell>
          <cell r="Q317">
            <v>15000000</v>
          </cell>
          <cell r="R317">
            <v>9151803</v>
          </cell>
          <cell r="S317">
            <v>0</v>
          </cell>
        </row>
        <row r="318">
          <cell r="A318">
            <v>311</v>
          </cell>
          <cell r="B318" t="str">
            <v>Trafford</v>
          </cell>
          <cell r="C318" t="str">
            <v>E4209</v>
          </cell>
          <cell r="E318">
            <v>46906</v>
          </cell>
          <cell r="F318">
            <v>152945</v>
          </cell>
          <cell r="G318">
            <v>204</v>
          </cell>
          <cell r="H318">
            <v>0</v>
          </cell>
          <cell r="I318">
            <v>410908</v>
          </cell>
          <cell r="K318">
            <v>4783760</v>
          </cell>
          <cell r="L318">
            <v>0</v>
          </cell>
          <cell r="N318">
            <v>1681023</v>
          </cell>
          <cell r="O318">
            <v>204</v>
          </cell>
          <cell r="P318">
            <v>0</v>
          </cell>
          <cell r="Q318">
            <v>5994080</v>
          </cell>
          <cell r="R318">
            <v>4248417</v>
          </cell>
          <cell r="S318">
            <v>0</v>
          </cell>
        </row>
        <row r="319">
          <cell r="A319">
            <v>312</v>
          </cell>
          <cell r="B319" t="str">
            <v>Tunbridge Wells</v>
          </cell>
          <cell r="C319" t="str">
            <v>E2244</v>
          </cell>
          <cell r="E319">
            <v>2874</v>
          </cell>
          <cell r="F319">
            <v>29632</v>
          </cell>
          <cell r="G319">
            <v>750</v>
          </cell>
          <cell r="H319">
            <v>9207</v>
          </cell>
          <cell r="I319">
            <v>184429</v>
          </cell>
          <cell r="K319">
            <v>1751492</v>
          </cell>
          <cell r="L319">
            <v>0</v>
          </cell>
          <cell r="N319">
            <v>1529206</v>
          </cell>
          <cell r="O319">
            <v>7826</v>
          </cell>
          <cell r="P319">
            <v>0</v>
          </cell>
          <cell r="Q319">
            <v>1612752</v>
          </cell>
          <cell r="R319">
            <v>691240</v>
          </cell>
          <cell r="S319">
            <v>0</v>
          </cell>
        </row>
        <row r="320">
          <cell r="A320">
            <v>313</v>
          </cell>
          <cell r="B320" t="str">
            <v>Tynedale</v>
          </cell>
          <cell r="C320" t="str">
            <v>E2935</v>
          </cell>
          <cell r="E320">
            <v>17678</v>
          </cell>
          <cell r="F320">
            <v>35852</v>
          </cell>
          <cell r="G320">
            <v>0</v>
          </cell>
          <cell r="H320">
            <v>0</v>
          </cell>
          <cell r="I320">
            <v>96002</v>
          </cell>
          <cell r="K320">
            <v>733718</v>
          </cell>
          <cell r="L320">
            <v>51</v>
          </cell>
          <cell r="N320">
            <v>290354</v>
          </cell>
          <cell r="O320">
            <v>5000</v>
          </cell>
          <cell r="P320">
            <v>14030</v>
          </cell>
          <cell r="Q320">
            <v>264524</v>
          </cell>
          <cell r="R320">
            <v>395646</v>
          </cell>
          <cell r="S320">
            <v>0</v>
          </cell>
        </row>
        <row r="321">
          <cell r="A321">
            <v>314</v>
          </cell>
          <cell r="B321" t="str">
            <v>Uttlesford</v>
          </cell>
          <cell r="C321" t="str">
            <v>E1544</v>
          </cell>
          <cell r="E321">
            <v>2838</v>
          </cell>
          <cell r="F321">
            <v>48965</v>
          </cell>
          <cell r="G321">
            <v>0</v>
          </cell>
          <cell r="H321">
            <v>29866</v>
          </cell>
          <cell r="I321">
            <v>128521</v>
          </cell>
          <cell r="K321">
            <v>919846</v>
          </cell>
          <cell r="L321">
            <v>207</v>
          </cell>
          <cell r="N321">
            <v>711496</v>
          </cell>
          <cell r="O321">
            <v>7927</v>
          </cell>
          <cell r="P321">
            <v>0</v>
          </cell>
          <cell r="Q321">
            <v>1389691</v>
          </cell>
          <cell r="R321">
            <v>375449</v>
          </cell>
          <cell r="S321">
            <v>0</v>
          </cell>
        </row>
        <row r="322">
          <cell r="A322">
            <v>315</v>
          </cell>
          <cell r="B322" t="str">
            <v>Vale of White Horse</v>
          </cell>
          <cell r="C322" t="str">
            <v>E3134</v>
          </cell>
          <cell r="E322">
            <v>13584</v>
          </cell>
          <cell r="F322">
            <v>46607</v>
          </cell>
          <cell r="G322">
            <v>2366</v>
          </cell>
          <cell r="H322">
            <v>1508</v>
          </cell>
          <cell r="I322">
            <v>162760</v>
          </cell>
          <cell r="K322">
            <v>898622</v>
          </cell>
          <cell r="L322">
            <v>336</v>
          </cell>
          <cell r="N322">
            <v>1510776</v>
          </cell>
          <cell r="O322">
            <v>16127</v>
          </cell>
          <cell r="P322">
            <v>56627</v>
          </cell>
          <cell r="Q322">
            <v>1716552</v>
          </cell>
          <cell r="R322">
            <v>209199</v>
          </cell>
          <cell r="S322">
            <v>0</v>
          </cell>
        </row>
        <row r="323">
          <cell r="A323">
            <v>316</v>
          </cell>
          <cell r="B323" t="str">
            <v>Vale Royal</v>
          </cell>
          <cell r="C323" t="str">
            <v>E0637</v>
          </cell>
          <cell r="E323">
            <v>26130</v>
          </cell>
          <cell r="F323">
            <v>48008</v>
          </cell>
          <cell r="G323">
            <v>15131</v>
          </cell>
          <cell r="H323">
            <v>2280</v>
          </cell>
          <cell r="I323">
            <v>162553</v>
          </cell>
          <cell r="K323">
            <v>1222846</v>
          </cell>
          <cell r="L323">
            <v>506</v>
          </cell>
          <cell r="N323">
            <v>735838</v>
          </cell>
          <cell r="O323">
            <v>12044</v>
          </cell>
          <cell r="P323">
            <v>61992</v>
          </cell>
          <cell r="Q323">
            <v>1242099</v>
          </cell>
          <cell r="R323">
            <v>1105050</v>
          </cell>
          <cell r="S323">
            <v>0</v>
          </cell>
        </row>
        <row r="324">
          <cell r="A324">
            <v>317</v>
          </cell>
          <cell r="B324" t="str">
            <v>Wakefield</v>
          </cell>
          <cell r="C324" t="str">
            <v>E4705</v>
          </cell>
          <cell r="E324">
            <v>38596</v>
          </cell>
          <cell r="F324">
            <v>38486</v>
          </cell>
          <cell r="G324">
            <v>0</v>
          </cell>
          <cell r="H324">
            <v>0</v>
          </cell>
          <cell r="I324">
            <v>443864</v>
          </cell>
          <cell r="K324">
            <v>2834193</v>
          </cell>
          <cell r="L324">
            <v>103</v>
          </cell>
          <cell r="N324">
            <v>1655303</v>
          </cell>
          <cell r="O324">
            <v>2868</v>
          </cell>
          <cell r="P324">
            <v>21320</v>
          </cell>
          <cell r="Q324">
            <v>4090427</v>
          </cell>
          <cell r="R324">
            <v>608245.08</v>
          </cell>
          <cell r="S324">
            <v>0</v>
          </cell>
        </row>
        <row r="325">
          <cell r="A325">
            <v>318</v>
          </cell>
          <cell r="B325" t="str">
            <v>Walsall</v>
          </cell>
          <cell r="C325" t="str">
            <v>E4606</v>
          </cell>
          <cell r="E325">
            <v>40758</v>
          </cell>
          <cell r="F325">
            <v>65387</v>
          </cell>
          <cell r="G325">
            <v>0</v>
          </cell>
          <cell r="H325">
            <v>0</v>
          </cell>
          <cell r="I325">
            <v>391188</v>
          </cell>
          <cell r="K325">
            <v>2677515</v>
          </cell>
          <cell r="L325">
            <v>52</v>
          </cell>
          <cell r="N325">
            <v>1581724</v>
          </cell>
          <cell r="O325">
            <v>0</v>
          </cell>
          <cell r="P325">
            <v>99024</v>
          </cell>
          <cell r="Q325">
            <v>4639432</v>
          </cell>
          <cell r="R325">
            <v>2927325</v>
          </cell>
          <cell r="S325">
            <v>0</v>
          </cell>
        </row>
        <row r="326">
          <cell r="A326">
            <v>319</v>
          </cell>
          <cell r="B326" t="str">
            <v>Waltham Forest</v>
          </cell>
          <cell r="C326" t="str">
            <v>E5049</v>
          </cell>
          <cell r="E326">
            <v>30335</v>
          </cell>
          <cell r="F326">
            <v>81577</v>
          </cell>
          <cell r="G326">
            <v>0</v>
          </cell>
          <cell r="H326">
            <v>0</v>
          </cell>
          <cell r="I326">
            <v>355678</v>
          </cell>
          <cell r="K326">
            <v>1792217</v>
          </cell>
          <cell r="L326">
            <v>1812</v>
          </cell>
          <cell r="N326">
            <v>1418453</v>
          </cell>
          <cell r="O326">
            <v>0</v>
          </cell>
          <cell r="P326">
            <v>14492</v>
          </cell>
          <cell r="Q326">
            <v>7687170</v>
          </cell>
          <cell r="R326">
            <v>15592828</v>
          </cell>
          <cell r="S326">
            <v>0</v>
          </cell>
        </row>
        <row r="327">
          <cell r="A327">
            <v>320</v>
          </cell>
          <cell r="B327" t="str">
            <v>Wandsworth</v>
          </cell>
          <cell r="C327" t="str">
            <v>E5021</v>
          </cell>
          <cell r="E327">
            <v>41940</v>
          </cell>
          <cell r="F327">
            <v>166784</v>
          </cell>
          <cell r="G327">
            <v>0</v>
          </cell>
          <cell r="H327">
            <v>0</v>
          </cell>
          <cell r="I327">
            <v>543574</v>
          </cell>
          <cell r="K327">
            <v>4977504</v>
          </cell>
          <cell r="L327">
            <v>36243</v>
          </cell>
          <cell r="N327">
            <v>3715339</v>
          </cell>
          <cell r="O327">
            <v>0</v>
          </cell>
          <cell r="P327">
            <v>58847</v>
          </cell>
          <cell r="Q327">
            <v>4269112</v>
          </cell>
          <cell r="R327">
            <v>10750864</v>
          </cell>
          <cell r="S327">
            <v>0</v>
          </cell>
        </row>
        <row r="328">
          <cell r="A328">
            <v>321</v>
          </cell>
          <cell r="B328" t="str">
            <v>Wansbeck</v>
          </cell>
          <cell r="C328" t="str">
            <v>E2936</v>
          </cell>
          <cell r="E328">
            <v>19009</v>
          </cell>
          <cell r="F328">
            <v>19980</v>
          </cell>
          <cell r="G328">
            <v>176</v>
          </cell>
          <cell r="H328">
            <v>295</v>
          </cell>
          <cell r="I328">
            <v>71720</v>
          </cell>
          <cell r="K328">
            <v>532300</v>
          </cell>
          <cell r="L328">
            <v>0</v>
          </cell>
          <cell r="N328">
            <v>448545</v>
          </cell>
          <cell r="O328">
            <v>235</v>
          </cell>
          <cell r="P328">
            <v>22336</v>
          </cell>
          <cell r="Q328">
            <v>319800</v>
          </cell>
          <cell r="R328">
            <v>473716</v>
          </cell>
          <cell r="S328">
            <v>0</v>
          </cell>
        </row>
        <row r="329">
          <cell r="A329">
            <v>322</v>
          </cell>
          <cell r="B329" t="str">
            <v>Warrington</v>
          </cell>
          <cell r="C329" t="str">
            <v>E0602</v>
          </cell>
          <cell r="E329">
            <v>13209</v>
          </cell>
          <cell r="F329">
            <v>29006</v>
          </cell>
          <cell r="G329">
            <v>1277</v>
          </cell>
          <cell r="H329">
            <v>3073</v>
          </cell>
          <cell r="I329">
            <v>298287</v>
          </cell>
          <cell r="K329">
            <v>4357721</v>
          </cell>
          <cell r="L329">
            <v>1997</v>
          </cell>
          <cell r="N329">
            <v>945491</v>
          </cell>
          <cell r="O329">
            <v>3406</v>
          </cell>
          <cell r="P329">
            <v>29050</v>
          </cell>
          <cell r="Q329">
            <v>4380012</v>
          </cell>
          <cell r="R329">
            <v>3000598.29</v>
          </cell>
          <cell r="S329">
            <v>0</v>
          </cell>
        </row>
        <row r="330">
          <cell r="A330">
            <v>323</v>
          </cell>
          <cell r="B330" t="str">
            <v>Warwick</v>
          </cell>
          <cell r="C330" t="str">
            <v>E3735</v>
          </cell>
          <cell r="E330">
            <v>6223</v>
          </cell>
          <cell r="F330">
            <v>91300</v>
          </cell>
          <cell r="G330">
            <v>2700</v>
          </cell>
          <cell r="H330">
            <v>6635</v>
          </cell>
          <cell r="I330">
            <v>219407</v>
          </cell>
          <cell r="K330">
            <v>2018111</v>
          </cell>
          <cell r="L330">
            <v>0</v>
          </cell>
          <cell r="N330">
            <v>1600000</v>
          </cell>
          <cell r="O330">
            <v>4900</v>
          </cell>
          <cell r="P330">
            <v>22350</v>
          </cell>
          <cell r="Q330">
            <v>2166900</v>
          </cell>
          <cell r="R330">
            <v>1356190</v>
          </cell>
          <cell r="S330">
            <v>0</v>
          </cell>
        </row>
        <row r="331">
          <cell r="A331">
            <v>324</v>
          </cell>
          <cell r="B331" t="str">
            <v>Watford</v>
          </cell>
          <cell r="C331" t="str">
            <v>E1939</v>
          </cell>
          <cell r="E331">
            <v>36627</v>
          </cell>
          <cell r="F331">
            <v>47509</v>
          </cell>
          <cell r="G331">
            <v>0</v>
          </cell>
          <cell r="H331">
            <v>0</v>
          </cell>
          <cell r="I331">
            <v>190367</v>
          </cell>
          <cell r="K331">
            <v>1210770</v>
          </cell>
          <cell r="L331">
            <v>122103</v>
          </cell>
          <cell r="N331">
            <v>570514</v>
          </cell>
          <cell r="O331">
            <v>0</v>
          </cell>
          <cell r="P331">
            <v>111231</v>
          </cell>
          <cell r="Q331">
            <v>551994</v>
          </cell>
          <cell r="R331">
            <v>1129722.16</v>
          </cell>
          <cell r="S331">
            <v>0</v>
          </cell>
        </row>
        <row r="332">
          <cell r="A332">
            <v>325</v>
          </cell>
          <cell r="B332" t="str">
            <v>Waveney</v>
          </cell>
          <cell r="C332" t="str">
            <v>E3537</v>
          </cell>
          <cell r="E332">
            <v>12884</v>
          </cell>
          <cell r="F332">
            <v>30354</v>
          </cell>
          <cell r="G332">
            <v>2687</v>
          </cell>
          <cell r="H332">
            <v>850</v>
          </cell>
          <cell r="I332">
            <v>176138</v>
          </cell>
          <cell r="K332">
            <v>938500</v>
          </cell>
          <cell r="L332">
            <v>100</v>
          </cell>
          <cell r="N332">
            <v>442938</v>
          </cell>
          <cell r="O332">
            <v>4295</v>
          </cell>
          <cell r="P332">
            <v>131052</v>
          </cell>
          <cell r="Q332">
            <v>1289788</v>
          </cell>
          <cell r="R332">
            <v>825654</v>
          </cell>
          <cell r="S332">
            <v>0</v>
          </cell>
        </row>
        <row r="333">
          <cell r="A333">
            <v>326</v>
          </cell>
          <cell r="B333" t="str">
            <v>Waverley</v>
          </cell>
          <cell r="C333" t="str">
            <v>E3640</v>
          </cell>
          <cell r="E333">
            <v>7750</v>
          </cell>
          <cell r="F333">
            <v>23195</v>
          </cell>
          <cell r="G333">
            <v>3299</v>
          </cell>
          <cell r="H333">
            <v>9156</v>
          </cell>
          <cell r="I333">
            <v>176446</v>
          </cell>
          <cell r="K333">
            <v>1215443</v>
          </cell>
          <cell r="L333">
            <v>5281</v>
          </cell>
          <cell r="N333">
            <v>1980523</v>
          </cell>
          <cell r="O333">
            <v>7332</v>
          </cell>
          <cell r="P333">
            <v>87214</v>
          </cell>
          <cell r="Q333">
            <v>1442911</v>
          </cell>
          <cell r="R333">
            <v>1136006</v>
          </cell>
          <cell r="S333">
            <v>0</v>
          </cell>
        </row>
        <row r="334">
          <cell r="A334">
            <v>327</v>
          </cell>
          <cell r="B334" t="str">
            <v>Wealden</v>
          </cell>
          <cell r="C334" t="str">
            <v>E1437</v>
          </cell>
          <cell r="E334">
            <v>0</v>
          </cell>
          <cell r="F334">
            <v>35014</v>
          </cell>
          <cell r="G334">
            <v>10027</v>
          </cell>
          <cell r="H334">
            <v>0</v>
          </cell>
          <cell r="I334">
            <v>193289</v>
          </cell>
          <cell r="K334">
            <v>1635150</v>
          </cell>
          <cell r="L334">
            <v>2070</v>
          </cell>
          <cell r="N334">
            <v>805606</v>
          </cell>
          <cell r="O334">
            <v>23860</v>
          </cell>
          <cell r="P334">
            <v>76184</v>
          </cell>
          <cell r="Q334">
            <v>1056435</v>
          </cell>
          <cell r="R334">
            <v>1057426</v>
          </cell>
          <cell r="S334">
            <v>0</v>
          </cell>
        </row>
        <row r="335">
          <cell r="A335">
            <v>328</v>
          </cell>
          <cell r="B335" t="str">
            <v>Wear Valley</v>
          </cell>
          <cell r="C335" t="str">
            <v>E1338</v>
          </cell>
          <cell r="E335">
            <v>184</v>
          </cell>
          <cell r="F335">
            <v>49004</v>
          </cell>
          <cell r="G335">
            <v>407</v>
          </cell>
          <cell r="H335">
            <v>4913</v>
          </cell>
          <cell r="I335">
            <v>99154</v>
          </cell>
          <cell r="K335">
            <v>612468</v>
          </cell>
          <cell r="L335">
            <v>243</v>
          </cell>
          <cell r="N335">
            <v>344053</v>
          </cell>
          <cell r="O335">
            <v>7702</v>
          </cell>
          <cell r="P335">
            <v>128995</v>
          </cell>
          <cell r="Q335">
            <v>410006</v>
          </cell>
          <cell r="R335">
            <v>106369.32</v>
          </cell>
          <cell r="S335">
            <v>0</v>
          </cell>
        </row>
        <row r="336">
          <cell r="A336">
            <v>329</v>
          </cell>
          <cell r="B336" t="str">
            <v>Wellingborough</v>
          </cell>
          <cell r="C336" t="str">
            <v>E2837</v>
          </cell>
          <cell r="E336">
            <v>6781</v>
          </cell>
          <cell r="F336">
            <v>28981</v>
          </cell>
          <cell r="G336">
            <v>0</v>
          </cell>
          <cell r="H336">
            <v>0</v>
          </cell>
          <cell r="I336">
            <v>116699</v>
          </cell>
          <cell r="K336">
            <v>544070</v>
          </cell>
          <cell r="L336">
            <v>0</v>
          </cell>
          <cell r="N336">
            <v>658006</v>
          </cell>
          <cell r="O336">
            <v>4425</v>
          </cell>
          <cell r="P336">
            <v>223935</v>
          </cell>
          <cell r="Q336">
            <v>948628</v>
          </cell>
          <cell r="R336">
            <v>1236583</v>
          </cell>
          <cell r="S336">
            <v>0</v>
          </cell>
        </row>
        <row r="337">
          <cell r="A337">
            <v>330</v>
          </cell>
          <cell r="B337" t="str">
            <v>Welwyn Hatfield</v>
          </cell>
          <cell r="C337" t="str">
            <v>E1940</v>
          </cell>
          <cell r="E337">
            <v>21936</v>
          </cell>
          <cell r="F337">
            <v>60188</v>
          </cell>
          <cell r="G337">
            <v>0</v>
          </cell>
          <cell r="H337">
            <v>900</v>
          </cell>
          <cell r="I337">
            <v>151052</v>
          </cell>
          <cell r="K337">
            <v>372911</v>
          </cell>
          <cell r="L337">
            <v>8487</v>
          </cell>
          <cell r="N337">
            <v>2218451</v>
          </cell>
          <cell r="O337">
            <v>12226</v>
          </cell>
          <cell r="P337">
            <v>162635</v>
          </cell>
          <cell r="Q337">
            <v>2826393</v>
          </cell>
          <cell r="R337">
            <v>1035652</v>
          </cell>
          <cell r="S337">
            <v>0</v>
          </cell>
        </row>
        <row r="338">
          <cell r="A338">
            <v>331</v>
          </cell>
          <cell r="B338" t="str">
            <v>West Berkshire</v>
          </cell>
          <cell r="C338" t="str">
            <v>E0302</v>
          </cell>
          <cell r="E338">
            <v>62806</v>
          </cell>
          <cell r="F338">
            <v>3784</v>
          </cell>
          <cell r="G338">
            <v>1848</v>
          </cell>
          <cell r="H338">
            <v>7246</v>
          </cell>
          <cell r="I338">
            <v>228496</v>
          </cell>
          <cell r="K338">
            <v>2016906</v>
          </cell>
          <cell r="L338">
            <v>10786</v>
          </cell>
          <cell r="N338">
            <v>1575180</v>
          </cell>
          <cell r="O338">
            <v>7906</v>
          </cell>
          <cell r="P338">
            <v>47153</v>
          </cell>
          <cell r="Q338">
            <v>2390000</v>
          </cell>
          <cell r="R338">
            <v>875555.63</v>
          </cell>
          <cell r="S338">
            <v>0</v>
          </cell>
        </row>
        <row r="339">
          <cell r="A339">
            <v>332</v>
          </cell>
          <cell r="B339" t="str">
            <v>West Devon</v>
          </cell>
          <cell r="C339" t="str">
            <v>E1140</v>
          </cell>
          <cell r="E339">
            <v>3238</v>
          </cell>
          <cell r="F339">
            <v>10814</v>
          </cell>
          <cell r="G339">
            <v>709</v>
          </cell>
          <cell r="H339">
            <v>6350</v>
          </cell>
          <cell r="I339">
            <v>84690</v>
          </cell>
          <cell r="K339">
            <v>700889</v>
          </cell>
          <cell r="L339">
            <v>0</v>
          </cell>
          <cell r="N339">
            <v>260700</v>
          </cell>
          <cell r="O339">
            <v>7771</v>
          </cell>
          <cell r="P339">
            <v>0</v>
          </cell>
          <cell r="Q339">
            <v>206648</v>
          </cell>
          <cell r="R339">
            <v>392336</v>
          </cell>
          <cell r="S339">
            <v>0</v>
          </cell>
        </row>
        <row r="340">
          <cell r="A340">
            <v>333</v>
          </cell>
          <cell r="B340" t="str">
            <v>West Dorset</v>
          </cell>
          <cell r="C340" t="str">
            <v>E1237</v>
          </cell>
          <cell r="E340">
            <v>13496</v>
          </cell>
          <cell r="F340">
            <v>62376</v>
          </cell>
          <cell r="G340">
            <v>0</v>
          </cell>
          <cell r="H340">
            <v>0</v>
          </cell>
          <cell r="I340">
            <v>183049</v>
          </cell>
          <cell r="K340">
            <v>1752220</v>
          </cell>
          <cell r="L340">
            <v>13975</v>
          </cell>
          <cell r="N340">
            <v>822313</v>
          </cell>
          <cell r="O340">
            <v>13464</v>
          </cell>
          <cell r="P340">
            <v>0</v>
          </cell>
          <cell r="Q340">
            <v>815750</v>
          </cell>
          <cell r="R340">
            <v>1780315</v>
          </cell>
          <cell r="S340">
            <v>0</v>
          </cell>
        </row>
        <row r="341">
          <cell r="A341">
            <v>334</v>
          </cell>
          <cell r="B341" t="str">
            <v>West Lancashire</v>
          </cell>
          <cell r="C341" t="str">
            <v>E2343</v>
          </cell>
          <cell r="E341">
            <v>1070</v>
          </cell>
          <cell r="F341">
            <v>34553</v>
          </cell>
          <cell r="G341">
            <v>3563</v>
          </cell>
          <cell r="H341">
            <v>0</v>
          </cell>
          <cell r="I341">
            <v>123847</v>
          </cell>
          <cell r="K341">
            <v>713953</v>
          </cell>
          <cell r="L341">
            <v>999</v>
          </cell>
          <cell r="N341">
            <v>772925</v>
          </cell>
          <cell r="O341">
            <v>5159</v>
          </cell>
          <cell r="P341">
            <v>193473</v>
          </cell>
          <cell r="Q341">
            <v>931801</v>
          </cell>
          <cell r="R341">
            <v>2428283</v>
          </cell>
          <cell r="S341">
            <v>0</v>
          </cell>
        </row>
        <row r="342">
          <cell r="A342">
            <v>335</v>
          </cell>
          <cell r="B342" t="str">
            <v>West Lindsey</v>
          </cell>
          <cell r="C342" t="str">
            <v>E2537</v>
          </cell>
          <cell r="E342">
            <v>24073</v>
          </cell>
          <cell r="F342">
            <v>108602</v>
          </cell>
          <cell r="G342">
            <v>5882</v>
          </cell>
          <cell r="H342">
            <v>3203</v>
          </cell>
          <cell r="I342">
            <v>112487</v>
          </cell>
          <cell r="K342">
            <v>1083385</v>
          </cell>
          <cell r="L342">
            <v>0</v>
          </cell>
          <cell r="N342">
            <v>385161</v>
          </cell>
          <cell r="O342">
            <v>7843</v>
          </cell>
          <cell r="P342">
            <v>45832</v>
          </cell>
          <cell r="Q342">
            <v>2485984</v>
          </cell>
          <cell r="R342">
            <v>645171.13</v>
          </cell>
          <cell r="S342">
            <v>0</v>
          </cell>
        </row>
        <row r="343">
          <cell r="A343">
            <v>336</v>
          </cell>
          <cell r="B343" t="str">
            <v>West Oxfordshire</v>
          </cell>
          <cell r="C343" t="str">
            <v>E3135</v>
          </cell>
          <cell r="E343">
            <v>3000</v>
          </cell>
          <cell r="F343">
            <v>75000</v>
          </cell>
          <cell r="G343">
            <v>22500</v>
          </cell>
          <cell r="H343">
            <v>17500</v>
          </cell>
          <cell r="I343">
            <v>149983</v>
          </cell>
          <cell r="K343">
            <v>732338</v>
          </cell>
          <cell r="L343">
            <v>622</v>
          </cell>
          <cell r="N343">
            <v>522540</v>
          </cell>
          <cell r="O343">
            <v>30000</v>
          </cell>
          <cell r="P343">
            <v>10000</v>
          </cell>
          <cell r="Q343">
            <v>780684</v>
          </cell>
          <cell r="R343">
            <v>1162533</v>
          </cell>
          <cell r="S343">
            <v>0</v>
          </cell>
        </row>
        <row r="344">
          <cell r="A344">
            <v>337</v>
          </cell>
          <cell r="B344" t="str">
            <v>West Somerset</v>
          </cell>
          <cell r="C344" t="str">
            <v>E3335</v>
          </cell>
          <cell r="E344">
            <v>2510</v>
          </cell>
          <cell r="F344">
            <v>40139</v>
          </cell>
          <cell r="G344">
            <v>8045</v>
          </cell>
          <cell r="H344">
            <v>13586</v>
          </cell>
          <cell r="I344">
            <v>70121</v>
          </cell>
          <cell r="K344">
            <v>421998</v>
          </cell>
          <cell r="L344">
            <v>407</v>
          </cell>
          <cell r="N344">
            <v>144092</v>
          </cell>
          <cell r="O344">
            <v>10775</v>
          </cell>
          <cell r="P344">
            <v>5000</v>
          </cell>
          <cell r="Q344">
            <v>73913</v>
          </cell>
          <cell r="R344">
            <v>501374</v>
          </cell>
          <cell r="S344">
            <v>0</v>
          </cell>
        </row>
        <row r="345">
          <cell r="A345">
            <v>338</v>
          </cell>
          <cell r="B345" t="str">
            <v>West Wiltshire</v>
          </cell>
          <cell r="C345" t="str">
            <v>E3935</v>
          </cell>
          <cell r="E345">
            <v>11172</v>
          </cell>
          <cell r="F345">
            <v>27941</v>
          </cell>
          <cell r="G345">
            <v>7000</v>
          </cell>
          <cell r="H345">
            <v>50000</v>
          </cell>
          <cell r="I345">
            <v>156286</v>
          </cell>
          <cell r="K345">
            <v>635571</v>
          </cell>
          <cell r="L345">
            <v>108</v>
          </cell>
          <cell r="N345">
            <v>825626</v>
          </cell>
          <cell r="O345">
            <v>6384</v>
          </cell>
          <cell r="P345">
            <v>147157</v>
          </cell>
          <cell r="Q345">
            <v>713863</v>
          </cell>
          <cell r="R345">
            <v>430684</v>
          </cell>
          <cell r="S345">
            <v>0</v>
          </cell>
        </row>
        <row r="346">
          <cell r="A346">
            <v>339</v>
          </cell>
          <cell r="B346" t="str">
            <v>Westminster</v>
          </cell>
          <cell r="C346" t="str">
            <v>E5022</v>
          </cell>
          <cell r="E346">
            <v>16301</v>
          </cell>
          <cell r="F346">
            <v>71544</v>
          </cell>
          <cell r="G346">
            <v>0</v>
          </cell>
          <cell r="H346">
            <v>0</v>
          </cell>
          <cell r="I346">
            <v>2411982</v>
          </cell>
          <cell r="K346">
            <v>27341897</v>
          </cell>
          <cell r="L346">
            <v>831688</v>
          </cell>
          <cell r="N346">
            <v>24253167</v>
          </cell>
          <cell r="O346">
            <v>0</v>
          </cell>
          <cell r="P346">
            <v>0</v>
          </cell>
          <cell r="Q346">
            <v>40187470</v>
          </cell>
          <cell r="R346">
            <v>33443156</v>
          </cell>
          <cell r="S346">
            <v>0</v>
          </cell>
        </row>
        <row r="347">
          <cell r="A347">
            <v>340</v>
          </cell>
          <cell r="B347" t="str">
            <v>Weymouth and Portland</v>
          </cell>
          <cell r="C347" t="str">
            <v>E1238</v>
          </cell>
          <cell r="E347">
            <v>0</v>
          </cell>
          <cell r="F347">
            <v>53449</v>
          </cell>
          <cell r="G347">
            <v>0</v>
          </cell>
          <cell r="H347">
            <v>0</v>
          </cell>
          <cell r="I347">
            <v>112286</v>
          </cell>
          <cell r="K347">
            <v>596135</v>
          </cell>
          <cell r="L347">
            <v>401</v>
          </cell>
          <cell r="N347">
            <v>463305</v>
          </cell>
          <cell r="O347">
            <v>0</v>
          </cell>
          <cell r="P347">
            <v>6078</v>
          </cell>
          <cell r="Q347">
            <v>551400</v>
          </cell>
          <cell r="R347">
            <v>526696</v>
          </cell>
          <cell r="S347">
            <v>0</v>
          </cell>
        </row>
        <row r="348">
          <cell r="A348">
            <v>341</v>
          </cell>
          <cell r="B348" t="str">
            <v>Wigan</v>
          </cell>
          <cell r="C348" t="str">
            <v>E4210</v>
          </cell>
          <cell r="E348">
            <v>70849</v>
          </cell>
          <cell r="F348">
            <v>127035</v>
          </cell>
          <cell r="G348">
            <v>0</v>
          </cell>
          <cell r="H348">
            <v>3750</v>
          </cell>
          <cell r="I348">
            <v>396811</v>
          </cell>
          <cell r="K348">
            <v>3832749</v>
          </cell>
          <cell r="L348">
            <v>2399</v>
          </cell>
          <cell r="N348">
            <v>1697357</v>
          </cell>
          <cell r="O348">
            <v>0</v>
          </cell>
          <cell r="P348">
            <v>46544</v>
          </cell>
          <cell r="Q348">
            <v>2990858</v>
          </cell>
          <cell r="R348">
            <v>3505836</v>
          </cell>
          <cell r="S348">
            <v>0</v>
          </cell>
        </row>
        <row r="349">
          <cell r="A349">
            <v>342</v>
          </cell>
          <cell r="B349" t="str">
            <v>Winchester</v>
          </cell>
          <cell r="C349" t="str">
            <v>E1743</v>
          </cell>
          <cell r="E349">
            <v>19802</v>
          </cell>
          <cell r="F349">
            <v>21608</v>
          </cell>
          <cell r="G349">
            <v>8335</v>
          </cell>
          <cell r="H349">
            <v>1867</v>
          </cell>
          <cell r="I349">
            <v>168431</v>
          </cell>
          <cell r="K349">
            <v>1493896</v>
          </cell>
          <cell r="L349">
            <v>777</v>
          </cell>
          <cell r="N349">
            <v>1419597</v>
          </cell>
          <cell r="O349">
            <v>11544</v>
          </cell>
          <cell r="P349">
            <v>0</v>
          </cell>
          <cell r="Q349">
            <v>1635783</v>
          </cell>
          <cell r="R349">
            <v>1186874</v>
          </cell>
          <cell r="S349">
            <v>0</v>
          </cell>
        </row>
        <row r="350">
          <cell r="A350">
            <v>343</v>
          </cell>
          <cell r="B350" t="str">
            <v>Windsor and Maidenhead</v>
          </cell>
          <cell r="C350" t="str">
            <v>E0305</v>
          </cell>
          <cell r="E350">
            <v>12106</v>
          </cell>
          <cell r="F350">
            <v>123402</v>
          </cell>
          <cell r="G350">
            <v>0</v>
          </cell>
          <cell r="H350">
            <v>14739</v>
          </cell>
          <cell r="I350">
            <v>254139</v>
          </cell>
          <cell r="K350">
            <v>1315139</v>
          </cell>
          <cell r="L350">
            <v>9917</v>
          </cell>
          <cell r="N350">
            <v>2257158</v>
          </cell>
          <cell r="O350">
            <v>6684</v>
          </cell>
          <cell r="P350">
            <v>30000</v>
          </cell>
          <cell r="Q350">
            <v>2249138</v>
          </cell>
          <cell r="R350">
            <v>1125574</v>
          </cell>
          <cell r="S350">
            <v>0</v>
          </cell>
        </row>
        <row r="351">
          <cell r="A351">
            <v>344</v>
          </cell>
          <cell r="B351" t="str">
            <v>Wirral</v>
          </cell>
          <cell r="C351" t="str">
            <v>E4305</v>
          </cell>
          <cell r="E351">
            <v>67500</v>
          </cell>
          <cell r="F351">
            <v>160000</v>
          </cell>
          <cell r="G351">
            <v>563</v>
          </cell>
          <cell r="H351">
            <v>0</v>
          </cell>
          <cell r="I351">
            <v>384474</v>
          </cell>
          <cell r="K351">
            <v>1543198</v>
          </cell>
          <cell r="L351">
            <v>11611</v>
          </cell>
          <cell r="N351">
            <v>2200000</v>
          </cell>
          <cell r="O351">
            <v>750</v>
          </cell>
          <cell r="P351">
            <v>150000</v>
          </cell>
          <cell r="Q351">
            <v>3300000</v>
          </cell>
          <cell r="R351">
            <v>2388637</v>
          </cell>
          <cell r="S351">
            <v>0</v>
          </cell>
        </row>
        <row r="352">
          <cell r="A352">
            <v>345</v>
          </cell>
          <cell r="B352" t="str">
            <v>Woking</v>
          </cell>
          <cell r="C352" t="str">
            <v>E3641</v>
          </cell>
          <cell r="E352">
            <v>17475</v>
          </cell>
          <cell r="F352">
            <v>62255</v>
          </cell>
          <cell r="G352">
            <v>495</v>
          </cell>
          <cell r="H352">
            <v>0</v>
          </cell>
          <cell r="I352">
            <v>144817</v>
          </cell>
          <cell r="K352">
            <v>701144</v>
          </cell>
          <cell r="L352">
            <v>6338</v>
          </cell>
          <cell r="N352">
            <v>598000</v>
          </cell>
          <cell r="O352">
            <v>660</v>
          </cell>
          <cell r="P352">
            <v>0</v>
          </cell>
          <cell r="Q352">
            <v>1370115</v>
          </cell>
          <cell r="R352">
            <v>1991949</v>
          </cell>
          <cell r="S352">
            <v>0</v>
          </cell>
        </row>
        <row r="353">
          <cell r="A353">
            <v>346</v>
          </cell>
          <cell r="B353" t="str">
            <v>Wokingham</v>
          </cell>
          <cell r="C353" t="str">
            <v>E0306</v>
          </cell>
          <cell r="E353">
            <v>3238</v>
          </cell>
          <cell r="F353">
            <v>28695</v>
          </cell>
          <cell r="G353">
            <v>3000</v>
          </cell>
          <cell r="H353">
            <v>3000</v>
          </cell>
          <cell r="I353">
            <v>160352</v>
          </cell>
          <cell r="K353">
            <v>886194</v>
          </cell>
          <cell r="L353">
            <v>0</v>
          </cell>
          <cell r="N353">
            <v>1930212</v>
          </cell>
          <cell r="O353">
            <v>30000</v>
          </cell>
          <cell r="P353">
            <v>176271</v>
          </cell>
          <cell r="Q353">
            <v>2677001</v>
          </cell>
          <cell r="R353">
            <v>819420</v>
          </cell>
          <cell r="S353">
            <v>0</v>
          </cell>
        </row>
        <row r="354">
          <cell r="A354">
            <v>347</v>
          </cell>
          <cell r="B354" t="str">
            <v>Wolverhampton</v>
          </cell>
          <cell r="C354" t="str">
            <v>E4607</v>
          </cell>
          <cell r="E354">
            <v>56875</v>
          </cell>
          <cell r="F354">
            <v>40768</v>
          </cell>
          <cell r="G354">
            <v>0</v>
          </cell>
          <cell r="H354">
            <v>0</v>
          </cell>
          <cell r="I354">
            <v>375731</v>
          </cell>
          <cell r="K354">
            <v>4725361</v>
          </cell>
          <cell r="L354">
            <v>369</v>
          </cell>
          <cell r="N354">
            <v>2266937</v>
          </cell>
          <cell r="O354">
            <v>0</v>
          </cell>
          <cell r="P354">
            <v>15000</v>
          </cell>
          <cell r="Q354">
            <v>6291611</v>
          </cell>
          <cell r="R354">
            <v>1661369.8</v>
          </cell>
          <cell r="S354">
            <v>0</v>
          </cell>
        </row>
        <row r="355">
          <cell r="A355">
            <v>348</v>
          </cell>
          <cell r="B355" t="str">
            <v>Worcester</v>
          </cell>
          <cell r="C355" t="str">
            <v>E1837</v>
          </cell>
          <cell r="E355">
            <v>14694</v>
          </cell>
          <cell r="F355">
            <v>12337</v>
          </cell>
          <cell r="G355">
            <v>0</v>
          </cell>
          <cell r="H355">
            <v>0</v>
          </cell>
          <cell r="I355">
            <v>154607</v>
          </cell>
          <cell r="K355">
            <v>1151600</v>
          </cell>
          <cell r="L355">
            <v>0</v>
          </cell>
          <cell r="N355">
            <v>1083963</v>
          </cell>
          <cell r="O355">
            <v>0</v>
          </cell>
          <cell r="P355">
            <v>0</v>
          </cell>
          <cell r="Q355">
            <v>1799800</v>
          </cell>
          <cell r="R355">
            <v>1356887</v>
          </cell>
          <cell r="S355">
            <v>0</v>
          </cell>
        </row>
        <row r="356">
          <cell r="A356">
            <v>349</v>
          </cell>
          <cell r="B356" t="str">
            <v>Worthing</v>
          </cell>
          <cell r="C356" t="str">
            <v>E3837</v>
          </cell>
          <cell r="E356">
            <v>8041</v>
          </cell>
          <cell r="F356">
            <v>24098</v>
          </cell>
          <cell r="G356">
            <v>0</v>
          </cell>
          <cell r="H356">
            <v>0</v>
          </cell>
          <cell r="I356">
            <v>144253</v>
          </cell>
          <cell r="K356">
            <v>711072</v>
          </cell>
          <cell r="L356">
            <v>231</v>
          </cell>
          <cell r="N356">
            <v>783157</v>
          </cell>
          <cell r="O356">
            <v>0</v>
          </cell>
          <cell r="P356">
            <v>0</v>
          </cell>
          <cell r="Q356">
            <v>1402255</v>
          </cell>
          <cell r="R356">
            <v>1081915</v>
          </cell>
          <cell r="S356">
            <v>0</v>
          </cell>
        </row>
        <row r="357">
          <cell r="A357">
            <v>350</v>
          </cell>
          <cell r="B357" t="str">
            <v>Wychavon</v>
          </cell>
          <cell r="C357" t="str">
            <v>E1838</v>
          </cell>
          <cell r="E357">
            <v>12504</v>
          </cell>
          <cell r="F357">
            <v>57504</v>
          </cell>
          <cell r="G357">
            <v>14017</v>
          </cell>
          <cell r="H357">
            <v>11074</v>
          </cell>
          <cell r="I357">
            <v>173226</v>
          </cell>
          <cell r="K357">
            <v>1354672</v>
          </cell>
          <cell r="L357">
            <v>0</v>
          </cell>
          <cell r="N357">
            <v>570218</v>
          </cell>
          <cell r="O357">
            <v>20820</v>
          </cell>
          <cell r="P357">
            <v>59743</v>
          </cell>
          <cell r="Q357">
            <v>1019056</v>
          </cell>
          <cell r="R357">
            <v>288707</v>
          </cell>
          <cell r="S357">
            <v>0</v>
          </cell>
        </row>
        <row r="358">
          <cell r="A358">
            <v>351</v>
          </cell>
          <cell r="B358" t="str">
            <v>Wycombe</v>
          </cell>
          <cell r="C358" t="str">
            <v>E0435</v>
          </cell>
          <cell r="E358">
            <v>33958</v>
          </cell>
          <cell r="F358">
            <v>120717</v>
          </cell>
          <cell r="G358">
            <v>4212</v>
          </cell>
          <cell r="H358">
            <v>6905</v>
          </cell>
          <cell r="I358">
            <v>252201</v>
          </cell>
          <cell r="K358">
            <v>871325</v>
          </cell>
          <cell r="L358">
            <v>12908</v>
          </cell>
          <cell r="N358">
            <v>1748958</v>
          </cell>
          <cell r="O358">
            <v>6452</v>
          </cell>
          <cell r="P358">
            <v>197308</v>
          </cell>
          <cell r="Q358">
            <v>2610988</v>
          </cell>
          <cell r="R358">
            <v>567509.54</v>
          </cell>
          <cell r="S358">
            <v>0</v>
          </cell>
        </row>
        <row r="359">
          <cell r="A359">
            <v>352</v>
          </cell>
          <cell r="B359" t="str">
            <v>Wyre</v>
          </cell>
          <cell r="C359" t="str">
            <v>E2344</v>
          </cell>
          <cell r="E359">
            <v>926</v>
          </cell>
          <cell r="F359">
            <v>64851</v>
          </cell>
          <cell r="G359">
            <v>600</v>
          </cell>
          <cell r="H359">
            <v>236</v>
          </cell>
          <cell r="I359">
            <v>161828</v>
          </cell>
          <cell r="K359">
            <v>1486918</v>
          </cell>
          <cell r="L359">
            <v>168</v>
          </cell>
          <cell r="N359">
            <v>868875</v>
          </cell>
          <cell r="O359">
            <v>9931</v>
          </cell>
          <cell r="P359">
            <v>0</v>
          </cell>
          <cell r="Q359">
            <v>612478</v>
          </cell>
          <cell r="R359">
            <v>1706891</v>
          </cell>
          <cell r="S359">
            <v>0</v>
          </cell>
        </row>
        <row r="360">
          <cell r="A360">
            <v>353</v>
          </cell>
          <cell r="B360" t="str">
            <v>Wyre Forest</v>
          </cell>
          <cell r="C360" t="str">
            <v>E1839</v>
          </cell>
          <cell r="E360">
            <v>6409</v>
          </cell>
          <cell r="F360">
            <v>63183</v>
          </cell>
          <cell r="G360">
            <v>3518</v>
          </cell>
          <cell r="H360">
            <v>4691</v>
          </cell>
          <cell r="I360">
            <v>146743</v>
          </cell>
          <cell r="K360">
            <v>926143</v>
          </cell>
          <cell r="L360">
            <v>0</v>
          </cell>
          <cell r="N360">
            <v>430463</v>
          </cell>
          <cell r="O360">
            <v>4691</v>
          </cell>
          <cell r="P360">
            <v>41755</v>
          </cell>
          <cell r="Q360">
            <v>935301</v>
          </cell>
          <cell r="R360">
            <v>62840</v>
          </cell>
          <cell r="S360">
            <v>0</v>
          </cell>
        </row>
        <row r="361">
          <cell r="A361">
            <v>354</v>
          </cell>
          <cell r="B361" t="str">
            <v>York</v>
          </cell>
          <cell r="C361" t="str">
            <v>E2701</v>
          </cell>
          <cell r="E361">
            <v>25320</v>
          </cell>
          <cell r="F361">
            <v>70681</v>
          </cell>
          <cell r="G361">
            <v>3150</v>
          </cell>
          <cell r="H361">
            <v>6250</v>
          </cell>
          <cell r="I361">
            <v>267342</v>
          </cell>
          <cell r="K361">
            <v>6550000</v>
          </cell>
          <cell r="L361">
            <v>0</v>
          </cell>
          <cell r="N361">
            <v>2942261</v>
          </cell>
          <cell r="O361">
            <v>5600</v>
          </cell>
          <cell r="P361">
            <v>377138</v>
          </cell>
          <cell r="Q361">
            <v>2313006</v>
          </cell>
          <cell r="R361">
            <v>2832730</v>
          </cell>
          <cell r="S361">
            <v>0</v>
          </cell>
        </row>
        <row r="362">
          <cell r="A362">
            <v>355</v>
          </cell>
          <cell r="B362" t="str">
            <v>ZZZZ</v>
          </cell>
          <cell r="C362" t="str">
            <v>EZZZZ</v>
          </cell>
          <cell r="E362">
            <v>6409</v>
          </cell>
          <cell r="F362">
            <v>63183</v>
          </cell>
          <cell r="G362">
            <v>3518</v>
          </cell>
          <cell r="H362">
            <v>4691</v>
          </cell>
          <cell r="I362">
            <v>146743</v>
          </cell>
          <cell r="K362">
            <v>926143</v>
          </cell>
          <cell r="L362">
            <v>0</v>
          </cell>
          <cell r="N362">
            <v>430463</v>
          </cell>
          <cell r="O362">
            <v>4691</v>
          </cell>
          <cell r="P362">
            <v>41755</v>
          </cell>
          <cell r="Q362">
            <v>935301</v>
          </cell>
          <cell r="R362">
            <v>62840</v>
          </cell>
          <cell r="S36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55"/>
  <sheetViews>
    <sheetView tabSelected="1" zoomScale="75" zoomScaleNormal="75" zoomScalePageLayoutView="0" workbookViewId="0" topLeftCell="A1">
      <selection activeCell="A1" sqref="A1"/>
    </sheetView>
  </sheetViews>
  <sheetFormatPr defaultColWidth="9.140625" defaultRowHeight="12.75"/>
  <cols>
    <col min="1" max="1" width="3.421875" style="5" customWidth="1"/>
    <col min="2" max="2" width="68.140625" style="5" customWidth="1"/>
    <col min="3" max="3" width="7.7109375" style="6" customWidth="1"/>
    <col min="4" max="4" width="44.00390625" style="6" customWidth="1"/>
    <col min="5" max="5" width="28.57421875" style="5" customWidth="1"/>
    <col min="6" max="6" width="2.8515625" style="5" customWidth="1"/>
    <col min="7" max="16384" width="9.140625" style="5" customWidth="1"/>
  </cols>
  <sheetData>
    <row r="1" spans="1:6" s="12" customFormat="1" ht="15" customHeight="1">
      <c r="A1" s="50"/>
      <c r="B1" s="51"/>
      <c r="C1" s="51"/>
      <c r="D1" s="51"/>
      <c r="E1" s="51"/>
      <c r="F1" s="52">
        <v>90</v>
      </c>
    </row>
    <row r="2" spans="1:6" s="12" customFormat="1" ht="24.75" customHeight="1">
      <c r="A2" s="185" t="s">
        <v>288</v>
      </c>
      <c r="B2" s="186"/>
      <c r="C2" s="186"/>
      <c r="D2" s="186"/>
      <c r="E2" s="186"/>
      <c r="F2" s="187"/>
    </row>
    <row r="3" spans="1:6" s="12" customFormat="1" ht="23.25">
      <c r="A3" s="185" t="s">
        <v>390</v>
      </c>
      <c r="B3" s="186"/>
      <c r="C3" s="186"/>
      <c r="D3" s="186"/>
      <c r="E3" s="186"/>
      <c r="F3" s="187"/>
    </row>
    <row r="4" spans="1:6" s="12" customFormat="1" ht="15.75">
      <c r="A4" s="188"/>
      <c r="B4" s="186"/>
      <c r="C4" s="186"/>
      <c r="D4" s="186"/>
      <c r="E4" s="186"/>
      <c r="F4" s="187"/>
    </row>
    <row r="5" spans="1:6" s="12" customFormat="1" ht="16.5" thickBot="1">
      <c r="A5" s="53"/>
      <c r="B5" s="54"/>
      <c r="C5" s="54"/>
      <c r="D5" s="54"/>
      <c r="E5" s="76"/>
      <c r="F5" s="55"/>
    </row>
    <row r="6" spans="1:6" s="12" customFormat="1" ht="15.75">
      <c r="A6" s="56"/>
      <c r="B6" s="57"/>
      <c r="C6" s="57"/>
      <c r="D6" s="57"/>
      <c r="E6" s="57"/>
      <c r="F6" s="58"/>
    </row>
    <row r="7" spans="1:6" s="12" customFormat="1" ht="15.75">
      <c r="A7" s="59"/>
      <c r="B7" s="60"/>
      <c r="C7" s="60"/>
      <c r="D7" s="61"/>
      <c r="E7" s="62"/>
      <c r="F7" s="58"/>
    </row>
    <row r="8" spans="1:6" s="12" customFormat="1" ht="15.75">
      <c r="A8" s="59"/>
      <c r="B8" s="63" t="s">
        <v>301</v>
      </c>
      <c r="C8" s="63"/>
      <c r="D8" s="62"/>
      <c r="E8" s="61"/>
      <c r="F8" s="64"/>
    </row>
    <row r="9" spans="1:6" s="12" customFormat="1" ht="15">
      <c r="A9" s="65"/>
      <c r="B9" s="66"/>
      <c r="C9" s="66"/>
      <c r="D9" s="67"/>
      <c r="E9" s="61"/>
      <c r="F9" s="64"/>
    </row>
    <row r="10" spans="1:6" s="12" customFormat="1" ht="18">
      <c r="A10" s="65"/>
      <c r="B10" s="60"/>
      <c r="C10" s="60"/>
      <c r="D10" s="66"/>
      <c r="E10" s="68"/>
      <c r="F10" s="64"/>
    </row>
    <row r="11" spans="1:6" s="12" customFormat="1" ht="15.75" thickBot="1">
      <c r="A11" s="69"/>
      <c r="B11" s="61"/>
      <c r="C11" s="61"/>
      <c r="D11" s="70"/>
      <c r="E11" s="71"/>
      <c r="F11" s="58"/>
    </row>
    <row r="12" spans="1:6" s="12" customFormat="1" ht="16.5" thickBot="1">
      <c r="A12" s="69"/>
      <c r="B12" s="62" t="s">
        <v>302</v>
      </c>
      <c r="C12" s="62"/>
      <c r="D12" s="72" t="str">
        <f>+Data!A1</f>
        <v>ZZZ</v>
      </c>
      <c r="E12" s="71"/>
      <c r="F12" s="58"/>
    </row>
    <row r="13" spans="1:6" s="12" customFormat="1" ht="15.75">
      <c r="A13" s="69"/>
      <c r="B13" s="62" t="s">
        <v>311</v>
      </c>
      <c r="C13" s="62"/>
      <c r="D13" s="72" t="str">
        <f>+Data!A2</f>
        <v>EZZZ</v>
      </c>
      <c r="E13" s="71"/>
      <c r="F13" s="58"/>
    </row>
    <row r="14" spans="1:6" s="12" customFormat="1" ht="15.75" thickBot="1">
      <c r="A14" s="73"/>
      <c r="B14" s="74"/>
      <c r="C14" s="74"/>
      <c r="D14" s="74"/>
      <c r="E14" s="74"/>
      <c r="F14" s="75"/>
    </row>
    <row r="15" spans="1:6" ht="15">
      <c r="A15" s="37"/>
      <c r="B15" s="38"/>
      <c r="C15" s="38"/>
      <c r="D15" s="38"/>
      <c r="E15" s="38"/>
      <c r="F15" s="36"/>
    </row>
    <row r="16" spans="1:6" ht="18" customHeight="1">
      <c r="A16" s="105"/>
      <c r="B16" s="106" t="s">
        <v>387</v>
      </c>
      <c r="C16" s="89"/>
      <c r="D16" s="44"/>
      <c r="E16" s="42"/>
      <c r="F16" s="77"/>
    </row>
    <row r="17" spans="1:6" ht="15.75">
      <c r="A17" s="78"/>
      <c r="B17" s="107" t="s">
        <v>388</v>
      </c>
      <c r="C17" s="42"/>
      <c r="D17" s="42"/>
      <c r="E17" s="42"/>
      <c r="F17" s="77"/>
    </row>
    <row r="18" spans="1:6" ht="15.75">
      <c r="A18" s="39"/>
      <c r="B18" s="108"/>
      <c r="C18" s="42"/>
      <c r="D18" s="42"/>
      <c r="E18" s="95" t="s">
        <v>15</v>
      </c>
      <c r="F18" s="77"/>
    </row>
    <row r="19" spans="1:6" ht="15.75" customHeight="1">
      <c r="A19" s="79"/>
      <c r="B19" s="109" t="s">
        <v>290</v>
      </c>
      <c r="C19" s="42"/>
      <c r="D19" s="42"/>
      <c r="E19" s="11">
        <f>VLOOKUP(D$12,Data!B$8:$BF$97,3,0)</f>
        <v>0</v>
      </c>
      <c r="F19" s="77"/>
    </row>
    <row r="20" spans="1:6" ht="15">
      <c r="A20" s="79"/>
      <c r="B20" s="109"/>
      <c r="C20" s="42"/>
      <c r="D20" s="42"/>
      <c r="E20" s="47"/>
      <c r="F20" s="77"/>
    </row>
    <row r="21" spans="1:6" ht="15">
      <c r="A21" s="79"/>
      <c r="B21" s="109" t="s">
        <v>91</v>
      </c>
      <c r="C21" s="42"/>
      <c r="D21" s="42"/>
      <c r="E21" s="11">
        <f>VLOOKUP(D$12,Data!B$8:$BF$97,4,0)</f>
        <v>0</v>
      </c>
      <c r="F21" s="77"/>
    </row>
    <row r="22" spans="1:6" ht="15">
      <c r="A22" s="79"/>
      <c r="B22" s="109"/>
      <c r="C22" s="42"/>
      <c r="D22" s="42"/>
      <c r="E22" s="124"/>
      <c r="F22" s="77"/>
    </row>
    <row r="23" spans="1:6" ht="15">
      <c r="A23" s="79"/>
      <c r="B23" s="125" t="s">
        <v>343</v>
      </c>
      <c r="C23" s="42"/>
      <c r="D23" s="42"/>
      <c r="E23" s="11">
        <f>VLOOKUP(D$12,Data!B$8:$BF$97,5,0)</f>
        <v>0</v>
      </c>
      <c r="F23" s="77"/>
    </row>
    <row r="24" spans="1:6" ht="15">
      <c r="A24" s="80"/>
      <c r="B24" s="108"/>
      <c r="C24" s="42"/>
      <c r="D24" s="42"/>
      <c r="E24" s="47"/>
      <c r="F24" s="77"/>
    </row>
    <row r="25" spans="1:6" ht="15">
      <c r="A25" s="80"/>
      <c r="B25" s="108" t="s">
        <v>89</v>
      </c>
      <c r="C25" s="42"/>
      <c r="D25" s="42"/>
      <c r="E25" s="11">
        <f>VLOOKUP(D$12,Data!B$8:$BF$97,6,0)</f>
        <v>0</v>
      </c>
      <c r="F25" s="77"/>
    </row>
    <row r="26" spans="1:6" ht="15">
      <c r="A26" s="80"/>
      <c r="B26" s="108"/>
      <c r="C26" s="42"/>
      <c r="D26" s="42"/>
      <c r="E26" s="47"/>
      <c r="F26" s="77"/>
    </row>
    <row r="27" spans="1:6" ht="15">
      <c r="A27" s="80"/>
      <c r="B27" s="108" t="s">
        <v>90</v>
      </c>
      <c r="C27" s="42"/>
      <c r="D27" s="42"/>
      <c r="E27" s="11">
        <f>VLOOKUP(D$12,Data!B$8:$BF$97,7,0)</f>
        <v>0</v>
      </c>
      <c r="F27" s="77"/>
    </row>
    <row r="28" spans="1:6" ht="15">
      <c r="A28" s="80"/>
      <c r="B28" s="108"/>
      <c r="C28" s="42"/>
      <c r="D28" s="42"/>
      <c r="E28" s="47"/>
      <c r="F28" s="77"/>
    </row>
    <row r="29" spans="1:6" ht="15">
      <c r="A29" s="80"/>
      <c r="B29" s="108" t="s">
        <v>324</v>
      </c>
      <c r="C29" s="42"/>
      <c r="D29" s="42"/>
      <c r="E29" s="11">
        <f>VLOOKUP(D$12,Data!B$8:$BF$97,8,0)</f>
        <v>0</v>
      </c>
      <c r="F29" s="77"/>
    </row>
    <row r="30" spans="1:6" ht="15">
      <c r="A30" s="80"/>
      <c r="B30" s="108"/>
      <c r="C30" s="42"/>
      <c r="D30" s="42"/>
      <c r="E30" s="47"/>
      <c r="F30" s="77"/>
    </row>
    <row r="31" spans="1:6" ht="15">
      <c r="A31" s="80"/>
      <c r="B31" s="108" t="s">
        <v>325</v>
      </c>
      <c r="C31" s="42"/>
      <c r="D31" s="42"/>
      <c r="E31" s="11">
        <f>VLOOKUP(D$12,Data!B$8:$BF$97,9,0)</f>
        <v>0</v>
      </c>
      <c r="F31" s="77"/>
    </row>
    <row r="32" spans="1:6" ht="15">
      <c r="A32" s="80"/>
      <c r="B32" s="108"/>
      <c r="C32" s="42"/>
      <c r="D32" s="42"/>
      <c r="E32" s="47"/>
      <c r="F32" s="77"/>
    </row>
    <row r="33" spans="1:6" ht="15">
      <c r="A33" s="79"/>
      <c r="B33" s="109" t="s">
        <v>326</v>
      </c>
      <c r="C33" s="42"/>
      <c r="D33" s="42"/>
      <c r="E33" s="11">
        <f>VLOOKUP(D$12,Data!B$8:$BF$97,10,0)</f>
        <v>0</v>
      </c>
      <c r="F33" s="77"/>
    </row>
    <row r="34" spans="1:6" ht="15">
      <c r="A34" s="79"/>
      <c r="B34" s="109"/>
      <c r="C34" s="42"/>
      <c r="D34" s="42"/>
      <c r="E34" s="47"/>
      <c r="F34" s="77"/>
    </row>
    <row r="35" spans="1:6" ht="15">
      <c r="A35" s="80"/>
      <c r="B35" s="108" t="s">
        <v>327</v>
      </c>
      <c r="C35" s="42"/>
      <c r="D35" s="42"/>
      <c r="E35" s="11">
        <f>VLOOKUP(D$12,Data!B$8:$BF$97,11,0)</f>
        <v>0</v>
      </c>
      <c r="F35" s="77"/>
    </row>
    <row r="36" spans="1:6" ht="15.75" thickBot="1">
      <c r="A36" s="80"/>
      <c r="B36" s="108"/>
      <c r="C36" s="42"/>
      <c r="D36" s="42"/>
      <c r="E36" s="47"/>
      <c r="F36" s="77"/>
    </row>
    <row r="37" spans="1:6" s="1" customFormat="1" ht="16.5" thickBot="1">
      <c r="A37" s="81"/>
      <c r="B37" s="107" t="s">
        <v>336</v>
      </c>
      <c r="C37" s="45"/>
      <c r="D37" s="45"/>
      <c r="E37" s="167">
        <f>VLOOKUP(D$12,Data!B$8:$BF$97,12,0)</f>
        <v>0</v>
      </c>
      <c r="F37" s="83"/>
    </row>
    <row r="38" spans="1:6" ht="15">
      <c r="A38" s="41"/>
      <c r="B38" s="42"/>
      <c r="C38" s="42"/>
      <c r="D38" s="42"/>
      <c r="E38" s="122"/>
      <c r="F38" s="77"/>
    </row>
    <row r="39" spans="1:6" ht="15">
      <c r="A39" s="41"/>
      <c r="B39" s="42"/>
      <c r="C39" s="42"/>
      <c r="D39" s="42"/>
      <c r="E39" s="48"/>
      <c r="F39" s="77"/>
    </row>
    <row r="40" spans="1:6" ht="15.75">
      <c r="A40" s="84"/>
      <c r="B40" s="82" t="s">
        <v>389</v>
      </c>
      <c r="C40" s="42"/>
      <c r="D40" s="42"/>
      <c r="E40" s="48"/>
      <c r="F40" s="77"/>
    </row>
    <row r="41" spans="1:6" ht="15.75">
      <c r="A41" s="41"/>
      <c r="B41" s="42"/>
      <c r="C41" s="42"/>
      <c r="D41" s="42"/>
      <c r="E41" s="46" t="s">
        <v>81</v>
      </c>
      <c r="F41" s="77"/>
    </row>
    <row r="42" spans="1:6" ht="15">
      <c r="A42" s="79"/>
      <c r="B42" s="109" t="s">
        <v>328</v>
      </c>
      <c r="C42" s="42"/>
      <c r="D42" s="42"/>
      <c r="E42" s="11">
        <f>VLOOKUP(D$12,Data!B$8:$BF$97,13,0)</f>
        <v>0</v>
      </c>
      <c r="F42" s="77"/>
    </row>
    <row r="43" spans="1:6" ht="15">
      <c r="A43" s="79"/>
      <c r="B43" s="109"/>
      <c r="C43" s="42"/>
      <c r="D43" s="42"/>
      <c r="E43" s="47"/>
      <c r="F43" s="77"/>
    </row>
    <row r="44" spans="1:6" ht="15">
      <c r="A44" s="79"/>
      <c r="B44" s="109" t="s">
        <v>329</v>
      </c>
      <c r="C44" s="42"/>
      <c r="D44" s="42"/>
      <c r="E44" s="11">
        <f>VLOOKUP(D$12,Data!B$8:$BF$97,14,0)</f>
        <v>0</v>
      </c>
      <c r="F44" s="77"/>
    </row>
    <row r="45" spans="1:6" ht="15">
      <c r="A45" s="85"/>
      <c r="B45" s="110"/>
      <c r="C45" s="42"/>
      <c r="D45" s="42"/>
      <c r="E45" s="47"/>
      <c r="F45" s="77"/>
    </row>
    <row r="46" spans="1:6" ht="15">
      <c r="A46" s="79"/>
      <c r="B46" s="109" t="s">
        <v>330</v>
      </c>
      <c r="C46" s="42"/>
      <c r="D46" s="42"/>
      <c r="E46" s="11">
        <f>VLOOKUP(D$12,Data!B$8:$BF$97,15,0)</f>
        <v>0</v>
      </c>
      <c r="F46" s="77"/>
    </row>
    <row r="47" spans="1:6" ht="15">
      <c r="A47" s="80"/>
      <c r="B47" s="108"/>
      <c r="C47" s="42"/>
      <c r="D47" s="42"/>
      <c r="E47" s="47"/>
      <c r="F47" s="77"/>
    </row>
    <row r="48" spans="1:6" ht="15">
      <c r="A48" s="80"/>
      <c r="B48" s="108" t="s">
        <v>331</v>
      </c>
      <c r="C48" s="42"/>
      <c r="D48" s="42"/>
      <c r="E48" s="11">
        <f>VLOOKUP(D$12,Data!B$8:$BF$97,16,0)</f>
        <v>0</v>
      </c>
      <c r="F48" s="77"/>
    </row>
    <row r="49" spans="1:6" ht="15">
      <c r="A49" s="80"/>
      <c r="B49" s="108"/>
      <c r="C49" s="42"/>
      <c r="D49" s="42"/>
      <c r="E49" s="47"/>
      <c r="F49" s="77"/>
    </row>
    <row r="50" spans="1:6" ht="15">
      <c r="A50" s="80"/>
      <c r="B50" s="108" t="s">
        <v>332</v>
      </c>
      <c r="C50" s="42"/>
      <c r="D50" s="42"/>
      <c r="E50" s="11">
        <f>VLOOKUP(D$12,Data!B$8:$BF$97,17,0)</f>
        <v>0</v>
      </c>
      <c r="F50" s="77"/>
    </row>
    <row r="51" spans="1:6" ht="15.75" thickBot="1">
      <c r="A51" s="80"/>
      <c r="B51" s="108"/>
      <c r="C51" s="42"/>
      <c r="D51" s="42"/>
      <c r="E51" s="47"/>
      <c r="F51" s="77"/>
    </row>
    <row r="52" spans="1:6" s="1" customFormat="1" ht="16.5" thickBot="1">
      <c r="A52" s="81"/>
      <c r="B52" s="107" t="s">
        <v>337</v>
      </c>
      <c r="C52" s="45"/>
      <c r="D52" s="45"/>
      <c r="E52" s="168">
        <f>VLOOKUP(D$12,Data!B$8:$BF$97,18,0)</f>
        <v>0</v>
      </c>
      <c r="F52" s="83"/>
    </row>
    <row r="53" spans="1:6" s="1" customFormat="1" ht="15.75">
      <c r="A53" s="84"/>
      <c r="B53" s="82"/>
      <c r="C53" s="45"/>
      <c r="D53" s="49"/>
      <c r="E53" s="123"/>
      <c r="F53" s="83"/>
    </row>
    <row r="54" spans="1:6" ht="15.75" thickBot="1">
      <c r="A54" s="86"/>
      <c r="B54" s="43"/>
      <c r="C54" s="43"/>
      <c r="D54" s="87"/>
      <c r="E54" s="43"/>
      <c r="F54" s="88"/>
    </row>
    <row r="55" ht="15">
      <c r="D55" s="35"/>
    </row>
  </sheetData>
  <sheetProtection/>
  <mergeCells count="3">
    <mergeCell ref="A2:F2"/>
    <mergeCell ref="A3:F3"/>
    <mergeCell ref="A4:F4"/>
  </mergeCells>
  <conditionalFormatting sqref="E38 E53">
    <cfRule type="expression" priority="7" dxfId="24" stopIfTrue="1">
      <formula>E37=""</formula>
    </cfRule>
    <cfRule type="expression" priority="8" dxfId="23" stopIfTrue="1">
      <formula>#REF!&gt;1</formula>
    </cfRule>
    <cfRule type="expression" priority="9" dxfId="22" stopIfTrue="1">
      <formula>#REF!=1</formula>
    </cfRule>
  </conditionalFormatting>
  <conditionalFormatting sqref="E19 E35 E21 E23 E25 E27 E29 E31 E33 E37 E42 E44 E46 E48 E50 E52">
    <cfRule type="cellIs" priority="4" dxfId="2" operator="equal" stopIfTrue="1">
      <formula>""</formula>
    </cfRule>
    <cfRule type="expression" priority="5" dxfId="1" stopIfTrue="1">
      <formula>#REF!</formula>
    </cfRule>
    <cfRule type="expression" priority="6" dxfId="0" stopIfTrue="1">
      <formula>#REF!</formula>
    </cfRule>
  </conditionalFormatting>
  <hyperlinks>
    <hyperlink ref="C54" location="Validation!D61" display="Validation!D61"/>
    <hyperlink ref="E47" location="Validation!D28" display="Validation!D28"/>
    <hyperlink ref="E45" location="Validation!D17" display="Validation!D17"/>
  </hyperlinks>
  <printOptions horizontalCentered="1"/>
  <pageMargins left="0.3937007874015748" right="0.3937007874015748" top="0.7874015748031497" bottom="0.7874015748031497" header="0.5118110236220472" footer="0"/>
  <pageSetup horizontalDpi="600" verticalDpi="600" orientation="portrait" paperSize="9" scale="60" r:id="rId2"/>
  <headerFooter alignWithMargins="0">
    <oddFooter>&amp;CPage 2 of 4</oddFooter>
  </headerFooter>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F94"/>
  <sheetViews>
    <sheetView showGridLines="0" zoomScalePageLayoutView="0" workbookViewId="0" topLeftCell="A13">
      <selection activeCell="B93" sqref="B93"/>
    </sheetView>
  </sheetViews>
  <sheetFormatPr defaultColWidth="9.140625" defaultRowHeight="12.75"/>
  <cols>
    <col min="1" max="1" width="3.57421875" style="0" customWidth="1"/>
    <col min="2" max="2" width="84.140625" style="0" customWidth="1"/>
    <col min="3" max="3" width="14.28125" style="0" customWidth="1"/>
    <col min="4" max="4" width="3.28125" style="0" customWidth="1"/>
    <col min="5" max="5" width="23.8515625" style="0" bestFit="1" customWidth="1"/>
    <col min="6" max="6" width="3.57421875" style="0" customWidth="1"/>
  </cols>
  <sheetData>
    <row r="1" spans="1:6" ht="18">
      <c r="A1" s="111"/>
      <c r="B1" s="121" t="s">
        <v>307</v>
      </c>
      <c r="C1" s="100"/>
      <c r="D1" s="100"/>
      <c r="E1" s="100"/>
      <c r="F1" s="101"/>
    </row>
    <row r="2" spans="1:6" ht="18">
      <c r="A2" s="117"/>
      <c r="B2" s="118" t="str">
        <f>VLOOKUP('SF3 Expenditure &amp; Income'!F1,data,2,FALSE)</f>
        <v>ZZZ</v>
      </c>
      <c r="C2" s="90"/>
      <c r="D2" s="90"/>
      <c r="E2" s="90"/>
      <c r="F2" s="91"/>
    </row>
    <row r="3" spans="1:6" ht="45.75">
      <c r="A3" s="112"/>
      <c r="B3" s="116" t="s">
        <v>398</v>
      </c>
      <c r="C3" s="92" t="s">
        <v>76</v>
      </c>
      <c r="D3" s="40"/>
      <c r="E3" s="93" t="s">
        <v>77</v>
      </c>
      <c r="F3" s="94"/>
    </row>
    <row r="4" spans="1:6" ht="15">
      <c r="A4" s="112"/>
      <c r="B4" s="191" t="s">
        <v>404</v>
      </c>
      <c r="C4" s="11">
        <f>VLOOKUP($B$2,Data!$B$8:$BF$97,19,0)</f>
        <v>0</v>
      </c>
      <c r="D4" s="47"/>
      <c r="E4" s="11">
        <f>VLOOKUP($B$2,Data!$B$8:$BF$97,20,0)</f>
        <v>0</v>
      </c>
      <c r="F4" s="94"/>
    </row>
    <row r="5" spans="1:6" ht="15">
      <c r="A5" s="112"/>
      <c r="B5" s="191"/>
      <c r="C5" s="47"/>
      <c r="D5" s="47"/>
      <c r="E5" s="122"/>
      <c r="F5" s="94"/>
    </row>
    <row r="6" spans="1:6" ht="15">
      <c r="A6" s="112"/>
      <c r="B6" s="115"/>
      <c r="C6" s="47"/>
      <c r="D6" s="47"/>
      <c r="E6" s="47"/>
      <c r="F6" s="94"/>
    </row>
    <row r="7" spans="1:6" ht="15">
      <c r="A7" s="112"/>
      <c r="B7" s="192" t="s">
        <v>405</v>
      </c>
      <c r="C7" s="11">
        <f>VLOOKUP($B$2,Data!$B$8:$BF$97,21,0)</f>
        <v>0</v>
      </c>
      <c r="D7" s="47"/>
      <c r="E7" s="11">
        <f>VLOOKUP(B$2,Data!$B$8:$BF$97,22,0)</f>
        <v>0</v>
      </c>
      <c r="F7" s="94"/>
    </row>
    <row r="8" spans="1:6" ht="15">
      <c r="A8" s="112"/>
      <c r="B8" s="194"/>
      <c r="C8" s="47"/>
      <c r="D8" s="47"/>
      <c r="E8" s="122"/>
      <c r="F8" s="94"/>
    </row>
    <row r="9" spans="1:6" ht="15">
      <c r="A9" s="112"/>
      <c r="B9" s="119"/>
      <c r="C9" s="47"/>
      <c r="D9" s="47"/>
      <c r="E9" s="47"/>
      <c r="F9" s="94"/>
    </row>
    <row r="10" spans="1:6" ht="15">
      <c r="A10" s="112"/>
      <c r="B10" s="109" t="s">
        <v>92</v>
      </c>
      <c r="C10" s="11">
        <f>VLOOKUP($B$2,Data!$B$8:$BF$97,23,0)</f>
        <v>0</v>
      </c>
      <c r="D10" s="47"/>
      <c r="E10" s="11">
        <f>VLOOKUP(B$2,Data!$B$8:$BF$97,24,0)</f>
        <v>0</v>
      </c>
      <c r="F10" s="94"/>
    </row>
    <row r="11" spans="1:6" ht="15">
      <c r="A11" s="112"/>
      <c r="B11" s="109"/>
      <c r="C11" s="47"/>
      <c r="D11" s="47"/>
      <c r="E11" s="122"/>
      <c r="F11" s="94"/>
    </row>
    <row r="12" spans="1:6" ht="15">
      <c r="A12" s="112"/>
      <c r="B12" s="109" t="s">
        <v>323</v>
      </c>
      <c r="C12" s="11">
        <f>VLOOKUP($B$2,Data!$B$8:$BF$97,25,0)</f>
        <v>0</v>
      </c>
      <c r="D12" s="47"/>
      <c r="E12" s="11">
        <f>VLOOKUP(B$2,Data!$B$8:$BF$97,26,0)</f>
        <v>0</v>
      </c>
      <c r="F12" s="94"/>
    </row>
    <row r="13" spans="1:6" ht="15">
      <c r="A13" s="112"/>
      <c r="B13" s="108"/>
      <c r="C13" s="42"/>
      <c r="D13" s="42"/>
      <c r="E13" s="122"/>
      <c r="F13" s="94"/>
    </row>
    <row r="14" spans="1:6" ht="15.75">
      <c r="A14" s="112"/>
      <c r="B14" s="107"/>
      <c r="C14" s="48"/>
      <c r="D14" s="42"/>
      <c r="E14" s="92" t="s">
        <v>76</v>
      </c>
      <c r="F14" s="94"/>
    </row>
    <row r="15" spans="1:6" ht="15.75">
      <c r="A15" s="112"/>
      <c r="B15" s="107" t="s">
        <v>399</v>
      </c>
      <c r="C15" s="48"/>
      <c r="D15" s="42"/>
      <c r="E15" s="95" t="s">
        <v>81</v>
      </c>
      <c r="F15" s="94"/>
    </row>
    <row r="16" spans="1:6" ht="15">
      <c r="A16" s="112"/>
      <c r="B16" s="108" t="s">
        <v>78</v>
      </c>
      <c r="C16" s="48"/>
      <c r="D16" s="42"/>
      <c r="E16" s="11">
        <f>VLOOKUP(B$2,Data!$B$8:$BF$97,27,0)</f>
        <v>0</v>
      </c>
      <c r="F16" s="94"/>
    </row>
    <row r="17" spans="1:6" ht="15">
      <c r="A17" s="112"/>
      <c r="B17" s="108"/>
      <c r="C17" s="48"/>
      <c r="D17" s="42"/>
      <c r="E17" s="47"/>
      <c r="F17" s="94"/>
    </row>
    <row r="18" spans="1:6" ht="15">
      <c r="A18" s="112"/>
      <c r="B18" s="109" t="s">
        <v>79</v>
      </c>
      <c r="C18" s="48"/>
      <c r="D18" s="42"/>
      <c r="E18" s="11">
        <f>VLOOKUP(B$2,Data!$B$8:$BF$97,28,0)</f>
        <v>0</v>
      </c>
      <c r="F18" s="94"/>
    </row>
    <row r="19" spans="1:6" ht="15.75" thickBot="1">
      <c r="A19" s="112"/>
      <c r="B19" s="109"/>
      <c r="C19" s="48"/>
      <c r="D19" s="42"/>
      <c r="E19" s="47"/>
      <c r="F19" s="94"/>
    </row>
    <row r="20" spans="1:6" ht="16.5" thickBot="1">
      <c r="A20" s="112"/>
      <c r="B20" s="107" t="s">
        <v>285</v>
      </c>
      <c r="C20" s="48"/>
      <c r="D20" s="42"/>
      <c r="E20" s="168">
        <f>VLOOKUP(B$2,Data!$B$8:$BF$97,29,0)</f>
        <v>0</v>
      </c>
      <c r="F20" s="96"/>
    </row>
    <row r="21" spans="1:6" ht="15">
      <c r="A21" s="112"/>
      <c r="B21" s="108"/>
      <c r="C21" s="48"/>
      <c r="D21" s="42"/>
      <c r="E21" s="122"/>
      <c r="F21" s="94"/>
    </row>
    <row r="22" spans="1:6" ht="15">
      <c r="A22" s="112"/>
      <c r="B22" s="108"/>
      <c r="C22" s="48"/>
      <c r="D22" s="42"/>
      <c r="E22" s="48"/>
      <c r="F22" s="94"/>
    </row>
    <row r="23" spans="1:6" ht="15.75">
      <c r="A23" s="112"/>
      <c r="B23" s="107" t="s">
        <v>391</v>
      </c>
      <c r="C23" s="92" t="s">
        <v>80</v>
      </c>
      <c r="D23" s="42"/>
      <c r="E23" s="95"/>
      <c r="F23" s="94"/>
    </row>
    <row r="24" spans="1:6" ht="15">
      <c r="A24" s="112"/>
      <c r="B24" s="109" t="s">
        <v>400</v>
      </c>
      <c r="C24" s="181">
        <f>VLOOKUP($B$2,Data!$B$8:$BF$97,30,0)</f>
        <v>0</v>
      </c>
      <c r="D24" s="47"/>
      <c r="E24" s="11">
        <f>VLOOKUP($B$2,Data!$B$8:$BF$97,31,0)</f>
        <v>0</v>
      </c>
      <c r="F24" s="94"/>
    </row>
    <row r="25" spans="1:6" ht="15">
      <c r="A25" s="112"/>
      <c r="B25" s="109"/>
      <c r="C25" s="47"/>
      <c r="D25" s="47"/>
      <c r="E25" s="47"/>
      <c r="F25" s="94"/>
    </row>
    <row r="26" spans="1:6" ht="15">
      <c r="A26" s="112"/>
      <c r="B26" s="108" t="s">
        <v>82</v>
      </c>
      <c r="C26" s="47"/>
      <c r="D26" s="47"/>
      <c r="E26" s="11">
        <f>VLOOKUP($B$2,Data!$B$8:$BF$97,32,0)</f>
        <v>0</v>
      </c>
      <c r="F26" s="94"/>
    </row>
    <row r="27" spans="1:6" ht="15">
      <c r="A27" s="112"/>
      <c r="B27" s="108"/>
      <c r="C27" s="47"/>
      <c r="D27" s="47"/>
      <c r="E27" s="97"/>
      <c r="F27" s="94"/>
    </row>
    <row r="28" spans="1:6" ht="15">
      <c r="A28" s="112"/>
      <c r="B28" s="110" t="s">
        <v>322</v>
      </c>
      <c r="C28" s="47"/>
      <c r="D28" s="47"/>
      <c r="E28" s="11">
        <f>VLOOKUP($B$2,Data!$B$8:$BF$97,33,0)</f>
        <v>0</v>
      </c>
      <c r="F28" s="94"/>
    </row>
    <row r="29" spans="1:6" ht="15.75" thickBot="1">
      <c r="A29" s="112"/>
      <c r="B29" s="108"/>
      <c r="C29" s="47"/>
      <c r="D29" s="47"/>
      <c r="E29" s="47"/>
      <c r="F29" s="94"/>
    </row>
    <row r="30" spans="1:6" ht="16.5" thickBot="1">
      <c r="A30" s="112"/>
      <c r="B30" s="107" t="s">
        <v>392</v>
      </c>
      <c r="C30" s="98"/>
      <c r="D30" s="98"/>
      <c r="E30" s="168">
        <f>VLOOKUP($B$2,Data!$B$8:$BF$97,34,0)</f>
        <v>0</v>
      </c>
      <c r="F30" s="96"/>
    </row>
    <row r="31" spans="1:6" ht="15">
      <c r="A31" s="112"/>
      <c r="B31" s="108"/>
      <c r="C31" s="47"/>
      <c r="D31" s="47"/>
      <c r="E31" s="122"/>
      <c r="F31" s="94"/>
    </row>
    <row r="32" spans="1:6" ht="15.75">
      <c r="A32" s="112"/>
      <c r="B32" s="107"/>
      <c r="C32" s="42"/>
      <c r="D32" s="42"/>
      <c r="E32" s="92" t="s">
        <v>76</v>
      </c>
      <c r="F32" s="94"/>
    </row>
    <row r="33" spans="1:6" ht="15.75">
      <c r="A33" s="112"/>
      <c r="B33" s="107" t="s">
        <v>393</v>
      </c>
      <c r="C33" s="42"/>
      <c r="D33" s="42"/>
      <c r="E33" s="95" t="s">
        <v>81</v>
      </c>
      <c r="F33" s="94"/>
    </row>
    <row r="34" spans="1:6" ht="15">
      <c r="A34" s="112"/>
      <c r="B34" s="108" t="s">
        <v>83</v>
      </c>
      <c r="C34" s="42"/>
      <c r="D34" s="42"/>
      <c r="E34" s="11">
        <f>VLOOKUP($B$2,Data!$B$8:$BF$97,35,0)</f>
        <v>0</v>
      </c>
      <c r="F34" s="94"/>
    </row>
    <row r="35" spans="1:6" ht="15">
      <c r="A35" s="112"/>
      <c r="B35" s="108"/>
      <c r="C35" s="42"/>
      <c r="D35" s="42"/>
      <c r="E35" s="47"/>
      <c r="F35" s="94"/>
    </row>
    <row r="36" spans="1:6" ht="15">
      <c r="A36" s="112"/>
      <c r="B36" s="108" t="s">
        <v>84</v>
      </c>
      <c r="C36" s="42"/>
      <c r="D36" s="42"/>
      <c r="E36" s="11">
        <f>VLOOKUP($B$2,Data!$B$8:$BF$97,36,0)</f>
        <v>0</v>
      </c>
      <c r="F36" s="94"/>
    </row>
    <row r="37" spans="1:6" ht="15">
      <c r="A37" s="112"/>
      <c r="B37" s="108"/>
      <c r="C37" s="42"/>
      <c r="D37" s="42"/>
      <c r="E37" s="47"/>
      <c r="F37" s="94"/>
    </row>
    <row r="38" spans="1:6" ht="15">
      <c r="A38" s="112"/>
      <c r="B38" s="108" t="s">
        <v>85</v>
      </c>
      <c r="C38" s="42"/>
      <c r="D38" s="42"/>
      <c r="E38" s="11">
        <f>VLOOKUP($B$2,Data!$B$8:$BF$97,37,0)</f>
        <v>0</v>
      </c>
      <c r="F38" s="94"/>
    </row>
    <row r="39" spans="1:6" ht="15">
      <c r="A39" s="112"/>
      <c r="B39" s="108"/>
      <c r="C39" s="42"/>
      <c r="D39" s="42"/>
      <c r="E39" s="47"/>
      <c r="F39" s="94"/>
    </row>
    <row r="40" spans="1:6" ht="15">
      <c r="A40" s="112"/>
      <c r="B40" s="108" t="s">
        <v>93</v>
      </c>
      <c r="C40" s="42"/>
      <c r="D40" s="42"/>
      <c r="E40" s="11">
        <f>VLOOKUP($B$2,Data!$B$8:$BF$97,38,0)</f>
        <v>0</v>
      </c>
      <c r="F40" s="94"/>
    </row>
    <row r="41" spans="1:6" ht="15.75" thickBot="1">
      <c r="A41" s="112"/>
      <c r="B41" s="108"/>
      <c r="C41" s="42"/>
      <c r="D41" s="42"/>
      <c r="E41" s="47"/>
      <c r="F41" s="94"/>
    </row>
    <row r="42" spans="1:6" ht="16.5" thickBot="1">
      <c r="A42" s="112"/>
      <c r="B42" s="107" t="s">
        <v>394</v>
      </c>
      <c r="C42" s="40"/>
      <c r="D42" s="40"/>
      <c r="E42" s="168">
        <f>VLOOKUP($B$2,Data!$B$8:$BF$97,39,0)</f>
        <v>0</v>
      </c>
      <c r="F42" s="96"/>
    </row>
    <row r="43" spans="1:6" ht="15.75">
      <c r="A43" s="112"/>
      <c r="B43" s="107"/>
      <c r="C43" s="40"/>
      <c r="D43" s="40"/>
      <c r="E43" s="122"/>
      <c r="F43" s="96"/>
    </row>
    <row r="44" spans="1:6" ht="15.75">
      <c r="A44" s="112"/>
      <c r="B44" s="82" t="s">
        <v>75</v>
      </c>
      <c r="C44" s="42"/>
      <c r="D44" s="42"/>
      <c r="E44" s="95" t="s">
        <v>81</v>
      </c>
      <c r="F44" s="102"/>
    </row>
    <row r="45" spans="1:6" ht="15">
      <c r="A45" s="112"/>
      <c r="B45" s="109" t="s">
        <v>401</v>
      </c>
      <c r="C45" s="42"/>
      <c r="D45" s="42"/>
      <c r="E45" s="11">
        <f>VLOOKUP($B$2,Data!$B$8:$BF$97,40,0)</f>
        <v>0</v>
      </c>
      <c r="F45" s="102"/>
    </row>
    <row r="46" spans="1:6" ht="15">
      <c r="A46" s="112"/>
      <c r="B46" s="109"/>
      <c r="C46" s="42"/>
      <c r="D46" s="42"/>
      <c r="E46" s="122"/>
      <c r="F46" s="102"/>
    </row>
    <row r="47" spans="1:6" ht="15">
      <c r="A47" s="112"/>
      <c r="B47" s="109" t="s">
        <v>402</v>
      </c>
      <c r="C47" s="42"/>
      <c r="D47" s="42"/>
      <c r="E47" s="11">
        <f>VLOOKUP($B$2,Data!$B$8:$BF$97,41,0)</f>
        <v>0</v>
      </c>
      <c r="F47" s="102"/>
    </row>
    <row r="48" spans="1:6" ht="15">
      <c r="A48" s="112"/>
      <c r="B48" s="108"/>
      <c r="C48" s="42"/>
      <c r="D48" s="42"/>
      <c r="E48" s="122"/>
      <c r="F48" s="102"/>
    </row>
    <row r="49" spans="1:6" ht="15">
      <c r="A49" s="112"/>
      <c r="B49" s="108"/>
      <c r="C49" s="42"/>
      <c r="D49" s="42"/>
      <c r="E49" s="48"/>
      <c r="F49" s="102"/>
    </row>
    <row r="50" spans="1:6" ht="15.75">
      <c r="A50" s="112"/>
      <c r="B50" s="107" t="s">
        <v>395</v>
      </c>
      <c r="C50" s="42"/>
      <c r="D50" s="42"/>
      <c r="E50" s="95" t="s">
        <v>81</v>
      </c>
      <c r="F50" s="102"/>
    </row>
    <row r="51" spans="1:6" ht="15">
      <c r="A51" s="112"/>
      <c r="B51" s="108" t="s">
        <v>86</v>
      </c>
      <c r="C51" s="42"/>
      <c r="D51" s="42"/>
      <c r="E51" s="11">
        <f>VLOOKUP($B$2,Data!$B$8:$BF$97,42,0)</f>
        <v>0</v>
      </c>
      <c r="F51" s="102"/>
    </row>
    <row r="52" spans="1:6" ht="15">
      <c r="A52" s="112"/>
      <c r="B52" s="108"/>
      <c r="C52" s="42"/>
      <c r="D52" s="42"/>
      <c r="E52" s="122"/>
      <c r="F52" s="102"/>
    </row>
    <row r="53" spans="1:6" ht="15.75" customHeight="1">
      <c r="A53" s="112"/>
      <c r="B53" s="107"/>
      <c r="C53" s="40"/>
      <c r="D53" s="42"/>
      <c r="E53" s="92" t="s">
        <v>303</v>
      </c>
      <c r="F53" s="102"/>
    </row>
    <row r="54" spans="1:6" ht="15.75" customHeight="1">
      <c r="A54" s="112"/>
      <c r="B54" s="107" t="s">
        <v>403</v>
      </c>
      <c r="C54" s="40"/>
      <c r="D54" s="42"/>
      <c r="E54" s="103" t="s">
        <v>304</v>
      </c>
      <c r="F54" s="102"/>
    </row>
    <row r="55" spans="1:6" ht="15">
      <c r="A55" s="112"/>
      <c r="B55" s="192" t="s">
        <v>0</v>
      </c>
      <c r="C55" s="193"/>
      <c r="D55" s="42"/>
      <c r="E55" s="11">
        <f>VLOOKUP($B$2,Data!$B$8:$BF$97,43,0)</f>
        <v>0</v>
      </c>
      <c r="F55" s="102"/>
    </row>
    <row r="56" spans="1:6" ht="15">
      <c r="A56" s="112"/>
      <c r="B56" s="193"/>
      <c r="C56" s="193"/>
      <c r="D56" s="42"/>
      <c r="E56" s="122"/>
      <c r="F56" s="102"/>
    </row>
    <row r="57" spans="1:6" ht="15.75">
      <c r="A57" s="112"/>
      <c r="B57" s="109"/>
      <c r="C57" s="40"/>
      <c r="D57" s="42"/>
      <c r="E57" s="47"/>
      <c r="F57" s="102"/>
    </row>
    <row r="58" spans="1:6" ht="15">
      <c r="A58" s="112"/>
      <c r="B58" s="192" t="s">
        <v>308</v>
      </c>
      <c r="C58" s="193"/>
      <c r="D58" s="42"/>
      <c r="E58" s="11">
        <f>VLOOKUP($B$2,Data!$B$8:$BF$97,44,0)</f>
        <v>0</v>
      </c>
      <c r="F58" s="102"/>
    </row>
    <row r="59" spans="1:6" ht="15">
      <c r="A59" s="112"/>
      <c r="B59" s="193"/>
      <c r="C59" s="193"/>
      <c r="D59" s="42"/>
      <c r="E59" s="122"/>
      <c r="F59" s="102"/>
    </row>
    <row r="60" spans="1:6" ht="15.75">
      <c r="A60" s="112"/>
      <c r="B60" s="115"/>
      <c r="C60" s="40"/>
      <c r="D60" s="42"/>
      <c r="E60" s="92"/>
      <c r="F60" s="102"/>
    </row>
    <row r="61" spans="1:6" ht="15.75">
      <c r="A61" s="112"/>
      <c r="B61" s="115"/>
      <c r="C61" s="40"/>
      <c r="D61" s="42"/>
      <c r="E61" s="92"/>
      <c r="F61" s="102"/>
    </row>
    <row r="62" spans="1:6" ht="15.75">
      <c r="A62" s="112"/>
      <c r="B62" s="107" t="s">
        <v>396</v>
      </c>
      <c r="C62" s="42"/>
      <c r="D62" s="42"/>
      <c r="E62" s="95" t="s">
        <v>81</v>
      </c>
      <c r="F62" s="102"/>
    </row>
    <row r="63" spans="1:6" ht="15">
      <c r="A63" s="112"/>
      <c r="B63" s="108" t="s">
        <v>87</v>
      </c>
      <c r="C63" s="42"/>
      <c r="D63" s="42"/>
      <c r="E63" s="11">
        <f>VLOOKUP($B$2,Data!$B$8:$BF$97,45,0)</f>
        <v>0</v>
      </c>
      <c r="F63" s="102"/>
    </row>
    <row r="64" spans="1:6" ht="15">
      <c r="A64" s="112"/>
      <c r="B64" s="108"/>
      <c r="C64" s="42"/>
      <c r="D64" s="42"/>
      <c r="E64" s="47"/>
      <c r="F64" s="102"/>
    </row>
    <row r="65" spans="1:6" ht="15">
      <c r="A65" s="112"/>
      <c r="B65" s="108" t="s">
        <v>88</v>
      </c>
      <c r="C65" s="42"/>
      <c r="D65" s="42"/>
      <c r="E65" s="11">
        <f>VLOOKUP($B$2,Data!$B$8:$BF$97,46,0)</f>
        <v>0</v>
      </c>
      <c r="F65" s="102"/>
    </row>
    <row r="66" spans="1:6" ht="15.75" thickBot="1">
      <c r="A66" s="112"/>
      <c r="B66" s="108"/>
      <c r="C66" s="42"/>
      <c r="D66" s="42"/>
      <c r="E66" s="47"/>
      <c r="F66" s="102"/>
    </row>
    <row r="67" spans="1:6" ht="16.5" thickBot="1">
      <c r="A67" s="112"/>
      <c r="B67" s="107" t="s">
        <v>289</v>
      </c>
      <c r="C67" s="40"/>
      <c r="D67" s="42"/>
      <c r="E67" s="168">
        <f>VLOOKUP($B$2,Data!$B$8:$BF$97,47,0)</f>
        <v>0</v>
      </c>
      <c r="F67" s="102"/>
    </row>
    <row r="68" spans="1:6" ht="15">
      <c r="A68" s="112"/>
      <c r="B68" s="120"/>
      <c r="C68" s="42"/>
      <c r="D68" s="42"/>
      <c r="E68" s="122"/>
      <c r="F68" s="102"/>
    </row>
    <row r="69" spans="1:6" ht="15.75">
      <c r="A69" s="112"/>
      <c r="B69" s="107"/>
      <c r="C69" s="42"/>
      <c r="D69" s="42"/>
      <c r="E69" s="92" t="s">
        <v>306</v>
      </c>
      <c r="F69" s="102"/>
    </row>
    <row r="70" spans="1:6" ht="15.75">
      <c r="A70" s="112"/>
      <c r="B70" s="107" t="s">
        <v>397</v>
      </c>
      <c r="C70" s="42"/>
      <c r="D70" s="42"/>
      <c r="E70" s="103" t="s">
        <v>305</v>
      </c>
      <c r="F70" s="102"/>
    </row>
    <row r="71" spans="1:6" ht="15">
      <c r="A71" s="112"/>
      <c r="B71" s="108" t="s">
        <v>321</v>
      </c>
      <c r="C71" s="42"/>
      <c r="D71" s="42"/>
      <c r="E71" s="11">
        <f>VLOOKUP($B$2,Data!$B$8:$BF$97,48,0)</f>
        <v>0</v>
      </c>
      <c r="F71" s="102"/>
    </row>
    <row r="72" spans="1:6" ht="15">
      <c r="A72" s="112"/>
      <c r="B72" s="108"/>
      <c r="C72" s="42"/>
      <c r="D72" s="42"/>
      <c r="E72" s="47"/>
      <c r="F72" s="102"/>
    </row>
    <row r="73" spans="1:6" ht="15">
      <c r="A73" s="112"/>
      <c r="B73" s="108" t="s">
        <v>411</v>
      </c>
      <c r="C73" s="127"/>
      <c r="D73" s="127"/>
      <c r="E73" s="11">
        <f>VLOOKUP($B$2,Data!$B$8:$BF$97,49,0)</f>
        <v>0</v>
      </c>
      <c r="F73" s="102"/>
    </row>
    <row r="74" spans="1:6" ht="15">
      <c r="A74" s="112"/>
      <c r="B74" s="108"/>
      <c r="C74" s="127"/>
      <c r="D74" s="127"/>
      <c r="E74" s="127"/>
      <c r="F74" s="102"/>
    </row>
    <row r="75" spans="1:6" ht="15">
      <c r="A75" s="112"/>
      <c r="B75" s="189" t="s">
        <v>333</v>
      </c>
      <c r="C75" s="190"/>
      <c r="D75" s="42"/>
      <c r="E75" s="11">
        <f>VLOOKUP($B$2,Data!$B$8:$BF$97,50,0)</f>
        <v>0</v>
      </c>
      <c r="F75" s="102"/>
    </row>
    <row r="76" spans="1:6" ht="15">
      <c r="A76" s="112"/>
      <c r="B76" s="126"/>
      <c r="C76" s="126"/>
      <c r="D76" s="42"/>
      <c r="E76" s="124"/>
      <c r="F76" s="102"/>
    </row>
    <row r="77" spans="1:6" ht="15">
      <c r="A77" s="112"/>
      <c r="B77" s="189" t="s">
        <v>334</v>
      </c>
      <c r="C77" s="190"/>
      <c r="D77" s="42"/>
      <c r="E77" s="11">
        <f>VLOOKUP($B$2,Data!$B$8:$BF$97,51,0)</f>
        <v>0</v>
      </c>
      <c r="F77" s="102"/>
    </row>
    <row r="78" spans="1:6" ht="15">
      <c r="A78" s="112"/>
      <c r="B78" s="126"/>
      <c r="C78" s="126"/>
      <c r="D78" s="42"/>
      <c r="E78" s="124"/>
      <c r="F78" s="102"/>
    </row>
    <row r="79" spans="1:6" ht="15">
      <c r="A79" s="112"/>
      <c r="B79" s="189" t="s">
        <v>335</v>
      </c>
      <c r="C79" s="190"/>
      <c r="D79" s="42"/>
      <c r="E79" s="11">
        <f>VLOOKUP($B$2,Data!$B$8:$BF$97,52,0)</f>
        <v>0</v>
      </c>
      <c r="F79" s="102"/>
    </row>
    <row r="80" spans="1:6" ht="15">
      <c r="A80" s="112"/>
      <c r="B80" s="126"/>
      <c r="C80" s="126"/>
      <c r="D80" s="42"/>
      <c r="E80" s="126"/>
      <c r="F80" s="102"/>
    </row>
    <row r="81" spans="1:6" ht="15">
      <c r="A81" s="112"/>
      <c r="B81" s="126" t="s">
        <v>342</v>
      </c>
      <c r="C81" s="126"/>
      <c r="D81" s="42"/>
      <c r="E81" s="11">
        <f>VLOOKUP($B$2,Data!$B$8:$BF$97,53,0)</f>
        <v>0</v>
      </c>
      <c r="F81" s="102"/>
    </row>
    <row r="82" spans="1:6" ht="15">
      <c r="A82" s="112"/>
      <c r="B82" s="108"/>
      <c r="C82" s="42"/>
      <c r="D82" s="42"/>
      <c r="E82" s="47"/>
      <c r="F82" s="102"/>
    </row>
    <row r="83" spans="1:6" ht="15.75" customHeight="1">
      <c r="A83" s="112"/>
      <c r="B83" s="126" t="s">
        <v>412</v>
      </c>
      <c r="C83" s="42"/>
      <c r="D83" s="42"/>
      <c r="E83" s="11">
        <f>VLOOKUP($B$2,Data!$B$8:$BF$97,54,0)</f>
        <v>0</v>
      </c>
      <c r="F83" s="102"/>
    </row>
    <row r="84" spans="1:6" ht="15.75" customHeight="1">
      <c r="A84" s="112"/>
      <c r="B84" s="126"/>
      <c r="C84" s="42"/>
      <c r="D84" s="42"/>
      <c r="E84" s="184"/>
      <c r="F84" s="102"/>
    </row>
    <row r="85" spans="1:6" ht="15.75" customHeight="1">
      <c r="A85" s="112"/>
      <c r="B85" s="108" t="s">
        <v>416</v>
      </c>
      <c r="C85" s="42"/>
      <c r="D85" s="42"/>
      <c r="E85" s="11">
        <f>VLOOKUP($B$2,Data!$B$8:$BF$97,55,0)</f>
        <v>0</v>
      </c>
      <c r="F85" s="102"/>
    </row>
    <row r="86" spans="1:6" ht="15.75" customHeight="1">
      <c r="A86" s="112"/>
      <c r="B86" s="126"/>
      <c r="C86" s="42"/>
      <c r="D86" s="42"/>
      <c r="E86" s="184"/>
      <c r="F86" s="102"/>
    </row>
    <row r="87" spans="1:6" ht="15.75" customHeight="1">
      <c r="A87" s="112"/>
      <c r="B87" s="108" t="s">
        <v>417</v>
      </c>
      <c r="C87" s="42"/>
      <c r="D87" s="42"/>
      <c r="E87" s="11">
        <f>VLOOKUP($B$2,Data!$B$8:$BF$97,56,0)</f>
        <v>0</v>
      </c>
      <c r="F87" s="102"/>
    </row>
    <row r="88" spans="1:6" ht="15.75" thickBot="1">
      <c r="A88" s="112"/>
      <c r="B88" s="108"/>
      <c r="C88" s="42"/>
      <c r="D88" s="42"/>
      <c r="E88" s="47"/>
      <c r="F88" s="102"/>
    </row>
    <row r="89" spans="1:6" ht="16.5" thickBot="1">
      <c r="A89" s="112"/>
      <c r="B89" s="107" t="s">
        <v>415</v>
      </c>
      <c r="C89" s="40"/>
      <c r="D89" s="42"/>
      <c r="E89" s="168">
        <f>VLOOKUP($B$2,Data!$B$8:$BF$97,57,0)</f>
        <v>0</v>
      </c>
      <c r="F89" s="102"/>
    </row>
    <row r="90" spans="1:6" ht="15.75">
      <c r="A90" s="112"/>
      <c r="B90" s="107"/>
      <c r="C90" s="40"/>
      <c r="D90" s="42"/>
      <c r="E90" s="122"/>
      <c r="F90" s="102"/>
    </row>
    <row r="91" spans="1:6" ht="15">
      <c r="A91" s="112"/>
      <c r="B91" s="108" t="s">
        <v>414</v>
      </c>
      <c r="C91" s="42"/>
      <c r="D91" s="42"/>
      <c r="E91" s="11">
        <f>VLOOKUP($B$2,Data!$B$8:$BH$97,58,0)</f>
        <v>0</v>
      </c>
      <c r="F91" s="102"/>
    </row>
    <row r="92" spans="1:6" ht="15.75" thickBot="1">
      <c r="A92" s="112"/>
      <c r="B92" s="108"/>
      <c r="C92" s="42"/>
      <c r="D92" s="42"/>
      <c r="E92" s="47"/>
      <c r="F92" s="102"/>
    </row>
    <row r="93" spans="1:6" ht="16.5" thickBot="1">
      <c r="A93" s="112"/>
      <c r="B93" s="62" t="s">
        <v>413</v>
      </c>
      <c r="C93" s="42"/>
      <c r="D93" s="42"/>
      <c r="E93" s="168">
        <f>VLOOKUP($B$2,Data!$B$8:$BH$97,59,0)</f>
        <v>0</v>
      </c>
      <c r="F93" s="102"/>
    </row>
    <row r="94" spans="1:6" ht="15">
      <c r="A94" s="113"/>
      <c r="B94" s="114"/>
      <c r="C94" s="99"/>
      <c r="D94" s="99"/>
      <c r="E94" s="114"/>
      <c r="F94" s="104"/>
    </row>
  </sheetData>
  <sheetProtection/>
  <mergeCells count="7">
    <mergeCell ref="B75:C75"/>
    <mergeCell ref="B77:C77"/>
    <mergeCell ref="B79:C79"/>
    <mergeCell ref="B4:B5"/>
    <mergeCell ref="B55:C56"/>
    <mergeCell ref="B58:C59"/>
    <mergeCell ref="B7:B8"/>
  </mergeCells>
  <conditionalFormatting sqref="E5 E8 E90 E11 E68 E13 E21 E31 E43 E46 E48 E52 E56 E59">
    <cfRule type="expression" priority="14" dxfId="24" stopIfTrue="1">
      <formula>E4=""</formula>
    </cfRule>
    <cfRule type="expression" priority="15" dxfId="23" stopIfTrue="1">
      <formula>#REF!&gt;1</formula>
    </cfRule>
    <cfRule type="expression" priority="16" dxfId="22" stopIfTrue="1">
      <formula>#REF!=1</formula>
    </cfRule>
  </conditionalFormatting>
  <conditionalFormatting sqref="E93 E75 E77 E79 E81 E73 E89 E91 E55 E58 E63 E65 E67 E71 E7 E4 C4 C7 C10 C12 E10 E12 E16 E18 E20 C24 E24 E26 E28 E30 E34 E36 E38 E40 E42 E45 E47 E51 E83:E87">
    <cfRule type="cellIs" priority="4" dxfId="2" operator="equal" stopIfTrue="1">
      <formula>""</formula>
    </cfRule>
    <cfRule type="expression" priority="5" dxfId="1" stopIfTrue="1">
      <formula>#REF!</formula>
    </cfRule>
    <cfRule type="expression" priority="6" dxfId="0" stopIfTrue="1">
      <formula>#REF!</formula>
    </cfRule>
  </conditionalFormatting>
  <printOptions horizontalCentered="1"/>
  <pageMargins left="0.7480314960629921" right="0.7480314960629921" top="0.3937007874015748" bottom="0.3937007874015748" header="0.5118110236220472" footer="0.5118110236220472"/>
  <pageSetup fitToHeight="1"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L105"/>
  <sheetViews>
    <sheetView showGridLines="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11.00390625" defaultRowHeight="12.75"/>
  <cols>
    <col min="1" max="1" width="11.00390625" style="14" customWidth="1"/>
    <col min="2" max="2" width="40.8515625" style="14" bestFit="1" customWidth="1"/>
    <col min="3" max="3" width="14.8515625" style="14" bestFit="1" customWidth="1"/>
    <col min="4" max="4" width="21.421875" style="14" customWidth="1"/>
    <col min="5" max="7" width="15.8515625" style="14" customWidth="1"/>
    <col min="8" max="8" width="17.00390625" style="14" customWidth="1"/>
    <col min="9" max="9" width="17.7109375" style="14" customWidth="1"/>
    <col min="10" max="10" width="19.00390625" style="14" customWidth="1"/>
    <col min="11" max="11" width="19.7109375" style="14" customWidth="1"/>
    <col min="12" max="12" width="18.421875" style="14" customWidth="1"/>
    <col min="13" max="13" width="19.00390625" style="14" customWidth="1"/>
    <col min="14" max="14" width="19.57421875" style="16" customWidth="1"/>
    <col min="15" max="15" width="19.00390625" style="14" customWidth="1"/>
    <col min="16" max="16" width="18.421875" style="14" customWidth="1"/>
    <col min="17" max="17" width="17.8515625" style="14" customWidth="1"/>
    <col min="18" max="18" width="18.7109375" style="14" customWidth="1"/>
    <col min="19" max="19" width="19.00390625" style="14" customWidth="1"/>
    <col min="20" max="20" width="20.28125" style="16" customWidth="1"/>
    <col min="21" max="21" width="19.00390625" style="14" customWidth="1"/>
    <col min="22" max="22" width="19.140625" style="15" customWidth="1"/>
    <col min="23" max="23" width="19.140625" style="14" customWidth="1"/>
    <col min="24" max="24" width="19.00390625" style="15" customWidth="1"/>
    <col min="25" max="25" width="19.140625" style="14" customWidth="1"/>
    <col min="26" max="28" width="20.28125" style="15" customWidth="1"/>
    <col min="29" max="30" width="20.28125" style="14" customWidth="1"/>
    <col min="31" max="31" width="20.28125" style="180" customWidth="1"/>
    <col min="32" max="34" width="20.28125" style="14" customWidth="1"/>
    <col min="35" max="35" width="20.28125" style="15" customWidth="1"/>
    <col min="36" max="36" width="20.28125" style="16" customWidth="1"/>
    <col min="37" max="39" width="20.28125" style="14" customWidth="1"/>
    <col min="40" max="40" width="19.8515625" style="14" customWidth="1"/>
    <col min="41" max="41" width="20.28125" style="16" customWidth="1"/>
    <col min="42" max="47" width="20.28125" style="14" customWidth="1"/>
    <col min="48" max="48" width="15.57421875" style="14" bestFit="1" customWidth="1"/>
    <col min="49" max="55" width="15.57421875" style="14" customWidth="1"/>
    <col min="56" max="56" width="20.28125" style="16" customWidth="1"/>
    <col min="57" max="57" width="13.8515625" style="16" customWidth="1"/>
    <col min="58" max="58" width="13.28125" style="14" customWidth="1"/>
    <col min="59" max="59" width="15.140625" style="162" customWidth="1"/>
    <col min="60" max="60" width="15.00390625" style="14" customWidth="1"/>
    <col min="61" max="16384" width="11.00390625" style="14" customWidth="1"/>
  </cols>
  <sheetData>
    <row r="1" spans="1:60" ht="15.75">
      <c r="A1" s="166" t="str">
        <f>VLOOKUP('SF3 Expenditure &amp; Income'!F1,data,2,FALSE)</f>
        <v>ZZZ</v>
      </c>
      <c r="B1" s="129"/>
      <c r="C1" s="130"/>
      <c r="D1" s="131"/>
      <c r="E1" s="131"/>
      <c r="F1" s="131"/>
      <c r="G1" s="131"/>
      <c r="H1" s="131"/>
      <c r="I1" s="131"/>
      <c r="J1" s="131"/>
      <c r="K1" s="131"/>
      <c r="L1" s="131"/>
      <c r="M1" s="131"/>
      <c r="N1" s="19"/>
      <c r="O1" s="131"/>
      <c r="P1" s="131"/>
      <c r="Q1" s="131"/>
      <c r="R1" s="131"/>
      <c r="S1" s="131"/>
      <c r="T1" s="19"/>
      <c r="U1" s="131"/>
      <c r="V1" s="20"/>
      <c r="W1" s="131"/>
      <c r="X1" s="20"/>
      <c r="Y1" s="131"/>
      <c r="Z1" s="20"/>
      <c r="AA1" s="20"/>
      <c r="AB1" s="20"/>
      <c r="AC1" s="131"/>
      <c r="AD1" s="131"/>
      <c r="AE1" s="170"/>
      <c r="AF1" s="131"/>
      <c r="AG1" s="131"/>
      <c r="AH1" s="131"/>
      <c r="AI1" s="20"/>
      <c r="AJ1" s="19"/>
      <c r="AK1" s="131"/>
      <c r="AL1" s="131"/>
      <c r="AM1" s="131"/>
      <c r="AN1" s="131"/>
      <c r="AO1" s="19"/>
      <c r="AP1" s="131"/>
      <c r="AQ1" s="131"/>
      <c r="AR1" s="131"/>
      <c r="AS1" s="131"/>
      <c r="AT1" s="131"/>
      <c r="AU1" s="131"/>
      <c r="AV1" s="131"/>
      <c r="AW1" s="131"/>
      <c r="AX1" s="131"/>
      <c r="AY1" s="131"/>
      <c r="AZ1" s="131"/>
      <c r="BA1" s="131"/>
      <c r="BB1" s="131"/>
      <c r="BC1" s="131"/>
      <c r="BD1" s="131"/>
      <c r="BE1" s="131"/>
      <c r="BF1" s="131"/>
      <c r="BG1" s="134"/>
      <c r="BH1" s="134"/>
    </row>
    <row r="2" spans="1:60" ht="15.75">
      <c r="A2" s="165" t="str">
        <f>VLOOKUP('SF3 Expenditure &amp; Income'!F1,data,3,FALSE)</f>
        <v>EZZZ</v>
      </c>
      <c r="B2" s="132"/>
      <c r="C2" s="133"/>
      <c r="D2" s="21" t="s">
        <v>3</v>
      </c>
      <c r="E2" s="134"/>
      <c r="F2" s="134"/>
      <c r="G2" s="134"/>
      <c r="H2" s="134"/>
      <c r="I2" s="134"/>
      <c r="J2" s="134"/>
      <c r="K2" s="134"/>
      <c r="L2" s="134"/>
      <c r="M2" s="134"/>
      <c r="N2" s="22"/>
      <c r="O2" s="21" t="s">
        <v>3</v>
      </c>
      <c r="P2" s="134"/>
      <c r="Q2" s="134"/>
      <c r="R2" s="134"/>
      <c r="S2" s="134"/>
      <c r="T2" s="21" t="s">
        <v>4</v>
      </c>
      <c r="U2" s="21"/>
      <c r="V2" s="23"/>
      <c r="W2" s="134"/>
      <c r="X2" s="23"/>
      <c r="Y2" s="134"/>
      <c r="Z2" s="23"/>
      <c r="AA2" s="23"/>
      <c r="AB2" s="23"/>
      <c r="AC2" s="134"/>
      <c r="AD2" s="134"/>
      <c r="AE2" s="171"/>
      <c r="AF2" s="134"/>
      <c r="AG2" s="134"/>
      <c r="AH2" s="134"/>
      <c r="AI2" s="23"/>
      <c r="AJ2" s="22"/>
      <c r="AK2" s="134"/>
      <c r="AL2" s="134"/>
      <c r="AM2" s="134"/>
      <c r="AN2" s="134"/>
      <c r="AO2" s="22"/>
      <c r="AP2" s="134"/>
      <c r="AQ2" s="134"/>
      <c r="AR2" s="134"/>
      <c r="AS2" s="134"/>
      <c r="AT2" s="134"/>
      <c r="AU2" s="134"/>
      <c r="AV2" s="134"/>
      <c r="AW2" s="134"/>
      <c r="AX2" s="134"/>
      <c r="AY2" s="134"/>
      <c r="AZ2" s="134"/>
      <c r="BA2" s="134"/>
      <c r="BB2" s="134"/>
      <c r="BC2" s="134"/>
      <c r="BD2" s="134"/>
      <c r="BE2" s="134"/>
      <c r="BF2" s="134"/>
      <c r="BG2" s="134"/>
      <c r="BH2" s="134"/>
    </row>
    <row r="3" spans="1:60" ht="63.75">
      <c r="A3" s="135"/>
      <c r="B3" s="135"/>
      <c r="C3" s="135"/>
      <c r="D3" s="164" t="s">
        <v>353</v>
      </c>
      <c r="E3" s="164" t="s">
        <v>354</v>
      </c>
      <c r="F3" s="164" t="s">
        <v>355</v>
      </c>
      <c r="G3" s="164" t="s">
        <v>356</v>
      </c>
      <c r="H3" s="164" t="s">
        <v>357</v>
      </c>
      <c r="I3" s="164" t="s">
        <v>358</v>
      </c>
      <c r="J3" s="164" t="s">
        <v>359</v>
      </c>
      <c r="K3" s="164" t="s">
        <v>360</v>
      </c>
      <c r="L3" s="164" t="s">
        <v>5</v>
      </c>
      <c r="M3" s="164" t="s">
        <v>361</v>
      </c>
      <c r="N3" s="164" t="s">
        <v>362</v>
      </c>
      <c r="O3" s="164" t="s">
        <v>363</v>
      </c>
      <c r="P3" s="164" t="s">
        <v>364</v>
      </c>
      <c r="Q3" s="164" t="s">
        <v>365</v>
      </c>
      <c r="R3" s="164" t="s">
        <v>6</v>
      </c>
      <c r="S3" s="164" t="s">
        <v>366</v>
      </c>
      <c r="T3" s="164" t="s">
        <v>7</v>
      </c>
      <c r="U3" s="164" t="s">
        <v>7</v>
      </c>
      <c r="V3" s="164" t="s">
        <v>367</v>
      </c>
      <c r="W3" s="164" t="s">
        <v>367</v>
      </c>
      <c r="X3" s="164" t="s">
        <v>368</v>
      </c>
      <c r="Y3" s="164" t="s">
        <v>368</v>
      </c>
      <c r="Z3" s="164" t="s">
        <v>369</v>
      </c>
      <c r="AA3" s="164" t="s">
        <v>369</v>
      </c>
      <c r="AB3" s="164" t="s">
        <v>8</v>
      </c>
      <c r="AC3" s="164" t="s">
        <v>9</v>
      </c>
      <c r="AD3" s="164" t="s">
        <v>10</v>
      </c>
      <c r="AE3" s="172" t="s">
        <v>370</v>
      </c>
      <c r="AF3" s="164" t="s">
        <v>370</v>
      </c>
      <c r="AG3" s="164" t="s">
        <v>371</v>
      </c>
      <c r="AH3" s="164" t="s">
        <v>372</v>
      </c>
      <c r="AI3" s="164" t="s">
        <v>76</v>
      </c>
      <c r="AJ3" s="164" t="s">
        <v>373</v>
      </c>
      <c r="AK3" s="164" t="s">
        <v>374</v>
      </c>
      <c r="AL3" s="164" t="s">
        <v>11</v>
      </c>
      <c r="AM3" s="164" t="s">
        <v>12</v>
      </c>
      <c r="AN3" s="164" t="s">
        <v>76</v>
      </c>
      <c r="AO3" s="164" t="s">
        <v>375</v>
      </c>
      <c r="AP3" s="164" t="s">
        <v>376</v>
      </c>
      <c r="AQ3" s="164" t="s">
        <v>377</v>
      </c>
      <c r="AR3" s="164" t="s">
        <v>378</v>
      </c>
      <c r="AS3" s="164" t="s">
        <v>379</v>
      </c>
      <c r="AT3" s="164" t="s">
        <v>380</v>
      </c>
      <c r="AU3" s="164" t="s">
        <v>13</v>
      </c>
      <c r="AV3" s="164" t="s">
        <v>14</v>
      </c>
      <c r="AW3" s="182" t="s">
        <v>381</v>
      </c>
      <c r="AX3" s="161" t="s">
        <v>345</v>
      </c>
      <c r="AY3" s="161" t="s">
        <v>382</v>
      </c>
      <c r="AZ3" s="161" t="s">
        <v>383</v>
      </c>
      <c r="BA3" s="161" t="s">
        <v>384</v>
      </c>
      <c r="BB3" s="161" t="s">
        <v>406</v>
      </c>
      <c r="BC3" s="161" t="s">
        <v>407</v>
      </c>
      <c r="BD3" s="161" t="s">
        <v>408</v>
      </c>
      <c r="BE3" s="161" t="s">
        <v>351</v>
      </c>
      <c r="BF3" s="161" t="s">
        <v>385</v>
      </c>
      <c r="BG3" s="161" t="s">
        <v>386</v>
      </c>
      <c r="BH3" s="161" t="s">
        <v>76</v>
      </c>
    </row>
    <row r="4" spans="1:60" s="144" customFormat="1" ht="15">
      <c r="A4" s="142">
        <v>1</v>
      </c>
      <c r="B4" s="143">
        <v>2</v>
      </c>
      <c r="C4" s="143"/>
      <c r="D4" s="142">
        <v>3</v>
      </c>
      <c r="E4" s="143">
        <v>4</v>
      </c>
      <c r="F4" s="142">
        <v>5</v>
      </c>
      <c r="G4" s="143">
        <v>6</v>
      </c>
      <c r="H4" s="142">
        <v>7</v>
      </c>
      <c r="I4" s="143">
        <v>8</v>
      </c>
      <c r="J4" s="142">
        <v>9</v>
      </c>
      <c r="K4" s="143">
        <v>10</v>
      </c>
      <c r="L4" s="142">
        <v>11</v>
      </c>
      <c r="M4" s="143">
        <v>12</v>
      </c>
      <c r="N4" s="142">
        <v>13</v>
      </c>
      <c r="O4" s="143">
        <v>14</v>
      </c>
      <c r="P4" s="142">
        <v>15</v>
      </c>
      <c r="Q4" s="143">
        <v>16</v>
      </c>
      <c r="R4" s="142">
        <v>17</v>
      </c>
      <c r="S4" s="143">
        <v>18</v>
      </c>
      <c r="T4" s="142">
        <v>19</v>
      </c>
      <c r="U4" s="143">
        <v>20</v>
      </c>
      <c r="V4" s="142">
        <v>21</v>
      </c>
      <c r="W4" s="143">
        <v>22</v>
      </c>
      <c r="X4" s="142">
        <v>23</v>
      </c>
      <c r="Y4" s="143">
        <v>24</v>
      </c>
      <c r="Z4" s="142">
        <v>25</v>
      </c>
      <c r="AA4" s="143">
        <v>26</v>
      </c>
      <c r="AB4" s="142">
        <v>27</v>
      </c>
      <c r="AC4" s="143">
        <v>28</v>
      </c>
      <c r="AD4" s="142">
        <v>29</v>
      </c>
      <c r="AE4" s="173">
        <v>30</v>
      </c>
      <c r="AF4" s="142">
        <v>31</v>
      </c>
      <c r="AG4" s="143">
        <v>32</v>
      </c>
      <c r="AH4" s="142">
        <v>33</v>
      </c>
      <c r="AI4" s="143">
        <v>34</v>
      </c>
      <c r="AJ4" s="142">
        <v>35</v>
      </c>
      <c r="AK4" s="143">
        <v>36</v>
      </c>
      <c r="AL4" s="142">
        <v>37</v>
      </c>
      <c r="AM4" s="143">
        <v>38</v>
      </c>
      <c r="AN4" s="142">
        <v>39</v>
      </c>
      <c r="AO4" s="143">
        <v>40</v>
      </c>
      <c r="AP4" s="142">
        <v>41</v>
      </c>
      <c r="AQ4" s="143">
        <v>42</v>
      </c>
      <c r="AR4" s="142">
        <v>43</v>
      </c>
      <c r="AS4" s="143">
        <v>44</v>
      </c>
      <c r="AT4" s="142">
        <v>45</v>
      </c>
      <c r="AU4" s="143">
        <v>46</v>
      </c>
      <c r="AV4" s="142">
        <v>47</v>
      </c>
      <c r="AW4" s="143">
        <v>48</v>
      </c>
      <c r="AX4" s="142">
        <v>49</v>
      </c>
      <c r="AY4" s="143">
        <v>50</v>
      </c>
      <c r="AZ4" s="142">
        <v>51</v>
      </c>
      <c r="BA4" s="143">
        <v>52</v>
      </c>
      <c r="BB4" s="142">
        <v>53</v>
      </c>
      <c r="BC4" s="142">
        <v>54</v>
      </c>
      <c r="BD4" s="142">
        <v>55</v>
      </c>
      <c r="BE4" s="142">
        <v>56</v>
      </c>
      <c r="BF4" s="142">
        <v>57</v>
      </c>
      <c r="BG4" s="142">
        <v>58</v>
      </c>
      <c r="BH4" s="142">
        <v>59</v>
      </c>
    </row>
    <row r="5" spans="1:60" ht="15.75">
      <c r="A5" s="34" t="s">
        <v>1</v>
      </c>
      <c r="B5" s="17" t="s">
        <v>299</v>
      </c>
      <c r="C5" s="18" t="s">
        <v>2</v>
      </c>
      <c r="D5" s="136"/>
      <c r="E5" s="134"/>
      <c r="F5" s="134"/>
      <c r="G5" s="134"/>
      <c r="H5" s="134"/>
      <c r="I5" s="134"/>
      <c r="J5" s="134"/>
      <c r="K5" s="134"/>
      <c r="L5" s="134"/>
      <c r="M5" s="134"/>
      <c r="N5" s="22"/>
      <c r="O5" s="134"/>
      <c r="P5" s="134"/>
      <c r="Q5" s="134"/>
      <c r="R5" s="134"/>
      <c r="S5" s="134"/>
      <c r="T5" s="22"/>
      <c r="U5" s="23"/>
      <c r="V5" s="134"/>
      <c r="W5" s="23"/>
      <c r="X5" s="23"/>
      <c r="Y5" s="23"/>
      <c r="Z5" s="23"/>
      <c r="AA5" s="23"/>
      <c r="AB5" s="23"/>
      <c r="AC5" s="134"/>
      <c r="AD5" s="22"/>
      <c r="AE5" s="174"/>
      <c r="AF5" s="134"/>
      <c r="AG5" s="134"/>
      <c r="AH5" s="23"/>
      <c r="AI5" s="22"/>
      <c r="AJ5" s="22"/>
      <c r="AK5" s="134"/>
      <c r="AL5" s="134"/>
      <c r="AM5" s="134"/>
      <c r="AN5" s="22"/>
      <c r="AO5" s="22"/>
      <c r="AP5" s="134"/>
      <c r="AQ5" s="134"/>
      <c r="AR5" s="134"/>
      <c r="AS5" s="134"/>
      <c r="AT5" s="134"/>
      <c r="AU5" s="134"/>
      <c r="AV5" s="22"/>
      <c r="AW5" s="22"/>
      <c r="AX5" s="22"/>
      <c r="AY5" s="22"/>
      <c r="AZ5" s="22"/>
      <c r="BA5" s="22"/>
      <c r="BB5" s="22"/>
      <c r="BC5" s="22"/>
      <c r="BD5" s="134"/>
      <c r="BE5" s="134"/>
      <c r="BF5" s="22"/>
      <c r="BG5" s="22"/>
      <c r="BH5" s="22"/>
    </row>
    <row r="6" spans="1:60" s="141" customFormat="1" ht="45.75">
      <c r="A6" s="137"/>
      <c r="B6" s="138"/>
      <c r="C6" s="133"/>
      <c r="D6" s="28" t="s">
        <v>15</v>
      </c>
      <c r="E6" s="28" t="s">
        <v>15</v>
      </c>
      <c r="F6" s="139">
        <v>0</v>
      </c>
      <c r="G6" s="28" t="s">
        <v>15</v>
      </c>
      <c r="H6" s="28" t="s">
        <v>15</v>
      </c>
      <c r="I6" s="140">
        <v>0</v>
      </c>
      <c r="J6" s="28" t="s">
        <v>15</v>
      </c>
      <c r="K6" s="28" t="s">
        <v>15</v>
      </c>
      <c r="L6" s="28" t="s">
        <v>15</v>
      </c>
      <c r="M6" s="28" t="s">
        <v>15</v>
      </c>
      <c r="N6" s="24" t="s">
        <v>15</v>
      </c>
      <c r="O6" s="28" t="s">
        <v>15</v>
      </c>
      <c r="P6" s="28" t="s">
        <v>15</v>
      </c>
      <c r="Q6" s="28" t="s">
        <v>15</v>
      </c>
      <c r="R6" s="28" t="s">
        <v>15</v>
      </c>
      <c r="S6" s="28" t="s">
        <v>15</v>
      </c>
      <c r="T6" s="28" t="s">
        <v>76</v>
      </c>
      <c r="U6" s="25" t="s">
        <v>16</v>
      </c>
      <c r="V6" s="28" t="s">
        <v>76</v>
      </c>
      <c r="W6" s="25" t="s">
        <v>16</v>
      </c>
      <c r="X6" s="28" t="s">
        <v>76</v>
      </c>
      <c r="Y6" s="25" t="s">
        <v>16</v>
      </c>
      <c r="Z6" s="28" t="s">
        <v>76</v>
      </c>
      <c r="AA6" s="25" t="s">
        <v>16</v>
      </c>
      <c r="AB6" s="26" t="s">
        <v>17</v>
      </c>
      <c r="AC6" s="26" t="s">
        <v>17</v>
      </c>
      <c r="AD6" s="26" t="s">
        <v>17</v>
      </c>
      <c r="AE6" s="175" t="s">
        <v>80</v>
      </c>
      <c r="AF6" s="28" t="s">
        <v>15</v>
      </c>
      <c r="AG6" s="28" t="s">
        <v>15</v>
      </c>
      <c r="AH6" s="27" t="s">
        <v>15</v>
      </c>
      <c r="AI6" s="29" t="s">
        <v>17</v>
      </c>
      <c r="AJ6" s="26" t="s">
        <v>17</v>
      </c>
      <c r="AK6" s="27" t="s">
        <v>15</v>
      </c>
      <c r="AL6" s="27" t="s">
        <v>15</v>
      </c>
      <c r="AM6" s="27" t="s">
        <v>15</v>
      </c>
      <c r="AN6" s="29" t="s">
        <v>17</v>
      </c>
      <c r="AO6" s="28" t="s">
        <v>15</v>
      </c>
      <c r="AP6" s="28" t="s">
        <v>15</v>
      </c>
      <c r="AQ6" s="28" t="s">
        <v>15</v>
      </c>
      <c r="AR6" s="28" t="s">
        <v>18</v>
      </c>
      <c r="AS6" s="28" t="s">
        <v>18</v>
      </c>
      <c r="AT6" s="28" t="s">
        <v>15</v>
      </c>
      <c r="AU6" s="28" t="s">
        <v>15</v>
      </c>
      <c r="AV6" s="29" t="s">
        <v>17</v>
      </c>
      <c r="AW6" s="29"/>
      <c r="AX6" s="29"/>
      <c r="AY6" s="29"/>
      <c r="AZ6" s="29"/>
      <c r="BA6" s="29"/>
      <c r="BB6" s="29"/>
      <c r="BC6" s="29"/>
      <c r="BD6" s="28" t="s">
        <v>19</v>
      </c>
      <c r="BE6" s="28" t="s">
        <v>19</v>
      </c>
      <c r="BF6" s="28" t="s">
        <v>19</v>
      </c>
      <c r="BG6" s="28" t="s">
        <v>19</v>
      </c>
      <c r="BH6" s="28" t="s">
        <v>19</v>
      </c>
    </row>
    <row r="7" spans="1:60" s="13" customFormat="1" ht="15.75">
      <c r="A7" s="30"/>
      <c r="B7" s="30"/>
      <c r="C7" s="30"/>
      <c r="D7" s="30" t="s">
        <v>297</v>
      </c>
      <c r="E7" s="30" t="s">
        <v>298</v>
      </c>
      <c r="F7" s="30" t="s">
        <v>20</v>
      </c>
      <c r="G7" s="30" t="s">
        <v>21</v>
      </c>
      <c r="H7" s="30" t="s">
        <v>22</v>
      </c>
      <c r="I7" s="30" t="s">
        <v>23</v>
      </c>
      <c r="J7" s="30" t="s">
        <v>24</v>
      </c>
      <c r="K7" s="30" t="s">
        <v>25</v>
      </c>
      <c r="L7" s="30" t="s">
        <v>26</v>
      </c>
      <c r="M7" s="30" t="s">
        <v>27</v>
      </c>
      <c r="N7" s="30" t="s">
        <v>28</v>
      </c>
      <c r="O7" s="30" t="s">
        <v>29</v>
      </c>
      <c r="P7" s="30" t="s">
        <v>30</v>
      </c>
      <c r="Q7" s="30" t="s">
        <v>31</v>
      </c>
      <c r="R7" s="30" t="s">
        <v>32</v>
      </c>
      <c r="S7" s="30" t="s">
        <v>33</v>
      </c>
      <c r="T7" s="31" t="s">
        <v>34</v>
      </c>
      <c r="U7" s="32" t="s">
        <v>35</v>
      </c>
      <c r="V7" s="31" t="s">
        <v>36</v>
      </c>
      <c r="W7" s="31" t="s">
        <v>37</v>
      </c>
      <c r="X7" s="31" t="s">
        <v>38</v>
      </c>
      <c r="Y7" s="33" t="s">
        <v>39</v>
      </c>
      <c r="Z7" s="33" t="s">
        <v>40</v>
      </c>
      <c r="AA7" s="33" t="s">
        <v>41</v>
      </c>
      <c r="AB7" s="32" t="s">
        <v>42</v>
      </c>
      <c r="AC7" s="32" t="s">
        <v>43</v>
      </c>
      <c r="AD7" s="32" t="s">
        <v>44</v>
      </c>
      <c r="AE7" s="176" t="s">
        <v>45</v>
      </c>
      <c r="AF7" s="32" t="s">
        <v>46</v>
      </c>
      <c r="AG7" s="32" t="s">
        <v>47</v>
      </c>
      <c r="AH7" s="32" t="s">
        <v>338</v>
      </c>
      <c r="AI7" s="32" t="s">
        <v>341</v>
      </c>
      <c r="AJ7" s="32" t="s">
        <v>48</v>
      </c>
      <c r="AK7" s="32" t="s">
        <v>49</v>
      </c>
      <c r="AL7" s="32" t="s">
        <v>50</v>
      </c>
      <c r="AM7" s="32" t="s">
        <v>51</v>
      </c>
      <c r="AN7" s="32" t="s">
        <v>52</v>
      </c>
      <c r="AO7" s="32" t="s">
        <v>53</v>
      </c>
      <c r="AP7" s="32" t="s">
        <v>54</v>
      </c>
      <c r="AQ7" s="32" t="s">
        <v>55</v>
      </c>
      <c r="AR7" s="32" t="s">
        <v>56</v>
      </c>
      <c r="AS7" s="30" t="s">
        <v>57</v>
      </c>
      <c r="AT7" s="32" t="s">
        <v>58</v>
      </c>
      <c r="AU7" s="32" t="s">
        <v>59</v>
      </c>
      <c r="AV7" s="128" t="s">
        <v>339</v>
      </c>
      <c r="AW7" s="146" t="s">
        <v>344</v>
      </c>
      <c r="AX7" s="146" t="s">
        <v>346</v>
      </c>
      <c r="AY7" s="146" t="s">
        <v>347</v>
      </c>
      <c r="AZ7" s="146" t="s">
        <v>348</v>
      </c>
      <c r="BA7" s="146" t="s">
        <v>349</v>
      </c>
      <c r="BB7" s="146" t="s">
        <v>410</v>
      </c>
      <c r="BC7" s="146" t="s">
        <v>350</v>
      </c>
      <c r="BD7" s="146" t="s">
        <v>350</v>
      </c>
      <c r="BE7" s="146" t="s">
        <v>60</v>
      </c>
      <c r="BF7" s="146" t="s">
        <v>352</v>
      </c>
      <c r="BG7" s="183" t="s">
        <v>340</v>
      </c>
      <c r="BH7" s="183" t="s">
        <v>409</v>
      </c>
    </row>
    <row r="8" spans="1:64" ht="15">
      <c r="A8" s="147">
        <v>1</v>
      </c>
      <c r="B8" s="148" t="s">
        <v>313</v>
      </c>
      <c r="C8" s="149" t="s">
        <v>205</v>
      </c>
      <c r="D8" s="160">
        <v>106097</v>
      </c>
      <c r="E8" s="160">
        <v>27815</v>
      </c>
      <c r="F8" s="160">
        <v>0</v>
      </c>
      <c r="G8" s="160">
        <v>2743</v>
      </c>
      <c r="H8" s="160">
        <v>0</v>
      </c>
      <c r="I8" s="160">
        <v>5028</v>
      </c>
      <c r="J8" s="160">
        <v>0</v>
      </c>
      <c r="K8" s="160">
        <v>12733</v>
      </c>
      <c r="L8" s="160">
        <v>17</v>
      </c>
      <c r="M8" s="160">
        <v>154433</v>
      </c>
      <c r="N8" s="160">
        <v>35298</v>
      </c>
      <c r="O8" s="160">
        <v>99560</v>
      </c>
      <c r="P8" s="160">
        <v>29025</v>
      </c>
      <c r="Q8" s="160">
        <v>5615</v>
      </c>
      <c r="R8" s="160">
        <v>500</v>
      </c>
      <c r="S8" s="160">
        <v>169998</v>
      </c>
      <c r="T8" s="160">
        <v>33561</v>
      </c>
      <c r="U8" s="160">
        <v>3584</v>
      </c>
      <c r="V8" s="160">
        <v>24545</v>
      </c>
      <c r="W8" s="160">
        <v>1368</v>
      </c>
      <c r="X8" s="160">
        <v>31721</v>
      </c>
      <c r="Y8" s="160">
        <v>2539</v>
      </c>
      <c r="Z8" s="160">
        <v>54</v>
      </c>
      <c r="AA8" s="160">
        <v>1</v>
      </c>
      <c r="AB8" s="160">
        <v>53216</v>
      </c>
      <c r="AC8" s="160">
        <v>9302</v>
      </c>
      <c r="AD8" s="160">
        <v>43914</v>
      </c>
      <c r="AE8" s="177">
        <v>11.8</v>
      </c>
      <c r="AF8" s="160">
        <v>45836</v>
      </c>
      <c r="AG8" s="160">
        <v>53724</v>
      </c>
      <c r="AH8" s="160">
        <v>0</v>
      </c>
      <c r="AI8" s="160">
        <v>99560</v>
      </c>
      <c r="AJ8" s="160">
        <v>0</v>
      </c>
      <c r="AK8" s="160">
        <v>4018</v>
      </c>
      <c r="AL8" s="160">
        <v>15070</v>
      </c>
      <c r="AM8" s="160">
        <v>9937</v>
      </c>
      <c r="AN8" s="160">
        <v>29025</v>
      </c>
      <c r="AO8" s="160">
        <v>2766294</v>
      </c>
      <c r="AP8" s="160">
        <v>3146966</v>
      </c>
      <c r="AQ8" s="160">
        <v>6225</v>
      </c>
      <c r="AR8" s="160">
        <v>28</v>
      </c>
      <c r="AS8" s="160">
        <v>10</v>
      </c>
      <c r="AT8" s="160">
        <v>2585</v>
      </c>
      <c r="AU8" s="160">
        <v>10148</v>
      </c>
      <c r="AV8" s="160">
        <v>12733</v>
      </c>
      <c r="AW8" s="160">
        <v>160</v>
      </c>
      <c r="AX8" s="160">
        <v>84</v>
      </c>
      <c r="AY8" s="160">
        <v>58</v>
      </c>
      <c r="AZ8" s="160">
        <v>13</v>
      </c>
      <c r="BA8" s="160">
        <v>13</v>
      </c>
      <c r="BB8" s="160">
        <v>7</v>
      </c>
      <c r="BC8" s="160">
        <v>1</v>
      </c>
      <c r="BD8" s="160">
        <v>823</v>
      </c>
      <c r="BE8" s="160">
        <v>21</v>
      </c>
      <c r="BF8" s="160">
        <v>1088</v>
      </c>
      <c r="BG8" s="160">
        <v>47</v>
      </c>
      <c r="BH8" s="160">
        <v>1135</v>
      </c>
      <c r="BI8" s="145"/>
      <c r="BJ8" s="145"/>
      <c r="BK8" s="145"/>
      <c r="BL8" s="145"/>
    </row>
    <row r="9" spans="1:64" ht="15">
      <c r="A9" s="150">
        <v>2</v>
      </c>
      <c r="B9" s="151" t="s">
        <v>97</v>
      </c>
      <c r="C9" s="152" t="s">
        <v>208</v>
      </c>
      <c r="D9" s="160">
        <v>60732</v>
      </c>
      <c r="E9" s="160">
        <v>8587</v>
      </c>
      <c r="F9" s="160">
        <v>5621</v>
      </c>
      <c r="G9" s="160">
        <v>1776</v>
      </c>
      <c r="H9" s="160">
        <v>0</v>
      </c>
      <c r="I9" s="160">
        <v>3217</v>
      </c>
      <c r="J9" s="160">
        <v>5</v>
      </c>
      <c r="K9" s="160">
        <v>5157</v>
      </c>
      <c r="L9" s="160">
        <v>15</v>
      </c>
      <c r="M9" s="160">
        <v>85110</v>
      </c>
      <c r="N9" s="160">
        <v>19912</v>
      </c>
      <c r="O9" s="160">
        <v>69384</v>
      </c>
      <c r="P9" s="160">
        <v>12585</v>
      </c>
      <c r="Q9" s="160">
        <v>6855</v>
      </c>
      <c r="R9" s="160">
        <v>165</v>
      </c>
      <c r="S9" s="160">
        <v>108901</v>
      </c>
      <c r="T9" s="160">
        <v>17578</v>
      </c>
      <c r="U9" s="160">
        <v>1309</v>
      </c>
      <c r="V9" s="160">
        <v>13182</v>
      </c>
      <c r="W9" s="160">
        <v>1088</v>
      </c>
      <c r="X9" s="160">
        <v>18759</v>
      </c>
      <c r="Y9" s="160">
        <v>1427</v>
      </c>
      <c r="Z9" s="160">
        <v>32</v>
      </c>
      <c r="AA9" s="160">
        <v>5</v>
      </c>
      <c r="AB9" s="160">
        <v>58982</v>
      </c>
      <c r="AC9" s="160">
        <v>7820</v>
      </c>
      <c r="AD9" s="160">
        <v>51162</v>
      </c>
      <c r="AE9" s="177">
        <v>22.7</v>
      </c>
      <c r="AF9" s="160">
        <v>62544</v>
      </c>
      <c r="AG9" s="160">
        <v>6840</v>
      </c>
      <c r="AH9" s="160">
        <v>0</v>
      </c>
      <c r="AI9" s="160">
        <v>69384</v>
      </c>
      <c r="AJ9" s="160">
        <v>0</v>
      </c>
      <c r="AK9" s="160">
        <v>0</v>
      </c>
      <c r="AL9" s="160">
        <v>8247</v>
      </c>
      <c r="AM9" s="160">
        <v>4338</v>
      </c>
      <c r="AN9" s="160">
        <v>12585</v>
      </c>
      <c r="AO9" s="160">
        <v>1316706</v>
      </c>
      <c r="AP9" s="160">
        <v>1467063</v>
      </c>
      <c r="AQ9" s="160">
        <v>41</v>
      </c>
      <c r="AR9" s="160">
        <v>21</v>
      </c>
      <c r="AS9" s="160">
        <v>2</v>
      </c>
      <c r="AT9" s="160">
        <v>1084</v>
      </c>
      <c r="AU9" s="160">
        <v>4073</v>
      </c>
      <c r="AV9" s="160">
        <v>5157</v>
      </c>
      <c r="AW9" s="160">
        <v>159</v>
      </c>
      <c r="AX9" s="160">
        <v>27</v>
      </c>
      <c r="AY9" s="160">
        <v>16</v>
      </c>
      <c r="AZ9" s="160">
        <v>2</v>
      </c>
      <c r="BA9" s="160">
        <v>9</v>
      </c>
      <c r="BB9" s="160">
        <v>2</v>
      </c>
      <c r="BC9" s="160">
        <v>2</v>
      </c>
      <c r="BD9" s="160">
        <v>238</v>
      </c>
      <c r="BE9" s="160">
        <v>9</v>
      </c>
      <c r="BF9" s="160">
        <v>433</v>
      </c>
      <c r="BG9" s="160">
        <v>368</v>
      </c>
      <c r="BH9" s="160">
        <v>801</v>
      </c>
      <c r="BI9" s="145"/>
      <c r="BJ9" s="145"/>
      <c r="BK9" s="145"/>
      <c r="BL9" s="145"/>
    </row>
    <row r="10" spans="1:64" ht="15">
      <c r="A10" s="150">
        <v>3</v>
      </c>
      <c r="B10" s="151" t="s">
        <v>314</v>
      </c>
      <c r="C10" s="152" t="s">
        <v>312</v>
      </c>
      <c r="D10" s="160">
        <v>66827</v>
      </c>
      <c r="E10" s="160">
        <v>11349</v>
      </c>
      <c r="F10" s="160">
        <v>5228</v>
      </c>
      <c r="G10" s="160">
        <v>2038</v>
      </c>
      <c r="H10" s="160">
        <v>0</v>
      </c>
      <c r="I10" s="160">
        <v>5493</v>
      </c>
      <c r="J10" s="160">
        <v>0</v>
      </c>
      <c r="K10" s="160">
        <v>3606</v>
      </c>
      <c r="L10" s="160">
        <v>17</v>
      </c>
      <c r="M10" s="160">
        <v>94558</v>
      </c>
      <c r="N10" s="160">
        <v>22522</v>
      </c>
      <c r="O10" s="160">
        <v>53865</v>
      </c>
      <c r="P10" s="160">
        <v>14511</v>
      </c>
      <c r="Q10" s="160">
        <v>5808</v>
      </c>
      <c r="R10" s="160">
        <v>2149</v>
      </c>
      <c r="S10" s="160">
        <v>98855</v>
      </c>
      <c r="T10" s="160">
        <v>19916</v>
      </c>
      <c r="U10" s="160">
        <v>1076</v>
      </c>
      <c r="V10" s="160">
        <v>13469</v>
      </c>
      <c r="W10" s="160">
        <v>867</v>
      </c>
      <c r="X10" s="160">
        <v>20720</v>
      </c>
      <c r="Y10" s="160">
        <v>1155</v>
      </c>
      <c r="Z10" s="160">
        <v>0</v>
      </c>
      <c r="AA10" s="160">
        <v>0</v>
      </c>
      <c r="AB10" s="160">
        <v>35479</v>
      </c>
      <c r="AC10" s="160">
        <v>5115</v>
      </c>
      <c r="AD10" s="160">
        <v>30364</v>
      </c>
      <c r="AE10" s="177">
        <v>14.8</v>
      </c>
      <c r="AF10" s="160">
        <v>50259</v>
      </c>
      <c r="AG10" s="160">
        <v>3606</v>
      </c>
      <c r="AH10" s="160">
        <v>0</v>
      </c>
      <c r="AI10" s="160">
        <v>53865</v>
      </c>
      <c r="AJ10" s="160">
        <v>5112</v>
      </c>
      <c r="AK10" s="160">
        <v>8108</v>
      </c>
      <c r="AL10" s="160">
        <v>1077</v>
      </c>
      <c r="AM10" s="160">
        <v>214</v>
      </c>
      <c r="AN10" s="160">
        <v>14511</v>
      </c>
      <c r="AO10" s="160">
        <v>1452859</v>
      </c>
      <c r="AP10" s="160">
        <v>1571295</v>
      </c>
      <c r="AQ10" s="160">
        <v>79</v>
      </c>
      <c r="AR10" s="160">
        <v>14</v>
      </c>
      <c r="AS10" s="160">
        <v>5</v>
      </c>
      <c r="AT10" s="160">
        <v>1248</v>
      </c>
      <c r="AU10" s="160">
        <v>2358</v>
      </c>
      <c r="AV10" s="160">
        <v>3606</v>
      </c>
      <c r="AW10" s="160">
        <v>84</v>
      </c>
      <c r="AX10" s="160">
        <v>15</v>
      </c>
      <c r="AY10" s="160">
        <v>14</v>
      </c>
      <c r="AZ10" s="160">
        <v>0</v>
      </c>
      <c r="BA10" s="160">
        <v>1</v>
      </c>
      <c r="BB10" s="160">
        <v>0</v>
      </c>
      <c r="BC10" s="160">
        <v>0</v>
      </c>
      <c r="BD10" s="160">
        <v>9</v>
      </c>
      <c r="BE10" s="160">
        <v>0</v>
      </c>
      <c r="BF10" s="160">
        <v>108</v>
      </c>
      <c r="BG10" s="160">
        <v>177</v>
      </c>
      <c r="BH10" s="160">
        <v>285</v>
      </c>
      <c r="BI10" s="145"/>
      <c r="BJ10" s="145"/>
      <c r="BK10" s="145"/>
      <c r="BL10" s="145"/>
    </row>
    <row r="11" spans="1:64" ht="15">
      <c r="A11" s="150">
        <v>4</v>
      </c>
      <c r="B11" s="151" t="s">
        <v>101</v>
      </c>
      <c r="C11" s="152" t="s">
        <v>213</v>
      </c>
      <c r="D11" s="160">
        <v>66732</v>
      </c>
      <c r="E11" s="160">
        <v>21177</v>
      </c>
      <c r="F11" s="160">
        <v>0</v>
      </c>
      <c r="G11" s="160">
        <v>1671</v>
      </c>
      <c r="H11" s="160">
        <v>0</v>
      </c>
      <c r="I11" s="160">
        <v>6797</v>
      </c>
      <c r="J11" s="160">
        <v>0</v>
      </c>
      <c r="K11" s="160">
        <v>4721</v>
      </c>
      <c r="L11" s="160">
        <v>13</v>
      </c>
      <c r="M11" s="160">
        <v>101111</v>
      </c>
      <c r="N11" s="160">
        <v>25503</v>
      </c>
      <c r="O11" s="160">
        <v>81657</v>
      </c>
      <c r="P11" s="160">
        <v>30646</v>
      </c>
      <c r="Q11" s="160">
        <v>5594</v>
      </c>
      <c r="R11" s="160">
        <v>105</v>
      </c>
      <c r="S11" s="160">
        <v>143505</v>
      </c>
      <c r="T11" s="160">
        <v>20858</v>
      </c>
      <c r="U11" s="160">
        <v>1166</v>
      </c>
      <c r="V11" s="160">
        <v>14532</v>
      </c>
      <c r="W11" s="160">
        <v>1253</v>
      </c>
      <c r="X11" s="160">
        <v>19897</v>
      </c>
      <c r="Y11" s="160">
        <v>1026</v>
      </c>
      <c r="Z11" s="160">
        <v>29</v>
      </c>
      <c r="AA11" s="160">
        <v>0</v>
      </c>
      <c r="AB11" s="160">
        <v>49786</v>
      </c>
      <c r="AC11" s="160">
        <v>7350</v>
      </c>
      <c r="AD11" s="160">
        <v>42436</v>
      </c>
      <c r="AE11" s="177">
        <v>13.7</v>
      </c>
      <c r="AF11" s="160">
        <v>58879</v>
      </c>
      <c r="AG11" s="160">
        <v>22778</v>
      </c>
      <c r="AH11" s="160">
        <v>0</v>
      </c>
      <c r="AI11" s="160">
        <v>81657</v>
      </c>
      <c r="AJ11" s="160">
        <v>6150</v>
      </c>
      <c r="AK11" s="160">
        <v>-90</v>
      </c>
      <c r="AL11" s="160">
        <v>17768</v>
      </c>
      <c r="AM11" s="160">
        <v>6818</v>
      </c>
      <c r="AN11" s="160">
        <v>30646</v>
      </c>
      <c r="AO11" s="160">
        <v>1555512</v>
      </c>
      <c r="AP11" s="160">
        <v>1784208</v>
      </c>
      <c r="AQ11" s="160">
        <v>5104</v>
      </c>
      <c r="AR11" s="160">
        <v>26</v>
      </c>
      <c r="AS11" s="160">
        <v>2</v>
      </c>
      <c r="AT11" s="160">
        <v>1757</v>
      </c>
      <c r="AU11" s="160">
        <v>2964</v>
      </c>
      <c r="AV11" s="160">
        <v>4721</v>
      </c>
      <c r="AW11" s="160">
        <v>172</v>
      </c>
      <c r="AX11" s="160">
        <v>12</v>
      </c>
      <c r="AY11" s="160">
        <v>7</v>
      </c>
      <c r="AZ11" s="160">
        <v>2</v>
      </c>
      <c r="BA11" s="160">
        <v>3</v>
      </c>
      <c r="BB11" s="160">
        <v>0</v>
      </c>
      <c r="BC11" s="160">
        <v>0</v>
      </c>
      <c r="BD11" s="160">
        <v>472</v>
      </c>
      <c r="BE11" s="160">
        <v>4</v>
      </c>
      <c r="BF11" s="160">
        <v>660</v>
      </c>
      <c r="BG11" s="160">
        <v>192</v>
      </c>
      <c r="BH11" s="160">
        <v>852</v>
      </c>
      <c r="BI11" s="145"/>
      <c r="BJ11" s="145"/>
      <c r="BK11" s="145"/>
      <c r="BL11" s="145"/>
    </row>
    <row r="12" spans="1:64" ht="15">
      <c r="A12" s="150">
        <v>5</v>
      </c>
      <c r="B12" s="151" t="s">
        <v>102</v>
      </c>
      <c r="C12" s="152" t="s">
        <v>214</v>
      </c>
      <c r="D12" s="160">
        <v>60164</v>
      </c>
      <c r="E12" s="160">
        <v>15348</v>
      </c>
      <c r="F12" s="160">
        <v>0</v>
      </c>
      <c r="G12" s="160">
        <v>1475</v>
      </c>
      <c r="H12" s="160">
        <v>1192</v>
      </c>
      <c r="I12" s="160">
        <v>5607</v>
      </c>
      <c r="J12" s="160">
        <v>0</v>
      </c>
      <c r="K12" s="160">
        <v>5229</v>
      </c>
      <c r="L12" s="160">
        <v>1899</v>
      </c>
      <c r="M12" s="160">
        <v>90914</v>
      </c>
      <c r="N12" s="160">
        <v>22890</v>
      </c>
      <c r="O12" s="160">
        <v>73172</v>
      </c>
      <c r="P12" s="160">
        <v>31584</v>
      </c>
      <c r="Q12" s="160">
        <v>4553</v>
      </c>
      <c r="R12" s="160">
        <v>0</v>
      </c>
      <c r="S12" s="160">
        <v>132199</v>
      </c>
      <c r="T12" s="160">
        <v>23332</v>
      </c>
      <c r="U12" s="160">
        <v>0</v>
      </c>
      <c r="V12" s="160">
        <v>14257</v>
      </c>
      <c r="W12" s="160">
        <v>0</v>
      </c>
      <c r="X12" s="160">
        <v>23842</v>
      </c>
      <c r="Y12" s="160">
        <v>0</v>
      </c>
      <c r="Z12" s="160">
        <v>0</v>
      </c>
      <c r="AA12" s="160">
        <v>0</v>
      </c>
      <c r="AB12" s="160">
        <v>218052</v>
      </c>
      <c r="AC12" s="160">
        <v>0</v>
      </c>
      <c r="AD12" s="160">
        <v>218052</v>
      </c>
      <c r="AE12" s="177">
        <v>26.1</v>
      </c>
      <c r="AF12" s="160">
        <v>19098</v>
      </c>
      <c r="AG12" s="160">
        <v>54074</v>
      </c>
      <c r="AH12" s="160">
        <v>0</v>
      </c>
      <c r="AI12" s="160">
        <v>73172</v>
      </c>
      <c r="AJ12" s="160">
        <v>5678</v>
      </c>
      <c r="AK12" s="160">
        <v>1110</v>
      </c>
      <c r="AL12" s="160">
        <v>24052</v>
      </c>
      <c r="AM12" s="160">
        <v>744</v>
      </c>
      <c r="AN12" s="160">
        <v>31584</v>
      </c>
      <c r="AO12" s="160">
        <v>1587883</v>
      </c>
      <c r="AP12" s="160">
        <v>1879486</v>
      </c>
      <c r="AQ12" s="160">
        <v>0</v>
      </c>
      <c r="AR12" s="160">
        <v>37</v>
      </c>
      <c r="AS12" s="160">
        <v>1</v>
      </c>
      <c r="AT12" s="160">
        <v>2920</v>
      </c>
      <c r="AU12" s="160">
        <v>2309</v>
      </c>
      <c r="AV12" s="160">
        <v>5229</v>
      </c>
      <c r="AW12" s="160">
        <v>163</v>
      </c>
      <c r="AX12" s="160">
        <v>29</v>
      </c>
      <c r="AY12" s="160">
        <v>23</v>
      </c>
      <c r="AZ12" s="160">
        <v>6</v>
      </c>
      <c r="BA12" s="160">
        <v>0</v>
      </c>
      <c r="BB12" s="160">
        <v>0</v>
      </c>
      <c r="BC12" s="160">
        <v>0</v>
      </c>
      <c r="BD12" s="160">
        <v>8</v>
      </c>
      <c r="BE12" s="160">
        <v>61</v>
      </c>
      <c r="BF12" s="160">
        <v>261</v>
      </c>
      <c r="BG12" s="160">
        <v>211</v>
      </c>
      <c r="BH12" s="160">
        <v>472</v>
      </c>
      <c r="BI12" s="145"/>
      <c r="BJ12" s="145"/>
      <c r="BK12" s="145"/>
      <c r="BL12" s="145"/>
    </row>
    <row r="13" spans="1:64" ht="15">
      <c r="A13" s="150">
        <v>6</v>
      </c>
      <c r="B13" s="151" t="s">
        <v>104</v>
      </c>
      <c r="C13" s="152" t="s">
        <v>217</v>
      </c>
      <c r="D13" s="160">
        <v>118983</v>
      </c>
      <c r="E13" s="160">
        <v>19843</v>
      </c>
      <c r="F13" s="160">
        <v>0</v>
      </c>
      <c r="G13" s="160">
        <v>3142</v>
      </c>
      <c r="H13" s="160">
        <v>0</v>
      </c>
      <c r="I13" s="160">
        <v>8510</v>
      </c>
      <c r="J13" s="160">
        <v>0</v>
      </c>
      <c r="K13" s="160">
        <v>19524</v>
      </c>
      <c r="L13" s="160">
        <v>14</v>
      </c>
      <c r="M13" s="160">
        <v>170016</v>
      </c>
      <c r="N13" s="160">
        <v>33050</v>
      </c>
      <c r="O13" s="160">
        <v>113962</v>
      </c>
      <c r="P13" s="160">
        <v>42486</v>
      </c>
      <c r="Q13" s="160">
        <v>11268</v>
      </c>
      <c r="R13" s="160">
        <v>0</v>
      </c>
      <c r="S13" s="160">
        <v>200766</v>
      </c>
      <c r="T13" s="160">
        <v>30656</v>
      </c>
      <c r="U13" s="160">
        <v>2978</v>
      </c>
      <c r="V13" s="160">
        <v>23447</v>
      </c>
      <c r="W13" s="160">
        <v>1272</v>
      </c>
      <c r="X13" s="160">
        <v>23413</v>
      </c>
      <c r="Y13" s="160">
        <v>1455</v>
      </c>
      <c r="Z13" s="160">
        <v>27</v>
      </c>
      <c r="AA13" s="160">
        <v>4</v>
      </c>
      <c r="AB13" s="160">
        <v>73626</v>
      </c>
      <c r="AC13" s="160">
        <v>56650</v>
      </c>
      <c r="AD13" s="160">
        <v>16976</v>
      </c>
      <c r="AE13" s="177">
        <v>22.8</v>
      </c>
      <c r="AF13" s="160">
        <v>113962</v>
      </c>
      <c r="AG13" s="160">
        <v>0</v>
      </c>
      <c r="AH13" s="160">
        <v>0</v>
      </c>
      <c r="AI13" s="160">
        <v>113962</v>
      </c>
      <c r="AJ13" s="160">
        <v>14418</v>
      </c>
      <c r="AK13" s="160">
        <v>7352</v>
      </c>
      <c r="AL13" s="160">
        <v>20554</v>
      </c>
      <c r="AM13" s="160">
        <v>162</v>
      </c>
      <c r="AN13" s="160">
        <v>42486</v>
      </c>
      <c r="AO13" s="160">
        <v>2888159</v>
      </c>
      <c r="AP13" s="160">
        <v>3231838</v>
      </c>
      <c r="AQ13" s="160">
        <v>174</v>
      </c>
      <c r="AR13" s="160">
        <v>25</v>
      </c>
      <c r="AS13" s="160">
        <v>7</v>
      </c>
      <c r="AT13" s="160">
        <v>2169</v>
      </c>
      <c r="AU13" s="160">
        <v>17355</v>
      </c>
      <c r="AV13" s="160">
        <v>19524</v>
      </c>
      <c r="AW13" s="160">
        <v>215</v>
      </c>
      <c r="AX13" s="160">
        <v>59</v>
      </c>
      <c r="AY13" s="160">
        <v>54</v>
      </c>
      <c r="AZ13" s="160">
        <v>3</v>
      </c>
      <c r="BA13" s="160">
        <v>2</v>
      </c>
      <c r="BB13" s="160">
        <v>0</v>
      </c>
      <c r="BC13" s="160">
        <v>0</v>
      </c>
      <c r="BD13" s="160">
        <v>505</v>
      </c>
      <c r="BE13" s="160">
        <v>5</v>
      </c>
      <c r="BF13" s="160">
        <v>784</v>
      </c>
      <c r="BG13" s="160">
        <v>263</v>
      </c>
      <c r="BH13" s="160">
        <v>1047</v>
      </c>
      <c r="BI13" s="145"/>
      <c r="BJ13" s="145"/>
      <c r="BK13" s="145"/>
      <c r="BL13" s="145"/>
    </row>
    <row r="14" spans="1:64" ht="15">
      <c r="A14" s="150">
        <v>7</v>
      </c>
      <c r="B14" s="151" t="s">
        <v>196</v>
      </c>
      <c r="C14" s="152" t="s">
        <v>274</v>
      </c>
      <c r="D14" s="160">
        <v>83943</v>
      </c>
      <c r="E14" s="160">
        <v>17678</v>
      </c>
      <c r="F14" s="160">
        <v>0</v>
      </c>
      <c r="G14" s="160">
        <v>2800</v>
      </c>
      <c r="H14" s="160">
        <v>0</v>
      </c>
      <c r="I14" s="160">
        <v>6103</v>
      </c>
      <c r="J14" s="160">
        <v>0</v>
      </c>
      <c r="K14" s="160">
        <v>3080</v>
      </c>
      <c r="L14" s="160">
        <v>0</v>
      </c>
      <c r="M14" s="160">
        <v>113604</v>
      </c>
      <c r="N14" s="160">
        <v>25663</v>
      </c>
      <c r="O14" s="160">
        <v>62546</v>
      </c>
      <c r="P14" s="160">
        <v>79900</v>
      </c>
      <c r="Q14" s="160">
        <v>9649</v>
      </c>
      <c r="R14" s="160">
        <v>4461</v>
      </c>
      <c r="S14" s="160">
        <v>182219</v>
      </c>
      <c r="T14" s="160">
        <v>23908</v>
      </c>
      <c r="U14" s="160">
        <v>3117</v>
      </c>
      <c r="V14" s="160">
        <v>19788</v>
      </c>
      <c r="W14" s="160">
        <v>2678</v>
      </c>
      <c r="X14" s="160">
        <v>20738</v>
      </c>
      <c r="Y14" s="160">
        <v>2493</v>
      </c>
      <c r="Z14" s="160">
        <v>62</v>
      </c>
      <c r="AA14" s="160">
        <v>20</v>
      </c>
      <c r="AB14" s="160">
        <v>157574</v>
      </c>
      <c r="AC14" s="160">
        <v>55150</v>
      </c>
      <c r="AD14" s="160">
        <v>102424</v>
      </c>
      <c r="AE14" s="177">
        <v>14.9</v>
      </c>
      <c r="AF14" s="160">
        <v>61359</v>
      </c>
      <c r="AG14" s="160">
        <v>1187</v>
      </c>
      <c r="AH14" s="160">
        <v>0</v>
      </c>
      <c r="AI14" s="160">
        <v>62546</v>
      </c>
      <c r="AJ14" s="160">
        <v>6204</v>
      </c>
      <c r="AK14" s="160">
        <v>4890</v>
      </c>
      <c r="AL14" s="160">
        <v>67677</v>
      </c>
      <c r="AM14" s="160">
        <v>1129</v>
      </c>
      <c r="AN14" s="160">
        <v>79900</v>
      </c>
      <c r="AO14" s="160">
        <v>2596664</v>
      </c>
      <c r="AP14" s="160">
        <v>2929601</v>
      </c>
      <c r="AQ14" s="160">
        <v>0</v>
      </c>
      <c r="AR14" s="160">
        <v>25</v>
      </c>
      <c r="AS14" s="160">
        <v>11</v>
      </c>
      <c r="AT14" s="160">
        <v>1713</v>
      </c>
      <c r="AU14" s="160">
        <v>1367</v>
      </c>
      <c r="AV14" s="160">
        <v>3080</v>
      </c>
      <c r="AW14" s="160">
        <v>231</v>
      </c>
      <c r="AX14" s="160">
        <v>18</v>
      </c>
      <c r="AY14" s="160">
        <v>16</v>
      </c>
      <c r="AZ14" s="160">
        <v>0</v>
      </c>
      <c r="BA14" s="160">
        <v>2</v>
      </c>
      <c r="BB14" s="160">
        <v>0</v>
      </c>
      <c r="BC14" s="160">
        <v>0</v>
      </c>
      <c r="BD14" s="160">
        <v>359</v>
      </c>
      <c r="BE14" s="160">
        <v>18</v>
      </c>
      <c r="BF14" s="160">
        <v>626</v>
      </c>
      <c r="BG14" s="160">
        <v>385</v>
      </c>
      <c r="BH14" s="160">
        <v>1011</v>
      </c>
      <c r="BI14" s="145"/>
      <c r="BJ14" s="145"/>
      <c r="BK14" s="145"/>
      <c r="BL14" s="145"/>
    </row>
    <row r="15" spans="1:64" ht="15">
      <c r="A15" s="150">
        <v>8</v>
      </c>
      <c r="B15" s="151" t="s">
        <v>105</v>
      </c>
      <c r="C15" s="152" t="s">
        <v>220</v>
      </c>
      <c r="D15" s="160">
        <v>45851</v>
      </c>
      <c r="E15" s="160">
        <v>6159</v>
      </c>
      <c r="F15" s="160">
        <v>3858</v>
      </c>
      <c r="G15" s="160">
        <v>1055</v>
      </c>
      <c r="H15" s="160">
        <v>0</v>
      </c>
      <c r="I15" s="160">
        <v>2962</v>
      </c>
      <c r="J15" s="160">
        <v>0</v>
      </c>
      <c r="K15" s="160">
        <v>4243</v>
      </c>
      <c r="L15" s="160">
        <v>7</v>
      </c>
      <c r="M15" s="160">
        <v>64135</v>
      </c>
      <c r="N15" s="160">
        <v>15431</v>
      </c>
      <c r="O15" s="160">
        <v>50060</v>
      </c>
      <c r="P15" s="160">
        <v>34478</v>
      </c>
      <c r="Q15" s="160">
        <v>4039</v>
      </c>
      <c r="R15" s="160">
        <v>41</v>
      </c>
      <c r="S15" s="160">
        <v>104049</v>
      </c>
      <c r="T15" s="160">
        <v>15383</v>
      </c>
      <c r="U15" s="160">
        <v>1036</v>
      </c>
      <c r="V15" s="160">
        <v>10666</v>
      </c>
      <c r="W15" s="160">
        <v>585</v>
      </c>
      <c r="X15" s="160">
        <v>14949</v>
      </c>
      <c r="Y15" s="160">
        <v>837</v>
      </c>
      <c r="Z15" s="160">
        <v>122</v>
      </c>
      <c r="AA15" s="160">
        <v>9</v>
      </c>
      <c r="AB15" s="160">
        <v>48633</v>
      </c>
      <c r="AC15" s="160">
        <v>20623</v>
      </c>
      <c r="AD15" s="160">
        <v>28010</v>
      </c>
      <c r="AE15" s="177">
        <v>23.6</v>
      </c>
      <c r="AF15" s="160">
        <v>39327</v>
      </c>
      <c r="AG15" s="160">
        <v>10733</v>
      </c>
      <c r="AH15" s="160">
        <v>1547</v>
      </c>
      <c r="AI15" s="160">
        <v>50060</v>
      </c>
      <c r="AJ15" s="160">
        <v>3516</v>
      </c>
      <c r="AK15" s="160">
        <v>6407</v>
      </c>
      <c r="AL15" s="160">
        <v>17377</v>
      </c>
      <c r="AM15" s="160">
        <v>7178</v>
      </c>
      <c r="AN15" s="160">
        <v>34478</v>
      </c>
      <c r="AO15" s="160">
        <v>1170535</v>
      </c>
      <c r="AP15" s="160">
        <v>1342577</v>
      </c>
      <c r="AQ15" s="160">
        <v>50</v>
      </c>
      <c r="AR15" s="160">
        <v>16</v>
      </c>
      <c r="AS15" s="160">
        <v>4</v>
      </c>
      <c r="AT15" s="160">
        <v>589</v>
      </c>
      <c r="AU15" s="160">
        <v>3654</v>
      </c>
      <c r="AV15" s="160">
        <v>4243</v>
      </c>
      <c r="AW15" s="160">
        <v>85</v>
      </c>
      <c r="AX15" s="160">
        <v>19</v>
      </c>
      <c r="AY15" s="160">
        <v>17</v>
      </c>
      <c r="AZ15" s="160">
        <v>0</v>
      </c>
      <c r="BA15" s="160">
        <v>2</v>
      </c>
      <c r="BB15" s="160">
        <v>1</v>
      </c>
      <c r="BC15" s="160">
        <v>2</v>
      </c>
      <c r="BD15" s="160">
        <v>231</v>
      </c>
      <c r="BE15" s="160">
        <v>1</v>
      </c>
      <c r="BF15" s="160">
        <v>336</v>
      </c>
      <c r="BG15" s="160">
        <v>255</v>
      </c>
      <c r="BH15" s="160">
        <v>591</v>
      </c>
      <c r="BI15" s="145"/>
      <c r="BJ15" s="145"/>
      <c r="BK15" s="145"/>
      <c r="BL15" s="145"/>
    </row>
    <row r="16" spans="1:64" ht="15">
      <c r="A16" s="150">
        <v>9</v>
      </c>
      <c r="B16" s="151" t="s">
        <v>107</v>
      </c>
      <c r="C16" s="152" t="s">
        <v>222</v>
      </c>
      <c r="D16" s="160">
        <v>55795</v>
      </c>
      <c r="E16" s="160">
        <v>8123</v>
      </c>
      <c r="F16" s="160">
        <v>4496</v>
      </c>
      <c r="G16" s="160">
        <v>1770</v>
      </c>
      <c r="H16" s="160">
        <v>0</v>
      </c>
      <c r="I16" s="160">
        <v>5196</v>
      </c>
      <c r="J16" s="160">
        <v>0</v>
      </c>
      <c r="K16" s="160">
        <v>4095</v>
      </c>
      <c r="L16" s="160">
        <v>0</v>
      </c>
      <c r="M16" s="160">
        <v>79475</v>
      </c>
      <c r="N16" s="160">
        <v>15489</v>
      </c>
      <c r="O16" s="160">
        <v>51373</v>
      </c>
      <c r="P16" s="160">
        <v>22940</v>
      </c>
      <c r="Q16" s="160">
        <v>4114</v>
      </c>
      <c r="R16" s="160">
        <v>0</v>
      </c>
      <c r="S16" s="160">
        <v>93916</v>
      </c>
      <c r="T16" s="160">
        <v>17000</v>
      </c>
      <c r="U16" s="160">
        <v>616</v>
      </c>
      <c r="V16" s="160">
        <v>13511</v>
      </c>
      <c r="W16" s="160">
        <v>625</v>
      </c>
      <c r="X16" s="160">
        <v>15963</v>
      </c>
      <c r="Y16" s="160">
        <v>957</v>
      </c>
      <c r="Z16" s="160">
        <v>61</v>
      </c>
      <c r="AA16" s="160">
        <v>3</v>
      </c>
      <c r="AB16" s="160">
        <v>178206</v>
      </c>
      <c r="AC16" s="160">
        <v>0</v>
      </c>
      <c r="AD16" s="160">
        <v>178206</v>
      </c>
      <c r="AE16" s="177">
        <v>12.5</v>
      </c>
      <c r="AF16" s="160">
        <v>0</v>
      </c>
      <c r="AG16" s="160">
        <v>0</v>
      </c>
      <c r="AH16" s="160">
        <v>0</v>
      </c>
      <c r="AI16" s="160">
        <v>51373</v>
      </c>
      <c r="AJ16" s="160">
        <v>6159</v>
      </c>
      <c r="AK16" s="160">
        <v>0</v>
      </c>
      <c r="AL16" s="160">
        <v>13863</v>
      </c>
      <c r="AM16" s="160">
        <v>2918</v>
      </c>
      <c r="AN16" s="160">
        <v>22940</v>
      </c>
      <c r="AO16" s="160">
        <v>1466418</v>
      </c>
      <c r="AP16" s="160">
        <v>1659065</v>
      </c>
      <c r="AQ16" s="160">
        <v>39</v>
      </c>
      <c r="AR16" s="160">
        <v>3</v>
      </c>
      <c r="AS16" s="160">
        <v>2</v>
      </c>
      <c r="AT16" s="160">
        <v>1165</v>
      </c>
      <c r="AU16" s="160">
        <v>2930</v>
      </c>
      <c r="AV16" s="160">
        <v>4095</v>
      </c>
      <c r="AW16" s="160">
        <v>140</v>
      </c>
      <c r="AX16" s="160">
        <v>31</v>
      </c>
      <c r="AY16" s="160">
        <v>23</v>
      </c>
      <c r="AZ16" s="160">
        <v>0</v>
      </c>
      <c r="BA16" s="160">
        <v>8</v>
      </c>
      <c r="BB16" s="160">
        <v>0</v>
      </c>
      <c r="BC16" s="160">
        <v>6</v>
      </c>
      <c r="BD16" s="160">
        <v>18</v>
      </c>
      <c r="BE16" s="160">
        <v>3</v>
      </c>
      <c r="BF16" s="160">
        <v>192</v>
      </c>
      <c r="BG16" s="160">
        <v>551</v>
      </c>
      <c r="BH16" s="160">
        <v>743</v>
      </c>
      <c r="BI16" s="145"/>
      <c r="BJ16" s="145"/>
      <c r="BK16" s="145"/>
      <c r="BL16" s="145"/>
    </row>
    <row r="17" spans="1:64" ht="15">
      <c r="A17" s="150">
        <v>10</v>
      </c>
      <c r="B17" s="151" t="s">
        <v>108</v>
      </c>
      <c r="C17" s="152" t="s">
        <v>223</v>
      </c>
      <c r="D17" s="160">
        <v>95871</v>
      </c>
      <c r="E17" s="160">
        <v>11476</v>
      </c>
      <c r="F17" s="160">
        <v>8877</v>
      </c>
      <c r="G17" s="160">
        <v>3281</v>
      </c>
      <c r="H17" s="160">
        <v>0</v>
      </c>
      <c r="I17" s="160">
        <v>7916</v>
      </c>
      <c r="J17" s="160">
        <v>0</v>
      </c>
      <c r="K17" s="160">
        <v>5156</v>
      </c>
      <c r="L17" s="160">
        <v>10</v>
      </c>
      <c r="M17" s="160">
        <v>132587</v>
      </c>
      <c r="N17" s="160">
        <v>33595</v>
      </c>
      <c r="O17" s="160">
        <v>101439</v>
      </c>
      <c r="P17" s="160">
        <v>74223</v>
      </c>
      <c r="Q17" s="160">
        <v>7604</v>
      </c>
      <c r="R17" s="160">
        <v>0</v>
      </c>
      <c r="S17" s="160">
        <v>216861</v>
      </c>
      <c r="T17" s="160">
        <v>33499</v>
      </c>
      <c r="U17" s="160">
        <v>1099</v>
      </c>
      <c r="V17" s="160">
        <v>23793</v>
      </c>
      <c r="W17" s="160">
        <v>475</v>
      </c>
      <c r="X17" s="160">
        <v>23859</v>
      </c>
      <c r="Y17" s="160">
        <v>460</v>
      </c>
      <c r="Z17" s="160">
        <v>367</v>
      </c>
      <c r="AA17" s="160">
        <v>5</v>
      </c>
      <c r="AB17" s="160">
        <v>75942</v>
      </c>
      <c r="AC17" s="160">
        <v>40959</v>
      </c>
      <c r="AD17" s="160">
        <v>34983</v>
      </c>
      <c r="AE17" s="177">
        <v>12.7</v>
      </c>
      <c r="AF17" s="160">
        <v>68017</v>
      </c>
      <c r="AG17" s="160">
        <v>33422</v>
      </c>
      <c r="AH17" s="160">
        <v>0</v>
      </c>
      <c r="AI17" s="160">
        <v>101439</v>
      </c>
      <c r="AJ17" s="160">
        <v>5138</v>
      </c>
      <c r="AK17" s="160">
        <v>1895</v>
      </c>
      <c r="AL17" s="160">
        <v>54171</v>
      </c>
      <c r="AM17" s="160">
        <v>13019</v>
      </c>
      <c r="AN17" s="160">
        <v>74223</v>
      </c>
      <c r="AO17" s="160">
        <v>2725034</v>
      </c>
      <c r="AP17" s="160">
        <v>3120045</v>
      </c>
      <c r="AQ17" s="160">
        <v>161</v>
      </c>
      <c r="AR17" s="160">
        <v>27</v>
      </c>
      <c r="AS17" s="160">
        <v>10</v>
      </c>
      <c r="AT17" s="160">
        <v>1203</v>
      </c>
      <c r="AU17" s="160">
        <v>3953</v>
      </c>
      <c r="AV17" s="160">
        <v>5156</v>
      </c>
      <c r="AW17" s="160">
        <v>194</v>
      </c>
      <c r="AX17" s="160">
        <v>34</v>
      </c>
      <c r="AY17" s="160">
        <v>25</v>
      </c>
      <c r="AZ17" s="160">
        <v>2</v>
      </c>
      <c r="BA17" s="160">
        <v>7</v>
      </c>
      <c r="BB17" s="160">
        <v>0</v>
      </c>
      <c r="BC17" s="160">
        <v>0</v>
      </c>
      <c r="BD17" s="160">
        <v>645</v>
      </c>
      <c r="BE17" s="160">
        <v>9</v>
      </c>
      <c r="BF17" s="160">
        <v>882</v>
      </c>
      <c r="BG17" s="160">
        <v>175</v>
      </c>
      <c r="BH17" s="160">
        <v>1057</v>
      </c>
      <c r="BI17" s="145"/>
      <c r="BJ17" s="145"/>
      <c r="BK17" s="145"/>
      <c r="BL17" s="145"/>
    </row>
    <row r="18" spans="1:64" ht="15">
      <c r="A18" s="150">
        <v>11</v>
      </c>
      <c r="B18" s="151" t="s">
        <v>109</v>
      </c>
      <c r="C18" s="152" t="s">
        <v>224</v>
      </c>
      <c r="D18" s="160">
        <v>114742</v>
      </c>
      <c r="E18" s="160">
        <v>27389</v>
      </c>
      <c r="F18" s="160">
        <v>0</v>
      </c>
      <c r="G18" s="160">
        <v>3356</v>
      </c>
      <c r="H18" s="160">
        <v>0</v>
      </c>
      <c r="I18" s="160">
        <v>5626</v>
      </c>
      <c r="J18" s="160">
        <v>5</v>
      </c>
      <c r="K18" s="160">
        <v>8579</v>
      </c>
      <c r="L18" s="160">
        <v>15</v>
      </c>
      <c r="M18" s="160">
        <v>159712</v>
      </c>
      <c r="N18" s="160">
        <v>34703</v>
      </c>
      <c r="O18" s="160">
        <v>111900</v>
      </c>
      <c r="P18" s="160">
        <v>41840</v>
      </c>
      <c r="Q18" s="160">
        <v>8647</v>
      </c>
      <c r="R18" s="160">
        <v>0</v>
      </c>
      <c r="S18" s="160">
        <v>197090</v>
      </c>
      <c r="T18" s="160">
        <v>33931</v>
      </c>
      <c r="U18" s="160">
        <v>2041</v>
      </c>
      <c r="V18" s="160">
        <v>26684</v>
      </c>
      <c r="W18" s="160">
        <v>715</v>
      </c>
      <c r="X18" s="160">
        <v>28048</v>
      </c>
      <c r="Y18" s="160">
        <v>816</v>
      </c>
      <c r="Z18" s="160">
        <v>365</v>
      </c>
      <c r="AA18" s="160">
        <v>14</v>
      </c>
      <c r="AB18" s="160">
        <v>100149</v>
      </c>
      <c r="AC18" s="160">
        <v>65108</v>
      </c>
      <c r="AD18" s="160">
        <v>35041</v>
      </c>
      <c r="AE18" s="177">
        <v>14.3</v>
      </c>
      <c r="AF18" s="160">
        <v>74905</v>
      </c>
      <c r="AG18" s="160">
        <v>36995</v>
      </c>
      <c r="AH18" s="160">
        <v>0</v>
      </c>
      <c r="AI18" s="160">
        <v>111900</v>
      </c>
      <c r="AJ18" s="160">
        <v>8544</v>
      </c>
      <c r="AK18" s="160">
        <v>17819</v>
      </c>
      <c r="AL18" s="160">
        <v>15477</v>
      </c>
      <c r="AM18" s="160">
        <v>0</v>
      </c>
      <c r="AN18" s="160">
        <v>41840</v>
      </c>
      <c r="AO18" s="160">
        <v>2683731</v>
      </c>
      <c r="AP18" s="160">
        <v>3006684</v>
      </c>
      <c r="AQ18" s="160">
        <v>12</v>
      </c>
      <c r="AR18" s="160">
        <v>27</v>
      </c>
      <c r="AS18" s="160">
        <v>3</v>
      </c>
      <c r="AT18" s="160">
        <v>1689</v>
      </c>
      <c r="AU18" s="160">
        <v>6890</v>
      </c>
      <c r="AV18" s="160">
        <v>8579</v>
      </c>
      <c r="AW18" s="160">
        <v>237</v>
      </c>
      <c r="AX18" s="160">
        <v>46</v>
      </c>
      <c r="AY18" s="160">
        <v>39</v>
      </c>
      <c r="AZ18" s="160">
        <v>3</v>
      </c>
      <c r="BA18" s="160">
        <v>4</v>
      </c>
      <c r="BB18" s="160">
        <v>1</v>
      </c>
      <c r="BC18" s="160">
        <v>0</v>
      </c>
      <c r="BD18" s="160">
        <v>895</v>
      </c>
      <c r="BE18" s="160">
        <v>19</v>
      </c>
      <c r="BF18" s="160">
        <v>1197</v>
      </c>
      <c r="BG18" s="160">
        <v>119</v>
      </c>
      <c r="BH18" s="160">
        <v>1316</v>
      </c>
      <c r="BI18" s="145"/>
      <c r="BJ18" s="145"/>
      <c r="BK18" s="145"/>
      <c r="BL18" s="145"/>
    </row>
    <row r="19" spans="1:64" ht="15">
      <c r="A19" s="150">
        <v>12</v>
      </c>
      <c r="B19" s="151" t="s">
        <v>110</v>
      </c>
      <c r="C19" s="152" t="s">
        <v>225</v>
      </c>
      <c r="D19" s="160">
        <v>70620</v>
      </c>
      <c r="E19" s="160">
        <v>17615</v>
      </c>
      <c r="F19" s="160">
        <v>0</v>
      </c>
      <c r="G19" s="160">
        <v>2089</v>
      </c>
      <c r="H19" s="160">
        <v>169</v>
      </c>
      <c r="I19" s="160">
        <v>4639</v>
      </c>
      <c r="J19" s="160">
        <v>15</v>
      </c>
      <c r="K19" s="160">
        <v>4222</v>
      </c>
      <c r="L19" s="160">
        <v>0</v>
      </c>
      <c r="M19" s="160">
        <v>99369</v>
      </c>
      <c r="N19" s="160">
        <v>24553</v>
      </c>
      <c r="O19" s="160">
        <v>71241</v>
      </c>
      <c r="P19" s="160">
        <v>29522</v>
      </c>
      <c r="Q19" s="160">
        <v>8396</v>
      </c>
      <c r="R19" s="160">
        <v>8396</v>
      </c>
      <c r="S19" s="160">
        <v>142108</v>
      </c>
      <c r="T19" s="160">
        <v>23167</v>
      </c>
      <c r="U19" s="160">
        <v>1132</v>
      </c>
      <c r="V19" s="160">
        <v>16708</v>
      </c>
      <c r="W19" s="160">
        <v>922</v>
      </c>
      <c r="X19" s="160">
        <v>17587</v>
      </c>
      <c r="Y19" s="160">
        <v>1097</v>
      </c>
      <c r="Z19" s="160">
        <v>214</v>
      </c>
      <c r="AA19" s="160">
        <v>12</v>
      </c>
      <c r="AB19" s="160">
        <v>77070</v>
      </c>
      <c r="AC19" s="160">
        <v>18579</v>
      </c>
      <c r="AD19" s="160">
        <v>58491</v>
      </c>
      <c r="AE19" s="177">
        <v>18.5</v>
      </c>
      <c r="AF19" s="160">
        <v>53142</v>
      </c>
      <c r="AG19" s="160">
        <v>18099</v>
      </c>
      <c r="AH19" s="160">
        <v>0</v>
      </c>
      <c r="AI19" s="160">
        <v>71241</v>
      </c>
      <c r="AJ19" s="160">
        <v>10875</v>
      </c>
      <c r="AK19" s="160">
        <v>217</v>
      </c>
      <c r="AL19" s="160">
        <v>17850</v>
      </c>
      <c r="AM19" s="160">
        <v>580</v>
      </c>
      <c r="AN19" s="160">
        <v>29522</v>
      </c>
      <c r="AO19" s="160">
        <v>1656615</v>
      </c>
      <c r="AP19" s="160">
        <v>1935850</v>
      </c>
      <c r="AQ19" s="160">
        <v>105</v>
      </c>
      <c r="AR19" s="160">
        <v>22</v>
      </c>
      <c r="AS19" s="160">
        <v>1</v>
      </c>
      <c r="AT19" s="160">
        <v>1443</v>
      </c>
      <c r="AU19" s="160">
        <v>2779</v>
      </c>
      <c r="AV19" s="160">
        <v>4222</v>
      </c>
      <c r="AW19" s="160">
        <v>100</v>
      </c>
      <c r="AX19" s="160">
        <v>38</v>
      </c>
      <c r="AY19" s="160">
        <v>22</v>
      </c>
      <c r="AZ19" s="160">
        <v>0</v>
      </c>
      <c r="BA19" s="160">
        <v>16</v>
      </c>
      <c r="BB19" s="160">
        <v>2</v>
      </c>
      <c r="BC19" s="160">
        <v>0</v>
      </c>
      <c r="BD19" s="160">
        <v>213</v>
      </c>
      <c r="BE19" s="160">
        <v>9</v>
      </c>
      <c r="BF19" s="160">
        <v>360</v>
      </c>
      <c r="BG19" s="160">
        <v>426</v>
      </c>
      <c r="BH19" s="160">
        <v>786</v>
      </c>
      <c r="BI19" s="145"/>
      <c r="BJ19" s="145"/>
      <c r="BK19" s="145"/>
      <c r="BL19" s="145"/>
    </row>
    <row r="20" spans="1:64" ht="15">
      <c r="A20" s="150">
        <v>13</v>
      </c>
      <c r="B20" s="151" t="s">
        <v>111</v>
      </c>
      <c r="C20" s="152" t="s">
        <v>226</v>
      </c>
      <c r="D20" s="160">
        <v>81656</v>
      </c>
      <c r="E20" s="160">
        <v>17484</v>
      </c>
      <c r="F20" s="160">
        <v>0</v>
      </c>
      <c r="G20" s="160">
        <v>1815</v>
      </c>
      <c r="H20" s="160">
        <v>0</v>
      </c>
      <c r="I20" s="160">
        <v>7695</v>
      </c>
      <c r="J20" s="160">
        <v>0</v>
      </c>
      <c r="K20" s="160">
        <v>6705</v>
      </c>
      <c r="L20" s="160">
        <v>0</v>
      </c>
      <c r="M20" s="160">
        <v>115355</v>
      </c>
      <c r="N20" s="160">
        <v>21597</v>
      </c>
      <c r="O20" s="160">
        <v>72287</v>
      </c>
      <c r="P20" s="160">
        <v>32216</v>
      </c>
      <c r="Q20" s="160">
        <v>5365</v>
      </c>
      <c r="R20" s="160">
        <v>4982</v>
      </c>
      <c r="S20" s="160">
        <v>136447</v>
      </c>
      <c r="T20" s="160">
        <v>16803</v>
      </c>
      <c r="U20" s="160">
        <v>780</v>
      </c>
      <c r="V20" s="160">
        <v>16240</v>
      </c>
      <c r="W20" s="160">
        <v>194</v>
      </c>
      <c r="X20" s="160">
        <v>12211</v>
      </c>
      <c r="Y20" s="160">
        <v>155</v>
      </c>
      <c r="Z20" s="160">
        <v>146</v>
      </c>
      <c r="AA20" s="160">
        <v>6</v>
      </c>
      <c r="AB20" s="160">
        <v>164541</v>
      </c>
      <c r="AC20" s="160">
        <v>153550</v>
      </c>
      <c r="AD20" s="160">
        <v>10991</v>
      </c>
      <c r="AE20" s="177">
        <v>13.1</v>
      </c>
      <c r="AF20" s="160">
        <v>72167</v>
      </c>
      <c r="AG20" s="160">
        <v>120</v>
      </c>
      <c r="AH20" s="160">
        <v>0</v>
      </c>
      <c r="AI20" s="160">
        <v>72287</v>
      </c>
      <c r="AJ20" s="160">
        <v>6729</v>
      </c>
      <c r="AK20" s="160">
        <v>6593</v>
      </c>
      <c r="AL20" s="160">
        <v>18855</v>
      </c>
      <c r="AM20" s="160">
        <v>39</v>
      </c>
      <c r="AN20" s="160">
        <v>32216</v>
      </c>
      <c r="AO20" s="160">
        <v>1888886</v>
      </c>
      <c r="AP20" s="160">
        <v>2085556</v>
      </c>
      <c r="AQ20" s="160">
        <v>0</v>
      </c>
      <c r="AR20" s="160">
        <v>16</v>
      </c>
      <c r="AS20" s="160">
        <v>3</v>
      </c>
      <c r="AT20" s="160">
        <v>5403</v>
      </c>
      <c r="AU20" s="160">
        <v>1302</v>
      </c>
      <c r="AV20" s="160">
        <v>6705</v>
      </c>
      <c r="AW20" s="160">
        <v>233</v>
      </c>
      <c r="AX20" s="160">
        <v>10</v>
      </c>
      <c r="AY20" s="160">
        <v>6</v>
      </c>
      <c r="AZ20" s="160">
        <v>0</v>
      </c>
      <c r="BA20" s="160">
        <v>4</v>
      </c>
      <c r="BB20" s="160">
        <v>2</v>
      </c>
      <c r="BC20" s="160">
        <v>0</v>
      </c>
      <c r="BD20" s="160">
        <v>414</v>
      </c>
      <c r="BE20" s="160">
        <v>0</v>
      </c>
      <c r="BF20" s="160">
        <v>657</v>
      </c>
      <c r="BG20" s="160">
        <v>10</v>
      </c>
      <c r="BH20" s="160">
        <v>667</v>
      </c>
      <c r="BI20" s="145"/>
      <c r="BJ20" s="145"/>
      <c r="BK20" s="145"/>
      <c r="BL20" s="145"/>
    </row>
    <row r="21" spans="1:64" ht="15">
      <c r="A21" s="150">
        <v>14</v>
      </c>
      <c r="B21" s="151" t="s">
        <v>113</v>
      </c>
      <c r="C21" s="152" t="s">
        <v>230</v>
      </c>
      <c r="D21" s="160">
        <v>82476</v>
      </c>
      <c r="E21" s="160">
        <v>22396</v>
      </c>
      <c r="F21" s="160">
        <v>0</v>
      </c>
      <c r="G21" s="160">
        <v>1204</v>
      </c>
      <c r="H21" s="160">
        <v>0</v>
      </c>
      <c r="I21" s="160">
        <v>4811</v>
      </c>
      <c r="J21" s="160">
        <v>0</v>
      </c>
      <c r="K21" s="160">
        <v>8913</v>
      </c>
      <c r="L21" s="160">
        <v>5</v>
      </c>
      <c r="M21" s="160">
        <v>119805</v>
      </c>
      <c r="N21" s="160">
        <v>26345</v>
      </c>
      <c r="O21" s="160">
        <v>80556</v>
      </c>
      <c r="P21" s="160">
        <v>21755</v>
      </c>
      <c r="Q21" s="160">
        <v>7854</v>
      </c>
      <c r="R21" s="160">
        <v>0</v>
      </c>
      <c r="S21" s="160">
        <v>136510</v>
      </c>
      <c r="T21" s="160">
        <v>21347</v>
      </c>
      <c r="U21" s="160">
        <v>292</v>
      </c>
      <c r="V21" s="160">
        <v>16057</v>
      </c>
      <c r="W21" s="160">
        <v>152</v>
      </c>
      <c r="X21" s="160">
        <v>22822</v>
      </c>
      <c r="Y21" s="160">
        <v>323</v>
      </c>
      <c r="Z21" s="160">
        <v>219</v>
      </c>
      <c r="AA21" s="160">
        <v>0</v>
      </c>
      <c r="AB21" s="160">
        <v>41505</v>
      </c>
      <c r="AC21" s="160">
        <v>0</v>
      </c>
      <c r="AD21" s="160">
        <v>41505</v>
      </c>
      <c r="AE21" s="177">
        <v>19</v>
      </c>
      <c r="AF21" s="160">
        <v>80556</v>
      </c>
      <c r="AG21" s="160">
        <v>0</v>
      </c>
      <c r="AH21" s="160">
        <v>0</v>
      </c>
      <c r="AI21" s="160">
        <v>80556</v>
      </c>
      <c r="AJ21" s="160">
        <v>0</v>
      </c>
      <c r="AK21" s="160">
        <v>21</v>
      </c>
      <c r="AL21" s="160">
        <v>21491</v>
      </c>
      <c r="AM21" s="160">
        <v>243</v>
      </c>
      <c r="AN21" s="160">
        <v>21755</v>
      </c>
      <c r="AO21" s="160">
        <v>2071071</v>
      </c>
      <c r="AP21" s="160">
        <v>2344276</v>
      </c>
      <c r="AQ21" s="160">
        <v>0</v>
      </c>
      <c r="AR21" s="160">
        <v>3</v>
      </c>
      <c r="AS21" s="160">
        <v>2</v>
      </c>
      <c r="AT21" s="160">
        <v>1464</v>
      </c>
      <c r="AU21" s="160">
        <v>7449</v>
      </c>
      <c r="AV21" s="160">
        <v>8913</v>
      </c>
      <c r="AW21" s="160">
        <v>125</v>
      </c>
      <c r="AX21" s="160">
        <v>33</v>
      </c>
      <c r="AY21" s="160">
        <v>26</v>
      </c>
      <c r="AZ21" s="160">
        <v>6</v>
      </c>
      <c r="BA21" s="160">
        <v>1</v>
      </c>
      <c r="BB21" s="160">
        <v>3</v>
      </c>
      <c r="BC21" s="160">
        <v>4</v>
      </c>
      <c r="BD21" s="160">
        <v>450</v>
      </c>
      <c r="BE21" s="160">
        <v>6</v>
      </c>
      <c r="BF21" s="160">
        <v>614</v>
      </c>
      <c r="BG21" s="160">
        <v>375</v>
      </c>
      <c r="BH21" s="160">
        <v>989</v>
      </c>
      <c r="BI21" s="145"/>
      <c r="BJ21" s="145"/>
      <c r="BK21" s="145"/>
      <c r="BL21" s="145"/>
    </row>
    <row r="22" spans="1:64" ht="15">
      <c r="A22" s="150">
        <v>15</v>
      </c>
      <c r="B22" s="151" t="s">
        <v>115</v>
      </c>
      <c r="C22" s="152" t="s">
        <v>232</v>
      </c>
      <c r="D22" s="160">
        <v>154022</v>
      </c>
      <c r="E22" s="160">
        <v>36138</v>
      </c>
      <c r="F22" s="160">
        <v>0</v>
      </c>
      <c r="G22" s="160">
        <v>4403</v>
      </c>
      <c r="H22" s="160">
        <v>0</v>
      </c>
      <c r="I22" s="160">
        <v>8851</v>
      </c>
      <c r="J22" s="160">
        <v>76</v>
      </c>
      <c r="K22" s="160">
        <v>19413</v>
      </c>
      <c r="L22" s="160">
        <v>3106</v>
      </c>
      <c r="M22" s="160">
        <v>226009</v>
      </c>
      <c r="N22" s="160">
        <v>47260</v>
      </c>
      <c r="O22" s="160">
        <v>177755</v>
      </c>
      <c r="P22" s="160">
        <v>71300</v>
      </c>
      <c r="Q22" s="160">
        <v>13217</v>
      </c>
      <c r="R22" s="160">
        <v>132</v>
      </c>
      <c r="S22" s="160">
        <v>309664</v>
      </c>
      <c r="T22" s="160">
        <v>44466</v>
      </c>
      <c r="U22" s="160">
        <v>2629</v>
      </c>
      <c r="V22" s="160">
        <v>33484</v>
      </c>
      <c r="W22" s="160">
        <v>1172</v>
      </c>
      <c r="X22" s="160">
        <v>39961</v>
      </c>
      <c r="Y22" s="160">
        <v>1472</v>
      </c>
      <c r="Z22" s="160">
        <v>311</v>
      </c>
      <c r="AA22" s="160">
        <v>5</v>
      </c>
      <c r="AB22" s="160">
        <v>123429</v>
      </c>
      <c r="AC22" s="160">
        <v>36313</v>
      </c>
      <c r="AD22" s="160">
        <v>87116</v>
      </c>
      <c r="AE22" s="177">
        <v>12</v>
      </c>
      <c r="AF22" s="160">
        <v>93082</v>
      </c>
      <c r="AG22" s="160">
        <v>84673</v>
      </c>
      <c r="AH22" s="160">
        <v>0</v>
      </c>
      <c r="AI22" s="160">
        <v>177755</v>
      </c>
      <c r="AJ22" s="160">
        <v>20678</v>
      </c>
      <c r="AK22" s="160">
        <v>9614</v>
      </c>
      <c r="AL22" s="160">
        <v>37863</v>
      </c>
      <c r="AM22" s="160">
        <v>3145</v>
      </c>
      <c r="AN22" s="160">
        <v>71300</v>
      </c>
      <c r="AO22" s="160">
        <v>3519647</v>
      </c>
      <c r="AP22" s="160">
        <v>3958473</v>
      </c>
      <c r="AQ22" s="160">
        <v>135</v>
      </c>
      <c r="AR22" s="160">
        <v>50</v>
      </c>
      <c r="AS22" s="160">
        <v>4</v>
      </c>
      <c r="AT22" s="160">
        <v>1744</v>
      </c>
      <c r="AU22" s="160">
        <v>17669</v>
      </c>
      <c r="AV22" s="160">
        <v>19413</v>
      </c>
      <c r="AW22" s="160">
        <v>275</v>
      </c>
      <c r="AX22" s="160">
        <v>69</v>
      </c>
      <c r="AY22" s="160">
        <v>49</v>
      </c>
      <c r="AZ22" s="160">
        <v>8</v>
      </c>
      <c r="BA22" s="160">
        <v>12</v>
      </c>
      <c r="BB22" s="160">
        <v>3</v>
      </c>
      <c r="BC22" s="160">
        <v>1</v>
      </c>
      <c r="BD22" s="160">
        <v>12</v>
      </c>
      <c r="BE22" s="160">
        <v>23</v>
      </c>
      <c r="BF22" s="160">
        <v>379</v>
      </c>
      <c r="BG22" s="160">
        <v>1419</v>
      </c>
      <c r="BH22" s="160">
        <v>1798</v>
      </c>
      <c r="BI22" s="145"/>
      <c r="BJ22" s="145"/>
      <c r="BK22" s="145"/>
      <c r="BL22" s="145"/>
    </row>
    <row r="23" spans="1:64" ht="15">
      <c r="A23" s="150">
        <v>16</v>
      </c>
      <c r="B23" s="151" t="s">
        <v>116</v>
      </c>
      <c r="C23" s="152" t="s">
        <v>233</v>
      </c>
      <c r="D23" s="160">
        <v>55904</v>
      </c>
      <c r="E23" s="160">
        <v>7513</v>
      </c>
      <c r="F23" s="160">
        <v>1816</v>
      </c>
      <c r="G23" s="160">
        <v>1321</v>
      </c>
      <c r="H23" s="160">
        <v>0</v>
      </c>
      <c r="I23" s="160">
        <v>3647</v>
      </c>
      <c r="J23" s="160">
        <v>-1</v>
      </c>
      <c r="K23" s="160">
        <v>4269</v>
      </c>
      <c r="L23" s="160">
        <v>5</v>
      </c>
      <c r="M23" s="160">
        <v>74474</v>
      </c>
      <c r="N23" s="160">
        <v>15717</v>
      </c>
      <c r="O23" s="160">
        <v>60908</v>
      </c>
      <c r="P23" s="160">
        <v>24650</v>
      </c>
      <c r="Q23" s="160">
        <v>4242</v>
      </c>
      <c r="R23" s="160">
        <v>1894</v>
      </c>
      <c r="S23" s="160">
        <v>107411</v>
      </c>
      <c r="T23" s="160">
        <v>16877</v>
      </c>
      <c r="U23" s="160">
        <v>629</v>
      </c>
      <c r="V23" s="160">
        <v>12639</v>
      </c>
      <c r="W23" s="160">
        <v>706</v>
      </c>
      <c r="X23" s="160">
        <v>15339</v>
      </c>
      <c r="Y23" s="160">
        <v>436</v>
      </c>
      <c r="Z23" s="160">
        <v>149</v>
      </c>
      <c r="AA23" s="160">
        <v>2</v>
      </c>
      <c r="AB23" s="160">
        <v>30756</v>
      </c>
      <c r="AC23" s="160">
        <v>17452</v>
      </c>
      <c r="AD23" s="160">
        <v>13304</v>
      </c>
      <c r="AE23" s="177">
        <v>26</v>
      </c>
      <c r="AF23" s="160">
        <v>61427</v>
      </c>
      <c r="AG23" s="160">
        <v>-519</v>
      </c>
      <c r="AH23" s="160">
        <v>0</v>
      </c>
      <c r="AI23" s="160">
        <v>60908</v>
      </c>
      <c r="AJ23" s="160">
        <v>0</v>
      </c>
      <c r="AK23" s="160">
        <v>0</v>
      </c>
      <c r="AL23" s="160">
        <v>24553</v>
      </c>
      <c r="AM23" s="160">
        <v>97</v>
      </c>
      <c r="AN23" s="160">
        <v>24650</v>
      </c>
      <c r="AO23" s="160">
        <v>1205151</v>
      </c>
      <c r="AP23" s="160">
        <v>1384840</v>
      </c>
      <c r="AQ23" s="160">
        <v>115</v>
      </c>
      <c r="AR23" s="160">
        <v>13</v>
      </c>
      <c r="AS23" s="160">
        <v>0</v>
      </c>
      <c r="AT23" s="160">
        <v>1055</v>
      </c>
      <c r="AU23" s="160">
        <v>3214</v>
      </c>
      <c r="AV23" s="160">
        <v>4269</v>
      </c>
      <c r="AW23" s="160">
        <v>76</v>
      </c>
      <c r="AX23" s="160">
        <v>22</v>
      </c>
      <c r="AY23" s="160">
        <v>19</v>
      </c>
      <c r="AZ23" s="160">
        <v>1</v>
      </c>
      <c r="BA23" s="160">
        <v>2</v>
      </c>
      <c r="BB23" s="160">
        <v>0</v>
      </c>
      <c r="BC23" s="160">
        <v>0</v>
      </c>
      <c r="BD23" s="160">
        <v>449</v>
      </c>
      <c r="BE23" s="160">
        <v>7</v>
      </c>
      <c r="BF23" s="160">
        <v>554</v>
      </c>
      <c r="BG23" s="160">
        <v>166</v>
      </c>
      <c r="BH23" s="160">
        <v>720</v>
      </c>
      <c r="BI23" s="145"/>
      <c r="BJ23" s="145"/>
      <c r="BK23" s="145"/>
      <c r="BL23" s="145"/>
    </row>
    <row r="24" spans="1:64" ht="15">
      <c r="A24" s="150">
        <v>17</v>
      </c>
      <c r="B24" s="151" t="s">
        <v>120</v>
      </c>
      <c r="C24" s="152" t="s">
        <v>238</v>
      </c>
      <c r="D24" s="160">
        <v>159213</v>
      </c>
      <c r="E24" s="160">
        <v>21764</v>
      </c>
      <c r="F24" s="160">
        <v>12766</v>
      </c>
      <c r="G24" s="160">
        <v>3686</v>
      </c>
      <c r="H24" s="160">
        <v>0</v>
      </c>
      <c r="I24" s="160">
        <v>20026</v>
      </c>
      <c r="J24" s="160">
        <v>-5</v>
      </c>
      <c r="K24" s="160">
        <v>11663</v>
      </c>
      <c r="L24" s="160">
        <v>16</v>
      </c>
      <c r="M24" s="160">
        <v>229129</v>
      </c>
      <c r="N24" s="160">
        <v>52777</v>
      </c>
      <c r="O24" s="160">
        <v>163962</v>
      </c>
      <c r="P24" s="160">
        <v>87788</v>
      </c>
      <c r="Q24" s="160">
        <v>14138</v>
      </c>
      <c r="R24" s="160">
        <v>0</v>
      </c>
      <c r="S24" s="160">
        <v>318665</v>
      </c>
      <c r="T24" s="160">
        <v>46319</v>
      </c>
      <c r="U24" s="160">
        <v>1079</v>
      </c>
      <c r="V24" s="160">
        <v>33005</v>
      </c>
      <c r="W24" s="160">
        <v>852</v>
      </c>
      <c r="X24" s="160">
        <v>48970</v>
      </c>
      <c r="Y24" s="160">
        <v>957</v>
      </c>
      <c r="Z24" s="160">
        <v>444</v>
      </c>
      <c r="AA24" s="160">
        <v>6</v>
      </c>
      <c r="AB24" s="160">
        <v>258905</v>
      </c>
      <c r="AC24" s="160">
        <v>55555</v>
      </c>
      <c r="AD24" s="160">
        <v>203350</v>
      </c>
      <c r="AE24" s="177">
        <v>13.2</v>
      </c>
      <c r="AF24" s="160">
        <v>105053</v>
      </c>
      <c r="AG24" s="160">
        <v>58909</v>
      </c>
      <c r="AH24" s="160">
        <v>0</v>
      </c>
      <c r="AI24" s="160">
        <v>163962</v>
      </c>
      <c r="AJ24" s="160">
        <v>18717</v>
      </c>
      <c r="AK24" s="160">
        <v>929</v>
      </c>
      <c r="AL24" s="160">
        <v>61111</v>
      </c>
      <c r="AM24" s="160">
        <v>7031</v>
      </c>
      <c r="AN24" s="160">
        <v>87788</v>
      </c>
      <c r="AO24" s="160">
        <v>3777241</v>
      </c>
      <c r="AP24" s="160">
        <v>4340618</v>
      </c>
      <c r="AQ24" s="160">
        <v>450</v>
      </c>
      <c r="AR24" s="160">
        <v>38</v>
      </c>
      <c r="AS24" s="160">
        <v>0</v>
      </c>
      <c r="AT24" s="160">
        <v>2090</v>
      </c>
      <c r="AU24" s="160">
        <v>9573</v>
      </c>
      <c r="AV24" s="160">
        <v>11663</v>
      </c>
      <c r="AW24" s="160">
        <v>400</v>
      </c>
      <c r="AX24" s="160">
        <v>77</v>
      </c>
      <c r="AY24" s="160">
        <v>55</v>
      </c>
      <c r="AZ24" s="160">
        <v>5</v>
      </c>
      <c r="BA24" s="160">
        <v>17</v>
      </c>
      <c r="BB24" s="160">
        <v>5</v>
      </c>
      <c r="BC24" s="160">
        <v>1</v>
      </c>
      <c r="BD24" s="160">
        <v>806</v>
      </c>
      <c r="BE24" s="160">
        <v>11</v>
      </c>
      <c r="BF24" s="160">
        <v>1294</v>
      </c>
      <c r="BG24" s="160">
        <v>716</v>
      </c>
      <c r="BH24" s="160">
        <v>2010</v>
      </c>
      <c r="BI24" s="145"/>
      <c r="BJ24" s="145"/>
      <c r="BK24" s="145"/>
      <c r="BL24" s="145"/>
    </row>
    <row r="25" spans="1:64" ht="15">
      <c r="A25" s="150">
        <v>18</v>
      </c>
      <c r="B25" s="151" t="s">
        <v>124</v>
      </c>
      <c r="C25" s="152" t="s">
        <v>320</v>
      </c>
      <c r="D25" s="160">
        <v>65974</v>
      </c>
      <c r="E25" s="160">
        <v>18065</v>
      </c>
      <c r="F25" s="160">
        <v>0</v>
      </c>
      <c r="G25" s="160">
        <v>1178</v>
      </c>
      <c r="H25" s="160">
        <v>0</v>
      </c>
      <c r="I25" s="160">
        <v>5822</v>
      </c>
      <c r="J25" s="160">
        <v>0</v>
      </c>
      <c r="K25" s="160">
        <v>5653</v>
      </c>
      <c r="L25" s="160">
        <v>0</v>
      </c>
      <c r="M25" s="160">
        <v>96692</v>
      </c>
      <c r="N25" s="160">
        <v>20762</v>
      </c>
      <c r="O25" s="160">
        <v>65058</v>
      </c>
      <c r="P25" s="160">
        <v>34216</v>
      </c>
      <c r="Q25" s="160">
        <v>5780</v>
      </c>
      <c r="R25" s="160">
        <v>2999</v>
      </c>
      <c r="S25" s="160">
        <v>128815</v>
      </c>
      <c r="T25" s="160">
        <v>19763</v>
      </c>
      <c r="U25" s="160">
        <v>1278</v>
      </c>
      <c r="V25" s="160">
        <v>14730</v>
      </c>
      <c r="W25" s="160">
        <v>897</v>
      </c>
      <c r="X25" s="160">
        <v>15411</v>
      </c>
      <c r="Y25" s="160">
        <v>936</v>
      </c>
      <c r="Z25" s="160">
        <v>212</v>
      </c>
      <c r="AA25" s="160">
        <v>27</v>
      </c>
      <c r="AB25" s="160">
        <v>229022</v>
      </c>
      <c r="AC25" s="160">
        <v>186451.6</v>
      </c>
      <c r="AD25" s="160">
        <v>42570</v>
      </c>
      <c r="AE25" s="177">
        <v>11.6</v>
      </c>
      <c r="AF25" s="160">
        <v>38868</v>
      </c>
      <c r="AG25" s="160">
        <v>26190</v>
      </c>
      <c r="AH25" s="160">
        <v>0</v>
      </c>
      <c r="AI25" s="160">
        <v>65058</v>
      </c>
      <c r="AJ25" s="160">
        <v>0</v>
      </c>
      <c r="AK25" s="160">
        <v>159</v>
      </c>
      <c r="AL25" s="160">
        <v>32046</v>
      </c>
      <c r="AM25" s="160">
        <v>2011</v>
      </c>
      <c r="AN25" s="160">
        <v>34216</v>
      </c>
      <c r="AO25" s="160">
        <v>1475646</v>
      </c>
      <c r="AP25" s="160">
        <v>1697645</v>
      </c>
      <c r="AQ25" s="160">
        <v>105</v>
      </c>
      <c r="AR25" s="160">
        <v>11</v>
      </c>
      <c r="AS25" s="160">
        <v>1</v>
      </c>
      <c r="AT25" s="160">
        <v>1276</v>
      </c>
      <c r="AU25" s="160">
        <v>4377</v>
      </c>
      <c r="AV25" s="160">
        <v>5653</v>
      </c>
      <c r="AW25" s="160">
        <v>155</v>
      </c>
      <c r="AX25" s="160">
        <v>52</v>
      </c>
      <c r="AY25" s="160">
        <v>36</v>
      </c>
      <c r="AZ25" s="160">
        <v>7</v>
      </c>
      <c r="BA25" s="160">
        <v>9</v>
      </c>
      <c r="BB25" s="160">
        <v>2</v>
      </c>
      <c r="BC25" s="160">
        <v>2</v>
      </c>
      <c r="BD25" s="160">
        <v>2</v>
      </c>
      <c r="BE25" s="160">
        <v>7</v>
      </c>
      <c r="BF25" s="160">
        <v>216</v>
      </c>
      <c r="BG25" s="160">
        <v>54</v>
      </c>
      <c r="BH25" s="160">
        <v>270</v>
      </c>
      <c r="BI25" s="145"/>
      <c r="BJ25" s="145"/>
      <c r="BK25" s="145"/>
      <c r="BL25" s="145"/>
    </row>
    <row r="26" spans="1:64" ht="15">
      <c r="A26" s="150">
        <v>19</v>
      </c>
      <c r="B26" s="151" t="s">
        <v>177</v>
      </c>
      <c r="C26" s="152" t="s">
        <v>283</v>
      </c>
      <c r="D26" s="160">
        <v>100222.41</v>
      </c>
      <c r="E26" s="160">
        <v>21854.41</v>
      </c>
      <c r="F26" s="160">
        <v>0</v>
      </c>
      <c r="G26" s="160">
        <v>2695.21</v>
      </c>
      <c r="H26" s="160">
        <v>11.14</v>
      </c>
      <c r="I26" s="160">
        <v>8251.13</v>
      </c>
      <c r="J26" s="160">
        <v>1.58</v>
      </c>
      <c r="K26" s="160">
        <v>12025.65</v>
      </c>
      <c r="L26" s="160">
        <v>3135.21</v>
      </c>
      <c r="M26" s="160">
        <v>148197</v>
      </c>
      <c r="N26" s="160">
        <v>29952.03</v>
      </c>
      <c r="O26" s="160">
        <v>114385.91</v>
      </c>
      <c r="P26" s="160">
        <v>69642.39</v>
      </c>
      <c r="Q26" s="160">
        <v>7914.36</v>
      </c>
      <c r="R26" s="160">
        <v>3.1</v>
      </c>
      <c r="S26" s="160">
        <v>221898</v>
      </c>
      <c r="T26" s="160">
        <v>28728</v>
      </c>
      <c r="U26" s="160">
        <v>1749</v>
      </c>
      <c r="V26" s="160">
        <v>22554</v>
      </c>
      <c r="W26" s="160">
        <v>1471</v>
      </c>
      <c r="X26" s="160">
        <v>29359</v>
      </c>
      <c r="Y26" s="160">
        <v>1186</v>
      </c>
      <c r="Z26" s="160">
        <v>107</v>
      </c>
      <c r="AA26" s="160">
        <v>11</v>
      </c>
      <c r="AB26" s="160">
        <v>231667.51</v>
      </c>
      <c r="AC26" s="160">
        <v>139323.27</v>
      </c>
      <c r="AD26" s="160">
        <v>92344</v>
      </c>
      <c r="AE26" s="177">
        <v>26</v>
      </c>
      <c r="AF26" s="160">
        <v>118011</v>
      </c>
      <c r="AG26" s="160">
        <v>-3625.09</v>
      </c>
      <c r="AH26" s="160">
        <v>0</v>
      </c>
      <c r="AI26" s="160">
        <v>114386</v>
      </c>
      <c r="AJ26" s="160">
        <v>8633.08</v>
      </c>
      <c r="AK26" s="160">
        <v>396.25</v>
      </c>
      <c r="AL26" s="160">
        <v>42154.51</v>
      </c>
      <c r="AM26" s="160">
        <v>18458.55</v>
      </c>
      <c r="AN26" s="160">
        <v>69642</v>
      </c>
      <c r="AO26" s="160">
        <v>2520578.14</v>
      </c>
      <c r="AP26" s="160">
        <v>2907904.58</v>
      </c>
      <c r="AQ26" s="160">
        <v>133.75</v>
      </c>
      <c r="AR26" s="160">
        <v>0</v>
      </c>
      <c r="AS26" s="160">
        <v>0</v>
      </c>
      <c r="AT26" s="160">
        <v>1750.54</v>
      </c>
      <c r="AU26" s="160">
        <v>10275.11</v>
      </c>
      <c r="AV26" s="160">
        <v>12026</v>
      </c>
      <c r="AW26" s="160">
        <v>308</v>
      </c>
      <c r="AX26" s="160">
        <v>42</v>
      </c>
      <c r="AY26" s="160">
        <v>28</v>
      </c>
      <c r="AZ26" s="160">
        <v>4</v>
      </c>
      <c r="BA26" s="160">
        <v>10</v>
      </c>
      <c r="BB26" s="160">
        <v>3</v>
      </c>
      <c r="BC26" s="160">
        <v>0</v>
      </c>
      <c r="BD26" s="160">
        <v>11</v>
      </c>
      <c r="BE26" s="160">
        <v>18</v>
      </c>
      <c r="BF26" s="160">
        <v>379</v>
      </c>
      <c r="BG26" s="160">
        <v>1065</v>
      </c>
      <c r="BH26" s="160">
        <v>1444</v>
      </c>
      <c r="BI26" s="145"/>
      <c r="BJ26" s="145"/>
      <c r="BK26" s="145"/>
      <c r="BL26" s="145"/>
    </row>
    <row r="27" spans="1:64" ht="15">
      <c r="A27" s="150">
        <v>20</v>
      </c>
      <c r="B27" s="151" t="s">
        <v>170</v>
      </c>
      <c r="C27" s="152" t="s">
        <v>229</v>
      </c>
      <c r="D27" s="160">
        <v>98120</v>
      </c>
      <c r="E27" s="160">
        <v>19384</v>
      </c>
      <c r="F27" s="160">
        <v>0</v>
      </c>
      <c r="G27" s="160">
        <v>2401</v>
      </c>
      <c r="H27" s="160">
        <v>0</v>
      </c>
      <c r="I27" s="160">
        <v>8639</v>
      </c>
      <c r="J27" s="160">
        <v>0</v>
      </c>
      <c r="K27" s="160">
        <v>4766</v>
      </c>
      <c r="L27" s="160">
        <v>0</v>
      </c>
      <c r="M27" s="160">
        <v>133310</v>
      </c>
      <c r="N27" s="160">
        <v>33133</v>
      </c>
      <c r="O27" s="160">
        <v>123210</v>
      </c>
      <c r="P27" s="160">
        <v>80660</v>
      </c>
      <c r="Q27" s="160">
        <v>5754</v>
      </c>
      <c r="R27" s="160">
        <v>0</v>
      </c>
      <c r="S27" s="160">
        <v>242757</v>
      </c>
      <c r="T27" s="160">
        <v>35969</v>
      </c>
      <c r="U27" s="160">
        <v>1188</v>
      </c>
      <c r="V27" s="160">
        <v>24404</v>
      </c>
      <c r="W27" s="160">
        <v>1145</v>
      </c>
      <c r="X27" s="160">
        <v>31791</v>
      </c>
      <c r="Y27" s="160">
        <v>1215</v>
      </c>
      <c r="Z27" s="160">
        <v>50</v>
      </c>
      <c r="AA27" s="160">
        <v>2</v>
      </c>
      <c r="AB27" s="160">
        <v>56763</v>
      </c>
      <c r="AC27" s="160">
        <v>15876</v>
      </c>
      <c r="AD27" s="160">
        <v>40887</v>
      </c>
      <c r="AE27" s="177">
        <v>25.8</v>
      </c>
      <c r="AF27" s="160">
        <v>112496</v>
      </c>
      <c r="AG27" s="160">
        <v>10714</v>
      </c>
      <c r="AH27" s="160">
        <v>0</v>
      </c>
      <c r="AI27" s="160">
        <v>123210</v>
      </c>
      <c r="AJ27" s="160">
        <v>0</v>
      </c>
      <c r="AK27" s="160">
        <v>3412</v>
      </c>
      <c r="AL27" s="160">
        <v>75108</v>
      </c>
      <c r="AM27" s="160">
        <v>2140</v>
      </c>
      <c r="AN27" s="160">
        <v>80660</v>
      </c>
      <c r="AO27" s="160">
        <v>2656317</v>
      </c>
      <c r="AP27" s="160">
        <v>3078080</v>
      </c>
      <c r="AQ27" s="160">
        <v>5719</v>
      </c>
      <c r="AR27" s="160">
        <v>42</v>
      </c>
      <c r="AS27" s="160">
        <v>11</v>
      </c>
      <c r="AT27" s="160">
        <v>1992</v>
      </c>
      <c r="AU27" s="160">
        <v>2774</v>
      </c>
      <c r="AV27" s="160">
        <v>4766</v>
      </c>
      <c r="AW27" s="160">
        <v>206</v>
      </c>
      <c r="AX27" s="160">
        <v>64</v>
      </c>
      <c r="AY27" s="160">
        <v>57</v>
      </c>
      <c r="AZ27" s="160">
        <v>3</v>
      </c>
      <c r="BA27" s="160">
        <v>4</v>
      </c>
      <c r="BB27" s="160">
        <v>0</v>
      </c>
      <c r="BC27" s="160">
        <v>0</v>
      </c>
      <c r="BD27" s="160">
        <v>483</v>
      </c>
      <c r="BE27" s="160">
        <v>24</v>
      </c>
      <c r="BF27" s="160">
        <v>777</v>
      </c>
      <c r="BG27" s="160">
        <v>531</v>
      </c>
      <c r="BH27" s="160">
        <v>1308</v>
      </c>
      <c r="BI27" s="145"/>
      <c r="BJ27" s="145"/>
      <c r="BK27" s="145"/>
      <c r="BL27" s="145"/>
    </row>
    <row r="28" spans="1:64" ht="15">
      <c r="A28" s="150">
        <v>21</v>
      </c>
      <c r="B28" s="151" t="s">
        <v>61</v>
      </c>
      <c r="C28" s="152" t="s">
        <v>244</v>
      </c>
      <c r="D28" s="160">
        <v>14584</v>
      </c>
      <c r="E28" s="160">
        <v>3440</v>
      </c>
      <c r="F28" s="160">
        <v>0</v>
      </c>
      <c r="G28" s="160">
        <v>282</v>
      </c>
      <c r="H28" s="160">
        <v>0</v>
      </c>
      <c r="I28" s="160">
        <v>1247</v>
      </c>
      <c r="J28" s="160">
        <v>0</v>
      </c>
      <c r="K28" s="160">
        <v>1545</v>
      </c>
      <c r="L28" s="160">
        <v>523</v>
      </c>
      <c r="M28" s="160">
        <v>21621</v>
      </c>
      <c r="N28" s="160">
        <v>3356</v>
      </c>
      <c r="O28" s="160">
        <v>12144</v>
      </c>
      <c r="P28" s="160">
        <v>9738</v>
      </c>
      <c r="Q28" s="160">
        <v>506</v>
      </c>
      <c r="R28" s="160">
        <v>208</v>
      </c>
      <c r="S28" s="160">
        <v>25952</v>
      </c>
      <c r="T28" s="160">
        <v>3883</v>
      </c>
      <c r="U28" s="160">
        <v>135</v>
      </c>
      <c r="V28" s="160">
        <v>3544</v>
      </c>
      <c r="W28" s="160">
        <v>125</v>
      </c>
      <c r="X28" s="160">
        <v>5265</v>
      </c>
      <c r="Y28" s="160">
        <v>95</v>
      </c>
      <c r="Z28" s="160">
        <v>4</v>
      </c>
      <c r="AA28" s="160">
        <v>0</v>
      </c>
      <c r="AB28" s="160">
        <v>6787</v>
      </c>
      <c r="AC28" s="160">
        <v>1236</v>
      </c>
      <c r="AD28" s="160">
        <v>5551</v>
      </c>
      <c r="AE28" s="177">
        <v>26.6</v>
      </c>
      <c r="AF28" s="160">
        <v>14103</v>
      </c>
      <c r="AG28" s="160">
        <v>-1959</v>
      </c>
      <c r="AH28" s="160">
        <v>384</v>
      </c>
      <c r="AI28" s="160">
        <v>12144</v>
      </c>
      <c r="AJ28" s="160">
        <v>763</v>
      </c>
      <c r="AK28" s="160">
        <v>3629</v>
      </c>
      <c r="AL28" s="160">
        <v>5340</v>
      </c>
      <c r="AM28" s="160">
        <v>6</v>
      </c>
      <c r="AN28" s="160">
        <v>9738</v>
      </c>
      <c r="AO28" s="160">
        <v>334814</v>
      </c>
      <c r="AP28" s="160">
        <v>390737</v>
      </c>
      <c r="AQ28" s="160">
        <v>0</v>
      </c>
      <c r="AR28" s="160">
        <v>5</v>
      </c>
      <c r="AS28" s="160">
        <v>0</v>
      </c>
      <c r="AT28" s="160">
        <v>422</v>
      </c>
      <c r="AU28" s="160">
        <v>1123</v>
      </c>
      <c r="AV28" s="160">
        <v>1545</v>
      </c>
      <c r="AW28" s="160">
        <v>24</v>
      </c>
      <c r="AX28" s="160">
        <v>8</v>
      </c>
      <c r="AY28" s="160">
        <v>7</v>
      </c>
      <c r="AZ28" s="160">
        <v>0</v>
      </c>
      <c r="BA28" s="160">
        <v>1</v>
      </c>
      <c r="BB28" s="160">
        <v>0</v>
      </c>
      <c r="BC28" s="160">
        <v>0</v>
      </c>
      <c r="BD28" s="160">
        <v>28</v>
      </c>
      <c r="BE28" s="160">
        <v>0</v>
      </c>
      <c r="BF28" s="160">
        <v>60</v>
      </c>
      <c r="BG28" s="160">
        <v>34</v>
      </c>
      <c r="BH28" s="160">
        <v>94</v>
      </c>
      <c r="BI28" s="145"/>
      <c r="BJ28" s="145"/>
      <c r="BK28" s="145"/>
      <c r="BL28" s="145"/>
    </row>
    <row r="29" spans="1:64" ht="15">
      <c r="A29" s="150">
        <v>22</v>
      </c>
      <c r="B29" s="151" t="s">
        <v>128</v>
      </c>
      <c r="C29" s="152" t="s">
        <v>247</v>
      </c>
      <c r="D29" s="160">
        <v>150713</v>
      </c>
      <c r="E29" s="160">
        <v>38553</v>
      </c>
      <c r="F29" s="160">
        <v>0</v>
      </c>
      <c r="G29" s="160">
        <v>3197</v>
      </c>
      <c r="H29" s="160">
        <v>0</v>
      </c>
      <c r="I29" s="160">
        <v>7590</v>
      </c>
      <c r="J29" s="160">
        <v>0</v>
      </c>
      <c r="K29" s="160">
        <v>14866</v>
      </c>
      <c r="L29" s="160">
        <v>2687</v>
      </c>
      <c r="M29" s="160">
        <v>217606</v>
      </c>
      <c r="N29" s="160">
        <v>45431</v>
      </c>
      <c r="O29" s="160">
        <v>154661</v>
      </c>
      <c r="P29" s="160">
        <v>72971</v>
      </c>
      <c r="Q29" s="160">
        <v>8840</v>
      </c>
      <c r="R29" s="160">
        <v>13621</v>
      </c>
      <c r="S29" s="160">
        <v>295524</v>
      </c>
      <c r="T29" s="160">
        <v>42554</v>
      </c>
      <c r="U29" s="160">
        <v>1972</v>
      </c>
      <c r="V29" s="160">
        <v>33731</v>
      </c>
      <c r="W29" s="160">
        <v>1442</v>
      </c>
      <c r="X29" s="160">
        <v>37835</v>
      </c>
      <c r="Y29" s="160">
        <v>1996</v>
      </c>
      <c r="Z29" s="160">
        <v>99</v>
      </c>
      <c r="AA29" s="160">
        <v>2</v>
      </c>
      <c r="AB29" s="160">
        <v>159100</v>
      </c>
      <c r="AC29" s="160">
        <v>23586</v>
      </c>
      <c r="AD29" s="160">
        <v>135514</v>
      </c>
      <c r="AE29" s="177">
        <v>14.4</v>
      </c>
      <c r="AF29" s="160">
        <v>106053</v>
      </c>
      <c r="AG29" s="160">
        <v>48608</v>
      </c>
      <c r="AH29" s="160">
        <v>0</v>
      </c>
      <c r="AI29" s="160">
        <v>154661</v>
      </c>
      <c r="AJ29" s="160">
        <v>12366</v>
      </c>
      <c r="AK29" s="160">
        <v>255</v>
      </c>
      <c r="AL29" s="160">
        <v>57842</v>
      </c>
      <c r="AM29" s="160">
        <v>2509</v>
      </c>
      <c r="AN29" s="160">
        <v>72972</v>
      </c>
      <c r="AO29" s="160">
        <v>3310588</v>
      </c>
      <c r="AP29" s="160">
        <v>3812698</v>
      </c>
      <c r="AQ29" s="160">
        <v>60</v>
      </c>
      <c r="AR29" s="160">
        <v>46</v>
      </c>
      <c r="AS29" s="160">
        <v>0</v>
      </c>
      <c r="AT29" s="160">
        <v>2922</v>
      </c>
      <c r="AU29" s="160">
        <v>11944</v>
      </c>
      <c r="AV29" s="160">
        <v>14866</v>
      </c>
      <c r="AW29" s="160">
        <v>399</v>
      </c>
      <c r="AX29" s="160">
        <v>56</v>
      </c>
      <c r="AY29" s="160">
        <v>44</v>
      </c>
      <c r="AZ29" s="160">
        <v>6</v>
      </c>
      <c r="BA29" s="160">
        <v>6</v>
      </c>
      <c r="BB29" s="160">
        <v>0</v>
      </c>
      <c r="BC29" s="160">
        <v>0</v>
      </c>
      <c r="BD29" s="160">
        <v>23</v>
      </c>
      <c r="BE29" s="160">
        <v>0</v>
      </c>
      <c r="BF29" s="160">
        <v>478</v>
      </c>
      <c r="BG29" s="160">
        <v>1577</v>
      </c>
      <c r="BH29" s="160">
        <v>2055</v>
      </c>
      <c r="BI29" s="145"/>
      <c r="BJ29" s="145"/>
      <c r="BK29" s="145"/>
      <c r="BL29" s="145"/>
    </row>
    <row r="30" spans="1:64" ht="15">
      <c r="A30" s="150">
        <v>23</v>
      </c>
      <c r="B30" s="151" t="s">
        <v>131</v>
      </c>
      <c r="C30" s="152" t="s">
        <v>250</v>
      </c>
      <c r="D30" s="160">
        <v>176512</v>
      </c>
      <c r="E30" s="160">
        <v>28287</v>
      </c>
      <c r="F30" s="160">
        <v>0</v>
      </c>
      <c r="G30" s="160">
        <v>5421</v>
      </c>
      <c r="H30" s="160">
        <v>0</v>
      </c>
      <c r="I30" s="160">
        <v>12626</v>
      </c>
      <c r="J30" s="160">
        <v>20</v>
      </c>
      <c r="K30" s="160">
        <v>15331</v>
      </c>
      <c r="L30" s="160">
        <v>0</v>
      </c>
      <c r="M30" s="160">
        <v>238197</v>
      </c>
      <c r="N30" s="160">
        <v>51683</v>
      </c>
      <c r="O30" s="160">
        <v>151037</v>
      </c>
      <c r="P30" s="160">
        <v>123883</v>
      </c>
      <c r="Q30" s="160">
        <v>9904</v>
      </c>
      <c r="R30" s="160">
        <v>0</v>
      </c>
      <c r="S30" s="160">
        <v>336507</v>
      </c>
      <c r="T30" s="160">
        <v>52311</v>
      </c>
      <c r="U30" s="160">
        <v>3515</v>
      </c>
      <c r="V30" s="160">
        <v>40233</v>
      </c>
      <c r="W30" s="160">
        <v>2646</v>
      </c>
      <c r="X30" s="160">
        <v>49837</v>
      </c>
      <c r="Y30" s="160">
        <v>3299</v>
      </c>
      <c r="Z30" s="160">
        <v>652</v>
      </c>
      <c r="AA30" s="160">
        <v>57</v>
      </c>
      <c r="AB30" s="160">
        <v>633861</v>
      </c>
      <c r="AC30" s="160">
        <v>165217</v>
      </c>
      <c r="AD30" s="160">
        <v>468644</v>
      </c>
      <c r="AE30" s="177">
        <v>12.5</v>
      </c>
      <c r="AF30" s="160">
        <v>151037</v>
      </c>
      <c r="AG30" s="160">
        <v>0</v>
      </c>
      <c r="AH30" s="160">
        <v>0</v>
      </c>
      <c r="AI30" s="160">
        <v>151037</v>
      </c>
      <c r="AJ30" s="160">
        <v>28120</v>
      </c>
      <c r="AK30" s="160">
        <v>4509</v>
      </c>
      <c r="AL30" s="160">
        <v>88427</v>
      </c>
      <c r="AM30" s="160">
        <v>2827</v>
      </c>
      <c r="AN30" s="160">
        <v>123883</v>
      </c>
      <c r="AO30" s="160">
        <v>4380080</v>
      </c>
      <c r="AP30" s="160">
        <v>5011017</v>
      </c>
      <c r="AQ30" s="160">
        <v>10340</v>
      </c>
      <c r="AR30" s="160">
        <v>66</v>
      </c>
      <c r="AS30" s="160">
        <v>7</v>
      </c>
      <c r="AT30" s="160">
        <v>3023</v>
      </c>
      <c r="AU30" s="160">
        <v>12308</v>
      </c>
      <c r="AV30" s="160">
        <v>15331</v>
      </c>
      <c r="AW30" s="160">
        <v>249</v>
      </c>
      <c r="AX30" s="160">
        <v>75</v>
      </c>
      <c r="AY30" s="160">
        <v>50</v>
      </c>
      <c r="AZ30" s="160">
        <v>1</v>
      </c>
      <c r="BA30" s="160">
        <v>24</v>
      </c>
      <c r="BB30" s="160">
        <v>3</v>
      </c>
      <c r="BC30" s="160">
        <v>0</v>
      </c>
      <c r="BD30" s="160">
        <v>695</v>
      </c>
      <c r="BE30" s="160">
        <v>24</v>
      </c>
      <c r="BF30" s="160">
        <v>1043</v>
      </c>
      <c r="BG30" s="160">
        <v>781</v>
      </c>
      <c r="BH30" s="160">
        <v>1824</v>
      </c>
      <c r="BI30" s="145"/>
      <c r="BJ30" s="145"/>
      <c r="BK30" s="145"/>
      <c r="BL30" s="145"/>
    </row>
    <row r="31" spans="1:64" ht="15">
      <c r="A31" s="150">
        <v>24</v>
      </c>
      <c r="B31" s="151" t="s">
        <v>132</v>
      </c>
      <c r="C31" s="152" t="s">
        <v>251</v>
      </c>
      <c r="D31" s="160">
        <v>87599</v>
      </c>
      <c r="E31" s="160">
        <v>29266</v>
      </c>
      <c r="F31" s="160">
        <v>0</v>
      </c>
      <c r="G31" s="160">
        <v>3685</v>
      </c>
      <c r="H31" s="160">
        <v>0</v>
      </c>
      <c r="I31" s="160">
        <v>8016</v>
      </c>
      <c r="J31" s="160">
        <v>0</v>
      </c>
      <c r="K31" s="160">
        <v>8261</v>
      </c>
      <c r="L31" s="160">
        <v>20</v>
      </c>
      <c r="M31" s="160">
        <v>136847</v>
      </c>
      <c r="N31" s="160">
        <v>34302</v>
      </c>
      <c r="O31" s="160">
        <v>99234</v>
      </c>
      <c r="P31" s="160">
        <v>19365</v>
      </c>
      <c r="Q31" s="160">
        <v>8858</v>
      </c>
      <c r="R31" s="160">
        <v>49</v>
      </c>
      <c r="S31" s="160">
        <v>161808</v>
      </c>
      <c r="T31" s="160">
        <v>30922</v>
      </c>
      <c r="U31" s="160">
        <v>1279</v>
      </c>
      <c r="V31" s="160">
        <v>20705</v>
      </c>
      <c r="W31" s="160">
        <v>1239</v>
      </c>
      <c r="X31" s="160">
        <v>25140</v>
      </c>
      <c r="Y31" s="160">
        <v>1490</v>
      </c>
      <c r="Z31" s="160">
        <v>647</v>
      </c>
      <c r="AA31" s="160">
        <v>12</v>
      </c>
      <c r="AB31" s="160">
        <v>109577</v>
      </c>
      <c r="AC31" s="160">
        <v>13145</v>
      </c>
      <c r="AD31" s="160">
        <v>96432</v>
      </c>
      <c r="AE31" s="177">
        <v>13.8</v>
      </c>
      <c r="AF31" s="160">
        <v>72888</v>
      </c>
      <c r="AG31" s="160">
        <v>26346</v>
      </c>
      <c r="AH31" s="160">
        <v>0</v>
      </c>
      <c r="AI31" s="160">
        <v>99234</v>
      </c>
      <c r="AJ31" s="160">
        <v>13414</v>
      </c>
      <c r="AK31" s="160">
        <v>3388</v>
      </c>
      <c r="AL31" s="160">
        <v>0</v>
      </c>
      <c r="AM31" s="160">
        <v>2563</v>
      </c>
      <c r="AN31" s="160">
        <v>19365</v>
      </c>
      <c r="AO31" s="160">
        <v>2331733</v>
      </c>
      <c r="AP31" s="160">
        <v>2627018</v>
      </c>
      <c r="AQ31" s="160">
        <v>0</v>
      </c>
      <c r="AR31" s="160">
        <v>22</v>
      </c>
      <c r="AS31" s="160">
        <v>3</v>
      </c>
      <c r="AT31" s="160">
        <v>1249</v>
      </c>
      <c r="AU31" s="160">
        <v>7012</v>
      </c>
      <c r="AV31" s="160">
        <v>8261</v>
      </c>
      <c r="AW31" s="160">
        <v>317</v>
      </c>
      <c r="AX31" s="160">
        <v>30</v>
      </c>
      <c r="AY31" s="160">
        <v>23</v>
      </c>
      <c r="AZ31" s="160">
        <v>3</v>
      </c>
      <c r="BA31" s="160">
        <v>4</v>
      </c>
      <c r="BB31" s="160">
        <v>1</v>
      </c>
      <c r="BC31" s="160">
        <v>2</v>
      </c>
      <c r="BD31" s="160">
        <v>503</v>
      </c>
      <c r="BE31" s="160">
        <v>7</v>
      </c>
      <c r="BF31" s="160">
        <v>857</v>
      </c>
      <c r="BG31" s="160">
        <v>514</v>
      </c>
      <c r="BH31" s="160">
        <v>1371</v>
      </c>
      <c r="BI31" s="145"/>
      <c r="BJ31" s="145"/>
      <c r="BK31" s="145"/>
      <c r="BL31" s="145"/>
    </row>
    <row r="32" spans="1:64" ht="15">
      <c r="A32" s="150">
        <v>25</v>
      </c>
      <c r="B32" s="151" t="s">
        <v>134</v>
      </c>
      <c r="C32" s="152" t="s">
        <v>253</v>
      </c>
      <c r="D32" s="160">
        <v>57730</v>
      </c>
      <c r="E32" s="160">
        <v>12531</v>
      </c>
      <c r="F32" s="160">
        <v>4205</v>
      </c>
      <c r="G32" s="160">
        <v>2050</v>
      </c>
      <c r="H32" s="160">
        <v>0</v>
      </c>
      <c r="I32" s="160">
        <v>6894</v>
      </c>
      <c r="J32" s="160">
        <v>0</v>
      </c>
      <c r="K32" s="160">
        <v>6259</v>
      </c>
      <c r="L32" s="160">
        <v>6</v>
      </c>
      <c r="M32" s="160">
        <v>89675</v>
      </c>
      <c r="N32" s="160">
        <v>17568</v>
      </c>
      <c r="O32" s="160">
        <v>56991</v>
      </c>
      <c r="P32" s="160">
        <v>25002</v>
      </c>
      <c r="Q32" s="160">
        <v>5674</v>
      </c>
      <c r="R32" s="160">
        <v>0</v>
      </c>
      <c r="S32" s="160">
        <v>105235</v>
      </c>
      <c r="T32" s="160">
        <v>19100</v>
      </c>
      <c r="U32" s="160">
        <v>1172</v>
      </c>
      <c r="V32" s="160">
        <v>15665</v>
      </c>
      <c r="W32" s="160">
        <v>384</v>
      </c>
      <c r="X32" s="160">
        <v>25791</v>
      </c>
      <c r="Y32" s="160">
        <v>481</v>
      </c>
      <c r="Z32" s="160">
        <v>170</v>
      </c>
      <c r="AA32" s="160">
        <v>4</v>
      </c>
      <c r="AB32" s="160">
        <v>28411</v>
      </c>
      <c r="AC32" s="160">
        <v>12263</v>
      </c>
      <c r="AD32" s="160">
        <v>16148</v>
      </c>
      <c r="AE32" s="177">
        <v>24</v>
      </c>
      <c r="AF32" s="160">
        <v>55403</v>
      </c>
      <c r="AG32" s="160">
        <v>1588</v>
      </c>
      <c r="AH32" s="160">
        <v>0</v>
      </c>
      <c r="AI32" s="160">
        <v>56991</v>
      </c>
      <c r="AJ32" s="160">
        <v>955</v>
      </c>
      <c r="AK32" s="160">
        <v>374</v>
      </c>
      <c r="AL32" s="160">
        <v>23673</v>
      </c>
      <c r="AM32" s="160">
        <v>0</v>
      </c>
      <c r="AN32" s="160">
        <v>25002</v>
      </c>
      <c r="AO32" s="160">
        <v>1328241</v>
      </c>
      <c r="AP32" s="160">
        <v>1490001</v>
      </c>
      <c r="AQ32" s="160">
        <v>127</v>
      </c>
      <c r="AR32" s="160">
        <v>1</v>
      </c>
      <c r="AS32" s="160">
        <v>3</v>
      </c>
      <c r="AT32" s="160">
        <v>1167</v>
      </c>
      <c r="AU32" s="160">
        <v>5092</v>
      </c>
      <c r="AV32" s="160">
        <v>6259</v>
      </c>
      <c r="AW32" s="160">
        <v>165</v>
      </c>
      <c r="AX32" s="160">
        <v>31</v>
      </c>
      <c r="AY32" s="160">
        <v>23</v>
      </c>
      <c r="AZ32" s="160">
        <v>4</v>
      </c>
      <c r="BA32" s="160">
        <v>4</v>
      </c>
      <c r="BB32" s="160">
        <v>1</v>
      </c>
      <c r="BC32" s="160">
        <v>0</v>
      </c>
      <c r="BD32" s="160">
        <v>568</v>
      </c>
      <c r="BE32" s="160">
        <v>11</v>
      </c>
      <c r="BF32" s="160">
        <v>775</v>
      </c>
      <c r="BG32" s="160">
        <v>268</v>
      </c>
      <c r="BH32" s="160">
        <v>1043</v>
      </c>
      <c r="BI32" s="145"/>
      <c r="BJ32" s="145"/>
      <c r="BK32" s="145"/>
      <c r="BL32" s="145"/>
    </row>
    <row r="33" spans="1:64" ht="15">
      <c r="A33" s="150">
        <v>26</v>
      </c>
      <c r="B33" s="151" t="s">
        <v>138</v>
      </c>
      <c r="C33" s="152" t="s">
        <v>256</v>
      </c>
      <c r="D33" s="160">
        <v>87606</v>
      </c>
      <c r="E33" s="160">
        <v>21886</v>
      </c>
      <c r="F33" s="160">
        <v>0</v>
      </c>
      <c r="G33" s="160">
        <v>2309</v>
      </c>
      <c r="H33" s="160">
        <v>0</v>
      </c>
      <c r="I33" s="160">
        <v>5265</v>
      </c>
      <c r="J33" s="160">
        <v>13</v>
      </c>
      <c r="K33" s="160">
        <v>11810</v>
      </c>
      <c r="L33" s="160">
        <v>0</v>
      </c>
      <c r="M33" s="160">
        <v>128889</v>
      </c>
      <c r="N33" s="160">
        <v>26513</v>
      </c>
      <c r="O33" s="160">
        <v>85169</v>
      </c>
      <c r="P33" s="160">
        <v>53665</v>
      </c>
      <c r="Q33" s="160">
        <v>16467</v>
      </c>
      <c r="R33" s="160">
        <v>0</v>
      </c>
      <c r="S33" s="160">
        <v>181814</v>
      </c>
      <c r="T33" s="160">
        <v>25920</v>
      </c>
      <c r="U33" s="160">
        <v>802</v>
      </c>
      <c r="V33" s="160">
        <v>19366</v>
      </c>
      <c r="W33" s="160">
        <v>1226</v>
      </c>
      <c r="X33" s="160">
        <v>24762</v>
      </c>
      <c r="Y33" s="160">
        <v>1273</v>
      </c>
      <c r="Z33" s="160">
        <v>468</v>
      </c>
      <c r="AA33" s="160">
        <v>5</v>
      </c>
      <c r="AB33" s="160">
        <v>0</v>
      </c>
      <c r="AC33" s="160">
        <v>-1670</v>
      </c>
      <c r="AD33" s="160">
        <v>1670</v>
      </c>
      <c r="AE33" s="177">
        <v>22.4</v>
      </c>
      <c r="AF33" s="160">
        <v>65018</v>
      </c>
      <c r="AG33" s="160">
        <v>20151</v>
      </c>
      <c r="AH33" s="160">
        <v>0</v>
      </c>
      <c r="AI33" s="160">
        <v>85169</v>
      </c>
      <c r="AJ33" s="160">
        <v>11094</v>
      </c>
      <c r="AK33" s="160">
        <v>18838</v>
      </c>
      <c r="AL33" s="160">
        <v>17506</v>
      </c>
      <c r="AM33" s="160">
        <v>6227</v>
      </c>
      <c r="AN33" s="160">
        <v>53665</v>
      </c>
      <c r="AO33" s="160">
        <v>2197611</v>
      </c>
      <c r="AP33" s="160">
        <v>2438215</v>
      </c>
      <c r="AQ33" s="160">
        <v>42</v>
      </c>
      <c r="AR33" s="160">
        <v>24</v>
      </c>
      <c r="AS33" s="160">
        <v>8</v>
      </c>
      <c r="AT33" s="160">
        <v>1562</v>
      </c>
      <c r="AU33" s="160">
        <v>10248</v>
      </c>
      <c r="AV33" s="160">
        <v>11810</v>
      </c>
      <c r="AW33" s="160">
        <v>182</v>
      </c>
      <c r="AX33" s="160">
        <v>57</v>
      </c>
      <c r="AY33" s="160">
        <v>39</v>
      </c>
      <c r="AZ33" s="160">
        <v>4</v>
      </c>
      <c r="BA33" s="160">
        <v>14</v>
      </c>
      <c r="BB33" s="160">
        <v>3</v>
      </c>
      <c r="BC33" s="160">
        <v>1</v>
      </c>
      <c r="BD33" s="160">
        <v>711</v>
      </c>
      <c r="BE33" s="160">
        <v>9</v>
      </c>
      <c r="BF33" s="160">
        <v>959</v>
      </c>
      <c r="BG33" s="160">
        <v>308</v>
      </c>
      <c r="BH33" s="160">
        <v>1267</v>
      </c>
      <c r="BI33" s="145"/>
      <c r="BJ33" s="145"/>
      <c r="BK33" s="145"/>
      <c r="BL33" s="145"/>
    </row>
    <row r="34" spans="1:64" ht="15">
      <c r="A34" s="150">
        <v>27</v>
      </c>
      <c r="B34" s="151" t="s">
        <v>139</v>
      </c>
      <c r="C34" s="152" t="s">
        <v>257</v>
      </c>
      <c r="D34" s="160">
        <v>62211</v>
      </c>
      <c r="E34" s="160">
        <v>20182</v>
      </c>
      <c r="F34" s="160">
        <v>0</v>
      </c>
      <c r="G34" s="160">
        <v>2201</v>
      </c>
      <c r="H34" s="160">
        <v>0</v>
      </c>
      <c r="I34" s="160">
        <v>6240</v>
      </c>
      <c r="J34" s="160">
        <v>0</v>
      </c>
      <c r="K34" s="160">
        <v>4988</v>
      </c>
      <c r="L34" s="160">
        <v>17</v>
      </c>
      <c r="M34" s="160">
        <v>95839</v>
      </c>
      <c r="N34" s="160">
        <v>24109</v>
      </c>
      <c r="O34" s="160">
        <v>81527</v>
      </c>
      <c r="P34" s="160">
        <v>21774</v>
      </c>
      <c r="Q34" s="160">
        <v>6772</v>
      </c>
      <c r="R34" s="160">
        <v>0</v>
      </c>
      <c r="S34" s="160">
        <v>134182</v>
      </c>
      <c r="T34" s="160">
        <v>29401</v>
      </c>
      <c r="U34" s="160">
        <v>1219</v>
      </c>
      <c r="V34" s="160">
        <v>16390</v>
      </c>
      <c r="W34" s="160">
        <v>651</v>
      </c>
      <c r="X34" s="160">
        <v>27556</v>
      </c>
      <c r="Y34" s="160">
        <v>931</v>
      </c>
      <c r="Z34" s="160">
        <v>76</v>
      </c>
      <c r="AA34" s="160">
        <v>52</v>
      </c>
      <c r="AB34" s="160">
        <v>100563</v>
      </c>
      <c r="AC34" s="160">
        <v>4500</v>
      </c>
      <c r="AD34" s="160">
        <v>96063</v>
      </c>
      <c r="AE34" s="177">
        <v>12.3</v>
      </c>
      <c r="AF34" s="160">
        <v>53474</v>
      </c>
      <c r="AG34" s="160">
        <v>28053</v>
      </c>
      <c r="AH34" s="160">
        <v>0</v>
      </c>
      <c r="AI34" s="160">
        <v>81527</v>
      </c>
      <c r="AJ34" s="160">
        <v>472</v>
      </c>
      <c r="AK34" s="160">
        <v>212</v>
      </c>
      <c r="AL34" s="160">
        <v>21077</v>
      </c>
      <c r="AM34" s="160">
        <v>13</v>
      </c>
      <c r="AN34" s="160">
        <v>21774</v>
      </c>
      <c r="AO34" s="160">
        <v>1565656</v>
      </c>
      <c r="AP34" s="160">
        <v>1840733</v>
      </c>
      <c r="AQ34" s="160">
        <v>25</v>
      </c>
      <c r="AR34" s="160">
        <v>23</v>
      </c>
      <c r="AS34" s="160">
        <v>2</v>
      </c>
      <c r="AT34" s="160">
        <v>1210</v>
      </c>
      <c r="AU34" s="160">
        <v>3778</v>
      </c>
      <c r="AV34" s="160">
        <v>4988</v>
      </c>
      <c r="AW34" s="160">
        <v>166</v>
      </c>
      <c r="AX34" s="160">
        <v>23</v>
      </c>
      <c r="AY34" s="160">
        <v>9</v>
      </c>
      <c r="AZ34" s="160">
        <v>3</v>
      </c>
      <c r="BA34" s="160">
        <v>11</v>
      </c>
      <c r="BB34" s="160">
        <v>23</v>
      </c>
      <c r="BC34" s="160">
        <v>0</v>
      </c>
      <c r="BD34" s="160">
        <v>681</v>
      </c>
      <c r="BE34" s="160">
        <v>0</v>
      </c>
      <c r="BF34" s="160">
        <v>870</v>
      </c>
      <c r="BG34" s="160">
        <v>168</v>
      </c>
      <c r="BH34" s="160">
        <v>1038</v>
      </c>
      <c r="BI34" s="145"/>
      <c r="BJ34" s="145"/>
      <c r="BK34" s="145"/>
      <c r="BL34" s="145"/>
    </row>
    <row r="35" spans="1:64" ht="15">
      <c r="A35" s="150">
        <v>28</v>
      </c>
      <c r="B35" s="151" t="s">
        <v>140</v>
      </c>
      <c r="C35" s="152" t="s">
        <v>258</v>
      </c>
      <c r="D35" s="160">
        <v>55821</v>
      </c>
      <c r="E35" s="160">
        <v>12129</v>
      </c>
      <c r="F35" s="160">
        <v>0</v>
      </c>
      <c r="G35" s="160">
        <v>1142</v>
      </c>
      <c r="H35" s="160">
        <v>2119</v>
      </c>
      <c r="I35" s="160">
        <v>4875</v>
      </c>
      <c r="J35" s="160">
        <v>0</v>
      </c>
      <c r="K35" s="160">
        <v>7492</v>
      </c>
      <c r="L35" s="160">
        <v>1001</v>
      </c>
      <c r="M35" s="160">
        <v>84579</v>
      </c>
      <c r="N35" s="160">
        <v>17844</v>
      </c>
      <c r="O35" s="160">
        <v>71224</v>
      </c>
      <c r="P35" s="160">
        <v>27957</v>
      </c>
      <c r="Q35" s="160">
        <v>2384</v>
      </c>
      <c r="R35" s="160">
        <v>0</v>
      </c>
      <c r="S35" s="160">
        <v>119409</v>
      </c>
      <c r="T35" s="160">
        <v>17327</v>
      </c>
      <c r="U35" s="160">
        <v>0</v>
      </c>
      <c r="V35" s="160">
        <v>13579</v>
      </c>
      <c r="W35" s="160">
        <v>0</v>
      </c>
      <c r="X35" s="160">
        <v>19989</v>
      </c>
      <c r="Y35" s="160">
        <v>0</v>
      </c>
      <c r="Z35" s="160">
        <v>0</v>
      </c>
      <c r="AA35" s="160">
        <v>0</v>
      </c>
      <c r="AB35" s="160">
        <v>161615</v>
      </c>
      <c r="AC35" s="160">
        <v>0</v>
      </c>
      <c r="AD35" s="160">
        <v>161615</v>
      </c>
      <c r="AE35" s="177">
        <v>24.7</v>
      </c>
      <c r="AF35" s="160">
        <v>17592</v>
      </c>
      <c r="AG35" s="160">
        <v>53632</v>
      </c>
      <c r="AH35" s="160">
        <v>0</v>
      </c>
      <c r="AI35" s="160">
        <v>71224</v>
      </c>
      <c r="AJ35" s="160">
        <v>4019</v>
      </c>
      <c r="AK35" s="160">
        <v>349</v>
      </c>
      <c r="AL35" s="160">
        <v>19890</v>
      </c>
      <c r="AM35" s="160">
        <v>3699</v>
      </c>
      <c r="AN35" s="160">
        <v>27957</v>
      </c>
      <c r="AO35" s="160">
        <v>1333539</v>
      </c>
      <c r="AP35" s="160">
        <v>1521416</v>
      </c>
      <c r="AQ35" s="160">
        <v>0</v>
      </c>
      <c r="AR35" s="160">
        <v>29</v>
      </c>
      <c r="AS35" s="160">
        <v>0</v>
      </c>
      <c r="AT35" s="160">
        <v>2636</v>
      </c>
      <c r="AU35" s="160">
        <v>4856</v>
      </c>
      <c r="AV35" s="160">
        <v>7492</v>
      </c>
      <c r="AW35" s="160">
        <v>100</v>
      </c>
      <c r="AX35" s="160">
        <v>33</v>
      </c>
      <c r="AY35" s="160">
        <v>23</v>
      </c>
      <c r="AZ35" s="160">
        <v>3</v>
      </c>
      <c r="BA35" s="160">
        <v>7</v>
      </c>
      <c r="BB35" s="160">
        <v>0</v>
      </c>
      <c r="BC35" s="160">
        <v>0</v>
      </c>
      <c r="BD35" s="160">
        <v>7</v>
      </c>
      <c r="BE35" s="160">
        <v>70</v>
      </c>
      <c r="BF35" s="160">
        <v>210</v>
      </c>
      <c r="BG35" s="160">
        <v>193</v>
      </c>
      <c r="BH35" s="160">
        <v>403</v>
      </c>
      <c r="BI35" s="145"/>
      <c r="BJ35" s="145"/>
      <c r="BK35" s="145"/>
      <c r="BL35" s="145"/>
    </row>
    <row r="36" spans="1:64" ht="15">
      <c r="A36" s="150">
        <v>29</v>
      </c>
      <c r="B36" s="151" t="s">
        <v>141</v>
      </c>
      <c r="C36" s="152" t="s">
        <v>259</v>
      </c>
      <c r="D36" s="160">
        <v>36220</v>
      </c>
      <c r="E36" s="160">
        <v>5962</v>
      </c>
      <c r="F36" s="160">
        <v>0</v>
      </c>
      <c r="G36" s="160">
        <v>680</v>
      </c>
      <c r="H36" s="160">
        <v>0</v>
      </c>
      <c r="I36" s="160">
        <v>1982</v>
      </c>
      <c r="J36" s="160">
        <v>0</v>
      </c>
      <c r="K36" s="160">
        <v>3030</v>
      </c>
      <c r="L36" s="160">
        <v>0</v>
      </c>
      <c r="M36" s="160">
        <v>47874</v>
      </c>
      <c r="N36" s="160">
        <v>8288</v>
      </c>
      <c r="O36" s="160">
        <v>34667</v>
      </c>
      <c r="P36" s="160">
        <v>2153</v>
      </c>
      <c r="Q36" s="160">
        <v>3631</v>
      </c>
      <c r="R36" s="160">
        <v>0</v>
      </c>
      <c r="S36" s="160">
        <v>48739</v>
      </c>
      <c r="T36" s="160">
        <v>7729</v>
      </c>
      <c r="U36" s="160">
        <v>527</v>
      </c>
      <c r="V36" s="160">
        <v>7729</v>
      </c>
      <c r="W36" s="160">
        <v>290</v>
      </c>
      <c r="X36" s="160">
        <v>7460</v>
      </c>
      <c r="Y36" s="160">
        <v>311</v>
      </c>
      <c r="Z36" s="160">
        <v>12</v>
      </c>
      <c r="AA36" s="160">
        <v>0</v>
      </c>
      <c r="AB36" s="160">
        <v>116742</v>
      </c>
      <c r="AC36" s="160">
        <v>5560</v>
      </c>
      <c r="AD36" s="160">
        <v>111182</v>
      </c>
      <c r="AE36" s="177">
        <v>15.7</v>
      </c>
      <c r="AF36" s="160">
        <v>20839</v>
      </c>
      <c r="AG36" s="160">
        <v>13828</v>
      </c>
      <c r="AH36" s="160">
        <v>0</v>
      </c>
      <c r="AI36" s="160">
        <v>34667</v>
      </c>
      <c r="AJ36" s="160">
        <v>0</v>
      </c>
      <c r="AK36" s="160">
        <v>2121</v>
      </c>
      <c r="AL36" s="160">
        <v>2</v>
      </c>
      <c r="AM36" s="160">
        <v>30</v>
      </c>
      <c r="AN36" s="160">
        <v>2153</v>
      </c>
      <c r="AO36" s="160">
        <v>802375</v>
      </c>
      <c r="AP36" s="160">
        <v>914422</v>
      </c>
      <c r="AQ36" s="160">
        <v>87</v>
      </c>
      <c r="AR36" s="160">
        <v>13</v>
      </c>
      <c r="AS36" s="160">
        <v>0</v>
      </c>
      <c r="AT36" s="160">
        <v>983</v>
      </c>
      <c r="AU36" s="160">
        <v>2047</v>
      </c>
      <c r="AV36" s="160">
        <v>3030</v>
      </c>
      <c r="AW36" s="160">
        <v>94</v>
      </c>
      <c r="AX36" s="160">
        <v>4</v>
      </c>
      <c r="AY36" s="160">
        <v>2</v>
      </c>
      <c r="AZ36" s="160">
        <v>1</v>
      </c>
      <c r="BA36" s="160">
        <v>1</v>
      </c>
      <c r="BB36" s="160">
        <v>0</v>
      </c>
      <c r="BC36" s="160">
        <v>0</v>
      </c>
      <c r="BD36" s="160">
        <v>180</v>
      </c>
      <c r="BE36" s="160">
        <v>3</v>
      </c>
      <c r="BF36" s="160">
        <v>281</v>
      </c>
      <c r="BG36" s="160">
        <v>16</v>
      </c>
      <c r="BH36" s="160">
        <v>297</v>
      </c>
      <c r="BI36" s="145"/>
      <c r="BJ36" s="145"/>
      <c r="BK36" s="145"/>
      <c r="BL36" s="145"/>
    </row>
    <row r="37" spans="1:64" ht="15">
      <c r="A37" s="150">
        <v>30</v>
      </c>
      <c r="B37" s="151" t="s">
        <v>142</v>
      </c>
      <c r="C37" s="152" t="s">
        <v>260</v>
      </c>
      <c r="D37" s="160">
        <v>127078</v>
      </c>
      <c r="E37" s="160">
        <v>28187</v>
      </c>
      <c r="F37" s="160">
        <v>0</v>
      </c>
      <c r="G37" s="160">
        <v>3714</v>
      </c>
      <c r="H37" s="160">
        <v>0</v>
      </c>
      <c r="I37" s="160">
        <v>16048</v>
      </c>
      <c r="J37" s="160">
        <v>0</v>
      </c>
      <c r="K37" s="160">
        <v>4915</v>
      </c>
      <c r="L37" s="160">
        <v>580</v>
      </c>
      <c r="M37" s="160">
        <v>180522</v>
      </c>
      <c r="N37" s="160">
        <v>42829</v>
      </c>
      <c r="O37" s="160">
        <v>127132</v>
      </c>
      <c r="P37" s="160">
        <v>88307</v>
      </c>
      <c r="Q37" s="160">
        <v>11535</v>
      </c>
      <c r="R37" s="160">
        <v>0</v>
      </c>
      <c r="S37" s="160">
        <v>269803</v>
      </c>
      <c r="T37" s="160">
        <v>37840</v>
      </c>
      <c r="U37" s="160">
        <v>1208</v>
      </c>
      <c r="V37" s="160">
        <v>29797</v>
      </c>
      <c r="W37" s="160">
        <v>1143</v>
      </c>
      <c r="X37" s="160">
        <v>35187</v>
      </c>
      <c r="Y37" s="160">
        <v>797</v>
      </c>
      <c r="Z37" s="160">
        <v>61</v>
      </c>
      <c r="AA37" s="160">
        <v>2</v>
      </c>
      <c r="AB37" s="160">
        <v>60619</v>
      </c>
      <c r="AC37" s="160">
        <v>36256</v>
      </c>
      <c r="AD37" s="160">
        <v>24363</v>
      </c>
      <c r="AE37" s="177">
        <v>18</v>
      </c>
      <c r="AF37" s="160">
        <v>108957</v>
      </c>
      <c r="AG37" s="160">
        <v>18175</v>
      </c>
      <c r="AH37" s="160">
        <v>10451</v>
      </c>
      <c r="AI37" s="160">
        <v>127132</v>
      </c>
      <c r="AJ37" s="160">
        <v>16214</v>
      </c>
      <c r="AK37" s="160">
        <v>670</v>
      </c>
      <c r="AL37" s="160">
        <v>56457</v>
      </c>
      <c r="AM37" s="160">
        <v>14966</v>
      </c>
      <c r="AN37" s="160">
        <v>88307</v>
      </c>
      <c r="AO37" s="160">
        <v>3072296</v>
      </c>
      <c r="AP37" s="160">
        <v>3496446</v>
      </c>
      <c r="AQ37" s="160">
        <v>49</v>
      </c>
      <c r="AR37" s="160">
        <v>31</v>
      </c>
      <c r="AS37" s="160">
        <v>1</v>
      </c>
      <c r="AT37" s="160">
        <v>1409</v>
      </c>
      <c r="AU37" s="160">
        <v>3506</v>
      </c>
      <c r="AV37" s="160">
        <v>4915</v>
      </c>
      <c r="AW37" s="160">
        <v>315</v>
      </c>
      <c r="AX37" s="160">
        <v>82</v>
      </c>
      <c r="AY37" s="160">
        <v>64</v>
      </c>
      <c r="AZ37" s="160">
        <v>9</v>
      </c>
      <c r="BA37" s="160">
        <v>9</v>
      </c>
      <c r="BB37" s="160">
        <v>0</v>
      </c>
      <c r="BC37" s="160">
        <v>0</v>
      </c>
      <c r="BD37" s="160">
        <v>793</v>
      </c>
      <c r="BE37" s="160">
        <v>29</v>
      </c>
      <c r="BF37" s="160">
        <v>1219</v>
      </c>
      <c r="BG37" s="160">
        <v>117</v>
      </c>
      <c r="BH37" s="160">
        <v>1336</v>
      </c>
      <c r="BI37" s="145"/>
      <c r="BJ37" s="145"/>
      <c r="BK37" s="145"/>
      <c r="BL37" s="145"/>
    </row>
    <row r="38" spans="1:64" ht="15">
      <c r="A38" s="150">
        <v>31</v>
      </c>
      <c r="B38" s="151" t="s">
        <v>143</v>
      </c>
      <c r="C38" s="152" t="s">
        <v>261</v>
      </c>
      <c r="D38" s="160">
        <v>52673</v>
      </c>
      <c r="E38" s="160">
        <v>11593</v>
      </c>
      <c r="F38" s="160">
        <v>0</v>
      </c>
      <c r="G38" s="160">
        <v>1580</v>
      </c>
      <c r="H38" s="160">
        <v>0</v>
      </c>
      <c r="I38" s="160">
        <v>4215</v>
      </c>
      <c r="J38" s="160">
        <v>-6</v>
      </c>
      <c r="K38" s="160">
        <v>3942</v>
      </c>
      <c r="L38" s="160">
        <v>6</v>
      </c>
      <c r="M38" s="160">
        <v>74003</v>
      </c>
      <c r="N38" s="160">
        <v>18671</v>
      </c>
      <c r="O38" s="160">
        <v>59735</v>
      </c>
      <c r="P38" s="160">
        <v>17730</v>
      </c>
      <c r="Q38" s="160">
        <v>5769</v>
      </c>
      <c r="R38" s="160">
        <v>561</v>
      </c>
      <c r="S38" s="160">
        <v>102466</v>
      </c>
      <c r="T38" s="160">
        <v>19886</v>
      </c>
      <c r="U38" s="160">
        <v>1235</v>
      </c>
      <c r="V38" s="160">
        <v>12088</v>
      </c>
      <c r="W38" s="160">
        <v>625</v>
      </c>
      <c r="X38" s="160">
        <v>19026</v>
      </c>
      <c r="Y38" s="160">
        <v>810</v>
      </c>
      <c r="Z38" s="160">
        <v>143</v>
      </c>
      <c r="AA38" s="160">
        <v>11</v>
      </c>
      <c r="AB38" s="160">
        <v>31303</v>
      </c>
      <c r="AC38" s="160">
        <v>20981</v>
      </c>
      <c r="AD38" s="160">
        <v>10322</v>
      </c>
      <c r="AE38" s="177">
        <v>19</v>
      </c>
      <c r="AF38" s="160">
        <v>41381</v>
      </c>
      <c r="AG38" s="160">
        <v>18354</v>
      </c>
      <c r="AH38" s="160">
        <v>0</v>
      </c>
      <c r="AI38" s="160">
        <v>59735</v>
      </c>
      <c r="AJ38" s="160">
        <v>2976</v>
      </c>
      <c r="AK38" s="160">
        <v>862</v>
      </c>
      <c r="AL38" s="160">
        <v>9942</v>
      </c>
      <c r="AM38" s="160">
        <v>3950</v>
      </c>
      <c r="AN38" s="160">
        <v>17730</v>
      </c>
      <c r="AO38" s="160">
        <v>1319994</v>
      </c>
      <c r="AP38" s="160">
        <v>1523748</v>
      </c>
      <c r="AQ38" s="160">
        <v>533</v>
      </c>
      <c r="AR38" s="160">
        <v>21</v>
      </c>
      <c r="AS38" s="160">
        <v>4</v>
      </c>
      <c r="AT38" s="160">
        <v>910</v>
      </c>
      <c r="AU38" s="160">
        <v>3032</v>
      </c>
      <c r="AV38" s="160">
        <v>3942</v>
      </c>
      <c r="AW38" s="160">
        <v>92</v>
      </c>
      <c r="AX38" s="160">
        <v>25</v>
      </c>
      <c r="AY38" s="160">
        <v>20</v>
      </c>
      <c r="AZ38" s="160">
        <v>1</v>
      </c>
      <c r="BA38" s="160">
        <v>4</v>
      </c>
      <c r="BB38" s="160">
        <v>0</v>
      </c>
      <c r="BC38" s="160">
        <v>1</v>
      </c>
      <c r="BD38" s="160">
        <v>610</v>
      </c>
      <c r="BE38" s="160">
        <v>4</v>
      </c>
      <c r="BF38" s="160">
        <v>731</v>
      </c>
      <c r="BG38" s="160">
        <v>4</v>
      </c>
      <c r="BH38" s="160">
        <v>735</v>
      </c>
      <c r="BI38" s="145"/>
      <c r="BJ38" s="145"/>
      <c r="BK38" s="145"/>
      <c r="BL38" s="145"/>
    </row>
    <row r="39" spans="1:64" ht="15">
      <c r="A39" s="150">
        <v>32</v>
      </c>
      <c r="B39" s="151" t="s">
        <v>146</v>
      </c>
      <c r="C39" s="152" t="s">
        <v>266</v>
      </c>
      <c r="D39" s="160">
        <v>44613</v>
      </c>
      <c r="E39" s="160">
        <v>9404</v>
      </c>
      <c r="F39" s="160">
        <v>0</v>
      </c>
      <c r="G39" s="160">
        <v>1079</v>
      </c>
      <c r="H39" s="160">
        <v>0</v>
      </c>
      <c r="I39" s="160">
        <v>3306</v>
      </c>
      <c r="J39" s="160">
        <v>0</v>
      </c>
      <c r="K39" s="160">
        <v>9597</v>
      </c>
      <c r="L39" s="160">
        <v>2</v>
      </c>
      <c r="M39" s="160">
        <v>68001</v>
      </c>
      <c r="N39" s="160">
        <v>13455</v>
      </c>
      <c r="O39" s="160">
        <v>40495</v>
      </c>
      <c r="P39" s="160">
        <v>26369</v>
      </c>
      <c r="Q39" s="160">
        <v>6191</v>
      </c>
      <c r="R39" s="160">
        <v>0</v>
      </c>
      <c r="S39" s="160">
        <v>86510</v>
      </c>
      <c r="T39" s="160">
        <v>14422</v>
      </c>
      <c r="U39" s="160">
        <v>1251</v>
      </c>
      <c r="V39" s="160">
        <v>8294</v>
      </c>
      <c r="W39" s="160">
        <v>666</v>
      </c>
      <c r="X39" s="160">
        <v>13007</v>
      </c>
      <c r="Y39" s="160">
        <v>682</v>
      </c>
      <c r="Z39" s="160">
        <v>59</v>
      </c>
      <c r="AA39" s="160">
        <v>7</v>
      </c>
      <c r="AB39" s="160">
        <v>52586</v>
      </c>
      <c r="AC39" s="160">
        <v>3977</v>
      </c>
      <c r="AD39" s="160">
        <v>48609</v>
      </c>
      <c r="AE39" s="177">
        <v>11.6</v>
      </c>
      <c r="AF39" s="160">
        <v>40495</v>
      </c>
      <c r="AG39" s="160">
        <v>0</v>
      </c>
      <c r="AH39" s="160">
        <v>0</v>
      </c>
      <c r="AI39" s="160">
        <v>40495</v>
      </c>
      <c r="AJ39" s="160">
        <v>935</v>
      </c>
      <c r="AK39" s="160">
        <v>7159</v>
      </c>
      <c r="AL39" s="160">
        <v>16747</v>
      </c>
      <c r="AM39" s="160">
        <v>1528</v>
      </c>
      <c r="AN39" s="160">
        <v>26369</v>
      </c>
      <c r="AO39" s="160">
        <v>1087027</v>
      </c>
      <c r="AP39" s="160">
        <v>1234725</v>
      </c>
      <c r="AQ39" s="160">
        <v>0</v>
      </c>
      <c r="AR39" s="160">
        <v>17</v>
      </c>
      <c r="AS39" s="160">
        <v>2</v>
      </c>
      <c r="AT39" s="160">
        <v>905</v>
      </c>
      <c r="AU39" s="160">
        <v>8692</v>
      </c>
      <c r="AV39" s="160">
        <v>9597</v>
      </c>
      <c r="AW39" s="160">
        <v>135</v>
      </c>
      <c r="AX39" s="160">
        <v>24</v>
      </c>
      <c r="AY39" s="160">
        <v>14</v>
      </c>
      <c r="AZ39" s="160">
        <v>9</v>
      </c>
      <c r="BA39" s="160">
        <v>1</v>
      </c>
      <c r="BB39" s="160">
        <v>0</v>
      </c>
      <c r="BC39" s="160">
        <v>0</v>
      </c>
      <c r="BD39" s="160">
        <v>225</v>
      </c>
      <c r="BE39" s="160">
        <v>0</v>
      </c>
      <c r="BF39" s="160">
        <v>384</v>
      </c>
      <c r="BG39" s="160">
        <v>219</v>
      </c>
      <c r="BH39" s="160">
        <v>603</v>
      </c>
      <c r="BI39" s="145"/>
      <c r="BJ39" s="145"/>
      <c r="BK39" s="145"/>
      <c r="BL39" s="145"/>
    </row>
    <row r="40" spans="1:64" ht="15">
      <c r="A40" s="150">
        <v>33</v>
      </c>
      <c r="B40" s="151" t="s">
        <v>147</v>
      </c>
      <c r="C40" s="152" t="s">
        <v>267</v>
      </c>
      <c r="D40" s="160">
        <v>56489</v>
      </c>
      <c r="E40" s="160">
        <v>14223</v>
      </c>
      <c r="F40" s="160">
        <v>0</v>
      </c>
      <c r="G40" s="160">
        <v>1265</v>
      </c>
      <c r="H40" s="160">
        <v>0</v>
      </c>
      <c r="I40" s="160">
        <v>4572</v>
      </c>
      <c r="J40" s="160">
        <v>0</v>
      </c>
      <c r="K40" s="160">
        <v>4317</v>
      </c>
      <c r="L40" s="160">
        <v>13</v>
      </c>
      <c r="M40" s="160">
        <v>80879</v>
      </c>
      <c r="N40" s="160">
        <v>19264</v>
      </c>
      <c r="O40" s="160">
        <v>53771</v>
      </c>
      <c r="P40" s="160">
        <v>38236</v>
      </c>
      <c r="Q40" s="160">
        <v>4721</v>
      </c>
      <c r="R40" s="160">
        <v>1478</v>
      </c>
      <c r="S40" s="160">
        <v>117470</v>
      </c>
      <c r="T40" s="160">
        <v>19518</v>
      </c>
      <c r="U40" s="160">
        <v>1143</v>
      </c>
      <c r="V40" s="160">
        <v>12660</v>
      </c>
      <c r="W40" s="160">
        <v>1137</v>
      </c>
      <c r="X40" s="160">
        <v>18768</v>
      </c>
      <c r="Y40" s="160">
        <v>1181</v>
      </c>
      <c r="Z40" s="160">
        <v>77</v>
      </c>
      <c r="AA40" s="160">
        <v>3</v>
      </c>
      <c r="AB40" s="160">
        <v>26247</v>
      </c>
      <c r="AC40" s="160">
        <v>0</v>
      </c>
      <c r="AD40" s="160">
        <v>26247</v>
      </c>
      <c r="AE40" s="177">
        <v>17.9</v>
      </c>
      <c r="AF40" s="160">
        <v>53050</v>
      </c>
      <c r="AG40" s="160">
        <v>721</v>
      </c>
      <c r="AH40" s="160">
        <v>0</v>
      </c>
      <c r="AI40" s="160">
        <v>53771</v>
      </c>
      <c r="AJ40" s="160">
        <v>0</v>
      </c>
      <c r="AK40" s="160">
        <v>105</v>
      </c>
      <c r="AL40" s="160">
        <v>27224</v>
      </c>
      <c r="AM40" s="160">
        <v>10907</v>
      </c>
      <c r="AN40" s="160">
        <v>38236</v>
      </c>
      <c r="AO40" s="160">
        <v>1199000</v>
      </c>
      <c r="AP40" s="160">
        <v>1369000</v>
      </c>
      <c r="AQ40" s="160">
        <v>121</v>
      </c>
      <c r="AR40" s="160">
        <v>13</v>
      </c>
      <c r="AS40" s="160">
        <v>3</v>
      </c>
      <c r="AT40" s="160">
        <v>1157</v>
      </c>
      <c r="AU40" s="160">
        <v>3160</v>
      </c>
      <c r="AV40" s="160">
        <v>4317</v>
      </c>
      <c r="AW40" s="160">
        <v>108</v>
      </c>
      <c r="AX40" s="160">
        <v>23</v>
      </c>
      <c r="AY40" s="160">
        <v>16</v>
      </c>
      <c r="AZ40" s="160">
        <v>0</v>
      </c>
      <c r="BA40" s="160">
        <v>7</v>
      </c>
      <c r="BB40" s="160">
        <v>0</v>
      </c>
      <c r="BC40" s="160">
        <v>2</v>
      </c>
      <c r="BD40" s="160">
        <v>13</v>
      </c>
      <c r="BE40" s="160">
        <v>5</v>
      </c>
      <c r="BF40" s="160">
        <v>149</v>
      </c>
      <c r="BG40" s="160">
        <v>547</v>
      </c>
      <c r="BH40" s="160">
        <v>696</v>
      </c>
      <c r="BI40" s="145"/>
      <c r="BJ40" s="145"/>
      <c r="BK40" s="145"/>
      <c r="BL40" s="145"/>
    </row>
    <row r="41" spans="1:64" ht="15">
      <c r="A41" s="150">
        <v>34</v>
      </c>
      <c r="B41" s="151" t="s">
        <v>149</v>
      </c>
      <c r="C41" s="152" t="s">
        <v>269</v>
      </c>
      <c r="D41" s="160">
        <v>106280</v>
      </c>
      <c r="E41" s="160">
        <v>27235</v>
      </c>
      <c r="F41" s="160">
        <v>0</v>
      </c>
      <c r="G41" s="160">
        <v>3775</v>
      </c>
      <c r="H41" s="160">
        <v>0</v>
      </c>
      <c r="I41" s="160">
        <v>10622</v>
      </c>
      <c r="J41" s="160">
        <v>-6</v>
      </c>
      <c r="K41" s="160">
        <v>10218</v>
      </c>
      <c r="L41" s="160">
        <v>159</v>
      </c>
      <c r="M41" s="160">
        <v>158283</v>
      </c>
      <c r="N41" s="160">
        <v>35377</v>
      </c>
      <c r="O41" s="160">
        <v>109856</v>
      </c>
      <c r="P41" s="160">
        <v>49294</v>
      </c>
      <c r="Q41" s="160">
        <v>6741</v>
      </c>
      <c r="R41" s="160">
        <v>860</v>
      </c>
      <c r="S41" s="160">
        <v>202128</v>
      </c>
      <c r="T41" s="160">
        <v>35009</v>
      </c>
      <c r="U41" s="160">
        <v>2198</v>
      </c>
      <c r="V41" s="160">
        <v>23044</v>
      </c>
      <c r="W41" s="160">
        <v>682</v>
      </c>
      <c r="X41" s="160">
        <v>33978</v>
      </c>
      <c r="Y41" s="160">
        <v>1062</v>
      </c>
      <c r="Z41" s="160">
        <v>63</v>
      </c>
      <c r="AA41" s="160">
        <v>4</v>
      </c>
      <c r="AB41" s="160">
        <v>217679.43</v>
      </c>
      <c r="AC41" s="160">
        <v>108405.74</v>
      </c>
      <c r="AD41" s="160">
        <v>109274</v>
      </c>
      <c r="AE41" s="177">
        <v>27</v>
      </c>
      <c r="AF41" s="160">
        <v>149054</v>
      </c>
      <c r="AG41" s="160">
        <v>-39198</v>
      </c>
      <c r="AH41" s="160">
        <v>0</v>
      </c>
      <c r="AI41" s="160">
        <v>109856</v>
      </c>
      <c r="AJ41" s="160">
        <v>11979.52</v>
      </c>
      <c r="AK41" s="160">
        <v>0</v>
      </c>
      <c r="AL41" s="160">
        <v>29283.72</v>
      </c>
      <c r="AM41" s="160">
        <v>8031.2</v>
      </c>
      <c r="AN41" s="160">
        <v>49294</v>
      </c>
      <c r="AO41" s="160">
        <v>2679367</v>
      </c>
      <c r="AP41" s="160">
        <v>3051503</v>
      </c>
      <c r="AQ41" s="160">
        <v>74</v>
      </c>
      <c r="AR41" s="160">
        <v>30</v>
      </c>
      <c r="AS41" s="160">
        <v>0</v>
      </c>
      <c r="AT41" s="160">
        <v>2151</v>
      </c>
      <c r="AU41" s="160">
        <v>8067</v>
      </c>
      <c r="AV41" s="160">
        <v>10218</v>
      </c>
      <c r="AW41" s="160">
        <v>394</v>
      </c>
      <c r="AX41" s="160">
        <v>50</v>
      </c>
      <c r="AY41" s="160">
        <v>36</v>
      </c>
      <c r="AZ41" s="160">
        <v>6</v>
      </c>
      <c r="BA41" s="160">
        <v>8</v>
      </c>
      <c r="BB41" s="160">
        <v>6</v>
      </c>
      <c r="BC41" s="160">
        <v>1</v>
      </c>
      <c r="BD41" s="160">
        <v>302</v>
      </c>
      <c r="BE41" s="160">
        <v>34</v>
      </c>
      <c r="BF41" s="160">
        <v>780</v>
      </c>
      <c r="BG41" s="160">
        <v>315</v>
      </c>
      <c r="BH41" s="160">
        <v>1095</v>
      </c>
      <c r="BI41" s="145"/>
      <c r="BJ41" s="145"/>
      <c r="BK41" s="145"/>
      <c r="BL41" s="145"/>
    </row>
    <row r="42" spans="1:64" ht="15">
      <c r="A42" s="150">
        <v>35</v>
      </c>
      <c r="B42" s="151" t="s">
        <v>150</v>
      </c>
      <c r="C42" s="152" t="s">
        <v>270</v>
      </c>
      <c r="D42" s="160">
        <v>60245</v>
      </c>
      <c r="E42" s="160">
        <v>15350</v>
      </c>
      <c r="F42" s="160">
        <v>0</v>
      </c>
      <c r="G42" s="160">
        <v>820</v>
      </c>
      <c r="H42" s="160">
        <v>0</v>
      </c>
      <c r="I42" s="160">
        <v>12162</v>
      </c>
      <c r="J42" s="160">
        <v>0</v>
      </c>
      <c r="K42" s="160">
        <v>7663</v>
      </c>
      <c r="L42" s="160">
        <v>6</v>
      </c>
      <c r="M42" s="160">
        <v>96246</v>
      </c>
      <c r="N42" s="160">
        <v>18407</v>
      </c>
      <c r="O42" s="160">
        <v>70448</v>
      </c>
      <c r="P42" s="160">
        <v>25429</v>
      </c>
      <c r="Q42" s="160">
        <v>6045</v>
      </c>
      <c r="R42" s="160">
        <v>17</v>
      </c>
      <c r="S42" s="160">
        <v>120346</v>
      </c>
      <c r="T42" s="160">
        <v>17873</v>
      </c>
      <c r="U42" s="160">
        <v>1871</v>
      </c>
      <c r="V42" s="160">
        <v>12789</v>
      </c>
      <c r="W42" s="160">
        <v>484</v>
      </c>
      <c r="X42" s="160">
        <v>16095</v>
      </c>
      <c r="Y42" s="160">
        <v>475</v>
      </c>
      <c r="Z42" s="160">
        <v>2</v>
      </c>
      <c r="AA42" s="160">
        <v>1</v>
      </c>
      <c r="AB42" s="160">
        <v>111032</v>
      </c>
      <c r="AC42" s="160">
        <v>0</v>
      </c>
      <c r="AD42" s="160">
        <v>111032</v>
      </c>
      <c r="AE42" s="177">
        <v>22.3</v>
      </c>
      <c r="AF42" s="160">
        <v>61068</v>
      </c>
      <c r="AG42" s="160">
        <v>9380</v>
      </c>
      <c r="AH42" s="160">
        <v>2924</v>
      </c>
      <c r="AI42" s="160">
        <v>70448</v>
      </c>
      <c r="AJ42" s="160">
        <v>0</v>
      </c>
      <c r="AK42" s="160">
        <v>5600</v>
      </c>
      <c r="AL42" s="160">
        <v>19394</v>
      </c>
      <c r="AM42" s="160">
        <v>435</v>
      </c>
      <c r="AN42" s="160">
        <v>25429</v>
      </c>
      <c r="AO42" s="160">
        <v>1523061</v>
      </c>
      <c r="AP42" s="160">
        <v>1555884</v>
      </c>
      <c r="AQ42" s="160">
        <v>1</v>
      </c>
      <c r="AR42" s="160">
        <v>20</v>
      </c>
      <c r="AS42" s="160">
        <v>2</v>
      </c>
      <c r="AT42" s="160">
        <v>1361</v>
      </c>
      <c r="AU42" s="160">
        <v>6302</v>
      </c>
      <c r="AV42" s="160">
        <v>7663</v>
      </c>
      <c r="AW42" s="160">
        <v>171</v>
      </c>
      <c r="AX42" s="160">
        <v>22</v>
      </c>
      <c r="AY42" s="160">
        <v>9</v>
      </c>
      <c r="AZ42" s="160">
        <v>5</v>
      </c>
      <c r="BA42" s="160">
        <v>8</v>
      </c>
      <c r="BB42" s="160">
        <v>3</v>
      </c>
      <c r="BC42" s="160">
        <v>0</v>
      </c>
      <c r="BD42" s="160">
        <v>394</v>
      </c>
      <c r="BE42" s="160">
        <v>7</v>
      </c>
      <c r="BF42" s="160">
        <v>594</v>
      </c>
      <c r="BG42" s="160">
        <v>68</v>
      </c>
      <c r="BH42" s="160">
        <v>662</v>
      </c>
      <c r="BI42" s="145"/>
      <c r="BJ42" s="145"/>
      <c r="BK42" s="145"/>
      <c r="BL42" s="145"/>
    </row>
    <row r="43" spans="1:64" ht="15">
      <c r="A43" s="150">
        <v>36</v>
      </c>
      <c r="B43" s="151" t="s">
        <v>151</v>
      </c>
      <c r="C43" s="152" t="s">
        <v>271</v>
      </c>
      <c r="D43" s="160">
        <v>94191</v>
      </c>
      <c r="E43" s="160">
        <v>16818</v>
      </c>
      <c r="F43" s="160">
        <v>0</v>
      </c>
      <c r="G43" s="160">
        <v>2840</v>
      </c>
      <c r="H43" s="160">
        <v>0</v>
      </c>
      <c r="I43" s="160">
        <v>7814</v>
      </c>
      <c r="J43" s="160">
        <v>0</v>
      </c>
      <c r="K43" s="160">
        <v>8723</v>
      </c>
      <c r="L43" s="160">
        <v>0</v>
      </c>
      <c r="M43" s="160">
        <v>130386</v>
      </c>
      <c r="N43" s="160">
        <v>31880</v>
      </c>
      <c r="O43" s="160">
        <v>109514</v>
      </c>
      <c r="P43" s="160">
        <v>40645</v>
      </c>
      <c r="Q43" s="160">
        <v>31983</v>
      </c>
      <c r="R43" s="160">
        <v>0</v>
      </c>
      <c r="S43" s="160">
        <v>214022</v>
      </c>
      <c r="T43" s="160">
        <v>30023</v>
      </c>
      <c r="U43" s="160">
        <v>1345</v>
      </c>
      <c r="V43" s="160">
        <v>20572</v>
      </c>
      <c r="W43" s="160">
        <v>1539</v>
      </c>
      <c r="X43" s="160">
        <v>28256</v>
      </c>
      <c r="Y43" s="160">
        <v>1730</v>
      </c>
      <c r="Z43" s="160">
        <v>0</v>
      </c>
      <c r="AA43" s="160">
        <v>0</v>
      </c>
      <c r="AB43" s="160">
        <v>216251</v>
      </c>
      <c r="AC43" s="160">
        <v>60995.17</v>
      </c>
      <c r="AD43" s="160">
        <v>155256</v>
      </c>
      <c r="AE43" s="177">
        <v>14.8</v>
      </c>
      <c r="AF43" s="160">
        <v>72857</v>
      </c>
      <c r="AG43" s="160">
        <v>36657</v>
      </c>
      <c r="AH43" s="160">
        <v>0</v>
      </c>
      <c r="AI43" s="160">
        <v>109514</v>
      </c>
      <c r="AJ43" s="160">
        <v>4771</v>
      </c>
      <c r="AK43" s="160">
        <v>1118</v>
      </c>
      <c r="AL43" s="160">
        <v>23269</v>
      </c>
      <c r="AM43" s="160">
        <v>11487</v>
      </c>
      <c r="AN43" s="160">
        <v>40645</v>
      </c>
      <c r="AO43" s="160">
        <v>2196270</v>
      </c>
      <c r="AP43" s="160">
        <v>2558716</v>
      </c>
      <c r="AQ43" s="160">
        <v>0</v>
      </c>
      <c r="AR43" s="160">
        <v>18</v>
      </c>
      <c r="AS43" s="160">
        <v>2</v>
      </c>
      <c r="AT43" s="160">
        <v>1867</v>
      </c>
      <c r="AU43" s="160">
        <v>6856</v>
      </c>
      <c r="AV43" s="160">
        <v>8723</v>
      </c>
      <c r="AW43" s="160">
        <v>125</v>
      </c>
      <c r="AX43" s="160">
        <v>32</v>
      </c>
      <c r="AY43" s="160">
        <v>25</v>
      </c>
      <c r="AZ43" s="160">
        <v>1</v>
      </c>
      <c r="BA43" s="160">
        <v>6</v>
      </c>
      <c r="BB43" s="160">
        <v>2</v>
      </c>
      <c r="BC43" s="160">
        <v>1</v>
      </c>
      <c r="BD43" s="160">
        <v>688</v>
      </c>
      <c r="BE43" s="160">
        <v>10</v>
      </c>
      <c r="BF43" s="160">
        <v>855</v>
      </c>
      <c r="BG43" s="160">
        <v>312</v>
      </c>
      <c r="BH43" s="160">
        <v>1167</v>
      </c>
      <c r="BI43" s="145"/>
      <c r="BJ43" s="145"/>
      <c r="BK43" s="145"/>
      <c r="BL43" s="145"/>
    </row>
    <row r="44" spans="1:64" ht="15">
      <c r="A44" s="150">
        <v>37</v>
      </c>
      <c r="B44" s="151" t="s">
        <v>157</v>
      </c>
      <c r="C44" s="152" t="s">
        <v>279</v>
      </c>
      <c r="D44" s="160">
        <v>49036</v>
      </c>
      <c r="E44" s="160">
        <v>12559</v>
      </c>
      <c r="F44" s="160">
        <v>0</v>
      </c>
      <c r="G44" s="160">
        <v>1540</v>
      </c>
      <c r="H44" s="160">
        <v>0</v>
      </c>
      <c r="I44" s="160">
        <v>4267</v>
      </c>
      <c r="J44" s="160">
        <v>0</v>
      </c>
      <c r="K44" s="160">
        <v>6695</v>
      </c>
      <c r="L44" s="160">
        <v>0</v>
      </c>
      <c r="M44" s="160">
        <v>74097</v>
      </c>
      <c r="N44" s="160">
        <v>15248</v>
      </c>
      <c r="O44" s="160">
        <v>40881</v>
      </c>
      <c r="P44" s="160">
        <v>15588</v>
      </c>
      <c r="Q44" s="160">
        <v>6079</v>
      </c>
      <c r="R44" s="160">
        <v>0</v>
      </c>
      <c r="S44" s="160">
        <v>77796</v>
      </c>
      <c r="T44" s="160">
        <v>15501</v>
      </c>
      <c r="U44" s="160">
        <v>572</v>
      </c>
      <c r="V44" s="160">
        <v>10642</v>
      </c>
      <c r="W44" s="160">
        <v>542</v>
      </c>
      <c r="X44" s="160">
        <v>13247</v>
      </c>
      <c r="Y44" s="160">
        <v>557</v>
      </c>
      <c r="Z44" s="160">
        <v>0</v>
      </c>
      <c r="AA44" s="160">
        <v>0</v>
      </c>
      <c r="AB44" s="160">
        <v>39427</v>
      </c>
      <c r="AC44" s="160">
        <v>98.51</v>
      </c>
      <c r="AD44" s="160">
        <v>39328</v>
      </c>
      <c r="AE44" s="177">
        <v>12.6</v>
      </c>
      <c r="AF44" s="160">
        <v>37424</v>
      </c>
      <c r="AG44" s="160">
        <v>3457</v>
      </c>
      <c r="AH44" s="160">
        <v>0</v>
      </c>
      <c r="AI44" s="160">
        <v>40881</v>
      </c>
      <c r="AJ44" s="160">
        <v>2650</v>
      </c>
      <c r="AK44" s="160">
        <v>1379</v>
      </c>
      <c r="AL44" s="160">
        <v>11544</v>
      </c>
      <c r="AM44" s="160">
        <v>16</v>
      </c>
      <c r="AN44" s="160">
        <v>15588</v>
      </c>
      <c r="AO44" s="160">
        <v>1211700</v>
      </c>
      <c r="AP44" s="160">
        <v>1379200</v>
      </c>
      <c r="AQ44" s="160">
        <v>1147</v>
      </c>
      <c r="AR44" s="160">
        <v>17</v>
      </c>
      <c r="AS44" s="160">
        <v>3</v>
      </c>
      <c r="AT44" s="160">
        <v>1516</v>
      </c>
      <c r="AU44" s="160">
        <v>5179</v>
      </c>
      <c r="AV44" s="160">
        <v>6695</v>
      </c>
      <c r="AW44" s="160">
        <v>146</v>
      </c>
      <c r="AX44" s="160">
        <v>31</v>
      </c>
      <c r="AY44" s="160">
        <v>23</v>
      </c>
      <c r="AZ44" s="160">
        <v>4</v>
      </c>
      <c r="BA44" s="160">
        <v>4</v>
      </c>
      <c r="BB44" s="160">
        <v>0</v>
      </c>
      <c r="BC44" s="160">
        <v>0</v>
      </c>
      <c r="BD44" s="160">
        <v>250</v>
      </c>
      <c r="BE44" s="160">
        <v>0</v>
      </c>
      <c r="BF44" s="160">
        <v>427</v>
      </c>
      <c r="BG44" s="160">
        <v>205</v>
      </c>
      <c r="BH44" s="160">
        <v>632</v>
      </c>
      <c r="BI44" s="145"/>
      <c r="BJ44" s="145"/>
      <c r="BK44" s="145"/>
      <c r="BL44" s="145"/>
    </row>
    <row r="45" spans="1:64" ht="15">
      <c r="A45" s="150">
        <v>38</v>
      </c>
      <c r="B45" s="151" t="s">
        <v>158</v>
      </c>
      <c r="C45" s="152" t="s">
        <v>280</v>
      </c>
      <c r="D45" s="160">
        <v>72995</v>
      </c>
      <c r="E45" s="160">
        <v>10350</v>
      </c>
      <c r="F45" s="160">
        <v>0</v>
      </c>
      <c r="G45" s="160">
        <v>2048</v>
      </c>
      <c r="H45" s="160">
        <v>24</v>
      </c>
      <c r="I45" s="160">
        <v>5150</v>
      </c>
      <c r="J45" s="160">
        <v>0</v>
      </c>
      <c r="K45" s="160">
        <v>8168</v>
      </c>
      <c r="L45" s="160">
        <v>353</v>
      </c>
      <c r="M45" s="160">
        <v>99088</v>
      </c>
      <c r="N45" s="160">
        <v>23377</v>
      </c>
      <c r="O45" s="160">
        <v>78097</v>
      </c>
      <c r="P45" s="160">
        <v>43774</v>
      </c>
      <c r="Q45" s="160">
        <v>4835</v>
      </c>
      <c r="R45" s="160">
        <v>5</v>
      </c>
      <c r="S45" s="160">
        <v>150088</v>
      </c>
      <c r="T45" s="160">
        <v>20968</v>
      </c>
      <c r="U45" s="160">
        <v>1721</v>
      </c>
      <c r="V45" s="160">
        <v>16208</v>
      </c>
      <c r="W45" s="160">
        <v>1041</v>
      </c>
      <c r="X45" s="160">
        <v>19978</v>
      </c>
      <c r="Y45" s="160">
        <v>951</v>
      </c>
      <c r="Z45" s="160">
        <v>156</v>
      </c>
      <c r="AA45" s="160">
        <v>0</v>
      </c>
      <c r="AB45" s="160">
        <v>36614</v>
      </c>
      <c r="AC45" s="160">
        <v>16382</v>
      </c>
      <c r="AD45" s="160">
        <v>20232</v>
      </c>
      <c r="AE45" s="177">
        <v>20.9</v>
      </c>
      <c r="AF45" s="160">
        <v>78097</v>
      </c>
      <c r="AG45" s="160">
        <v>0</v>
      </c>
      <c r="AH45" s="160">
        <v>0</v>
      </c>
      <c r="AI45" s="160">
        <v>78097</v>
      </c>
      <c r="AJ45" s="160">
        <v>8447</v>
      </c>
      <c r="AK45" s="160">
        <v>1805</v>
      </c>
      <c r="AL45" s="160">
        <v>30695</v>
      </c>
      <c r="AM45" s="160">
        <v>2827</v>
      </c>
      <c r="AN45" s="160">
        <v>43774</v>
      </c>
      <c r="AO45" s="160">
        <v>2040468</v>
      </c>
      <c r="AP45" s="160">
        <v>2367826</v>
      </c>
      <c r="AQ45" s="160">
        <v>154</v>
      </c>
      <c r="AR45" s="160">
        <v>0</v>
      </c>
      <c r="AS45" s="160">
        <v>7</v>
      </c>
      <c r="AT45" s="160">
        <v>1176</v>
      </c>
      <c r="AU45" s="160">
        <v>6992</v>
      </c>
      <c r="AV45" s="160">
        <v>8168</v>
      </c>
      <c r="AW45" s="160">
        <v>89</v>
      </c>
      <c r="AX45" s="160">
        <v>23</v>
      </c>
      <c r="AY45" s="160">
        <v>19</v>
      </c>
      <c r="AZ45" s="160">
        <v>1</v>
      </c>
      <c r="BA45" s="160">
        <v>3</v>
      </c>
      <c r="BB45" s="160">
        <v>0</v>
      </c>
      <c r="BC45" s="160">
        <v>0</v>
      </c>
      <c r="BD45" s="160">
        <v>574</v>
      </c>
      <c r="BE45" s="160">
        <v>5</v>
      </c>
      <c r="BF45" s="160">
        <v>691</v>
      </c>
      <c r="BG45" s="160">
        <v>200</v>
      </c>
      <c r="BH45" s="160">
        <v>891</v>
      </c>
      <c r="BI45" s="145"/>
      <c r="BJ45" s="145"/>
      <c r="BK45" s="145"/>
      <c r="BL45" s="145"/>
    </row>
    <row r="46" spans="1:64" ht="15">
      <c r="A46" s="150">
        <v>39</v>
      </c>
      <c r="B46" s="151" t="s">
        <v>160</v>
      </c>
      <c r="C46" s="152" t="s">
        <v>282</v>
      </c>
      <c r="D46" s="160">
        <v>55875</v>
      </c>
      <c r="E46" s="160">
        <v>11549</v>
      </c>
      <c r="F46" s="160">
        <v>0</v>
      </c>
      <c r="G46" s="160">
        <v>927</v>
      </c>
      <c r="H46" s="160">
        <v>0</v>
      </c>
      <c r="I46" s="160">
        <v>4154</v>
      </c>
      <c r="J46" s="160">
        <v>2</v>
      </c>
      <c r="K46" s="160">
        <v>4911</v>
      </c>
      <c r="L46" s="160">
        <v>0</v>
      </c>
      <c r="M46" s="160">
        <v>77418</v>
      </c>
      <c r="N46" s="160">
        <v>17712</v>
      </c>
      <c r="O46" s="160">
        <v>59371</v>
      </c>
      <c r="P46" s="160">
        <v>24774</v>
      </c>
      <c r="Q46" s="160">
        <v>4551</v>
      </c>
      <c r="R46" s="160">
        <v>0</v>
      </c>
      <c r="S46" s="160">
        <v>106408</v>
      </c>
      <c r="T46" s="160">
        <v>20193</v>
      </c>
      <c r="U46" s="160">
        <v>1410</v>
      </c>
      <c r="V46" s="160">
        <v>12879</v>
      </c>
      <c r="W46" s="160">
        <v>919</v>
      </c>
      <c r="X46" s="160">
        <v>21178</v>
      </c>
      <c r="Y46" s="160">
        <v>825</v>
      </c>
      <c r="Z46" s="160">
        <v>24</v>
      </c>
      <c r="AA46" s="160">
        <v>3</v>
      </c>
      <c r="AB46" s="160">
        <v>241504</v>
      </c>
      <c r="AC46" s="160">
        <v>121380</v>
      </c>
      <c r="AD46" s="160">
        <v>120124</v>
      </c>
      <c r="AE46" s="177">
        <v>19.5</v>
      </c>
      <c r="AF46" s="160">
        <v>37301</v>
      </c>
      <c r="AG46" s="160">
        <v>22070</v>
      </c>
      <c r="AH46" s="160">
        <v>0</v>
      </c>
      <c r="AI46" s="160">
        <v>59371</v>
      </c>
      <c r="AJ46" s="160">
        <v>8615</v>
      </c>
      <c r="AK46" s="160">
        <v>2713</v>
      </c>
      <c r="AL46" s="160">
        <v>5161</v>
      </c>
      <c r="AM46" s="160">
        <v>8285</v>
      </c>
      <c r="AN46" s="160">
        <v>24774</v>
      </c>
      <c r="AO46" s="160">
        <v>1344799</v>
      </c>
      <c r="AP46" s="160">
        <v>1493913</v>
      </c>
      <c r="AQ46" s="160">
        <v>990</v>
      </c>
      <c r="AR46" s="160">
        <v>22</v>
      </c>
      <c r="AS46" s="160">
        <v>2</v>
      </c>
      <c r="AT46" s="160">
        <v>1382</v>
      </c>
      <c r="AU46" s="160">
        <v>3529</v>
      </c>
      <c r="AV46" s="160">
        <v>4911</v>
      </c>
      <c r="AW46" s="160">
        <v>149</v>
      </c>
      <c r="AX46" s="160">
        <v>25</v>
      </c>
      <c r="AY46" s="160">
        <v>17</v>
      </c>
      <c r="AZ46" s="160">
        <v>4</v>
      </c>
      <c r="BA46" s="160">
        <v>4</v>
      </c>
      <c r="BB46" s="160">
        <v>0</v>
      </c>
      <c r="BC46" s="160">
        <v>0</v>
      </c>
      <c r="BD46" s="160">
        <v>3</v>
      </c>
      <c r="BE46" s="160">
        <v>7</v>
      </c>
      <c r="BF46" s="160">
        <v>184</v>
      </c>
      <c r="BG46" s="160">
        <v>624</v>
      </c>
      <c r="BH46" s="160">
        <v>808</v>
      </c>
      <c r="BI46" s="145"/>
      <c r="BJ46" s="145"/>
      <c r="BK46" s="145"/>
      <c r="BL46" s="145"/>
    </row>
    <row r="47" spans="1:64" ht="15">
      <c r="A47" s="150">
        <v>40</v>
      </c>
      <c r="B47" s="151" t="s">
        <v>153</v>
      </c>
      <c r="C47" s="152" t="s">
        <v>234</v>
      </c>
      <c r="D47" s="160">
        <v>405610</v>
      </c>
      <c r="E47" s="160">
        <v>81755</v>
      </c>
      <c r="F47" s="160">
        <v>0</v>
      </c>
      <c r="G47" s="160">
        <v>10333</v>
      </c>
      <c r="H47" s="160">
        <v>0</v>
      </c>
      <c r="I47" s="160">
        <v>17342</v>
      </c>
      <c r="J47" s="160">
        <v>-26</v>
      </c>
      <c r="K47" s="160">
        <v>14901</v>
      </c>
      <c r="L47" s="160">
        <v>94</v>
      </c>
      <c r="M47" s="160">
        <v>530008</v>
      </c>
      <c r="N47" s="160">
        <v>107089</v>
      </c>
      <c r="O47" s="160">
        <v>289649</v>
      </c>
      <c r="P47" s="160">
        <v>267473</v>
      </c>
      <c r="Q47" s="160">
        <v>10810</v>
      </c>
      <c r="R47" s="160">
        <v>0</v>
      </c>
      <c r="S47" s="160">
        <v>675021</v>
      </c>
      <c r="T47" s="160">
        <v>88720</v>
      </c>
      <c r="U47" s="160">
        <v>10900</v>
      </c>
      <c r="V47" s="160">
        <v>86277</v>
      </c>
      <c r="W47" s="160">
        <v>8019</v>
      </c>
      <c r="X47" s="160">
        <v>91378</v>
      </c>
      <c r="Y47" s="160">
        <v>8372</v>
      </c>
      <c r="Z47" s="160">
        <v>0</v>
      </c>
      <c r="AA47" s="160">
        <v>0</v>
      </c>
      <c r="AB47" s="160">
        <v>307736</v>
      </c>
      <c r="AC47" s="160">
        <v>29861.87</v>
      </c>
      <c r="AD47" s="160">
        <v>277874</v>
      </c>
      <c r="AE47" s="177">
        <v>15.3</v>
      </c>
      <c r="AF47" s="160">
        <v>274801</v>
      </c>
      <c r="AG47" s="160">
        <v>14848</v>
      </c>
      <c r="AH47" s="160">
        <v>0</v>
      </c>
      <c r="AI47" s="160">
        <v>289649</v>
      </c>
      <c r="AJ47" s="160">
        <v>26706</v>
      </c>
      <c r="AK47" s="160">
        <v>5676</v>
      </c>
      <c r="AL47" s="160">
        <v>167228</v>
      </c>
      <c r="AM47" s="160">
        <v>67863</v>
      </c>
      <c r="AN47" s="160">
        <v>267473</v>
      </c>
      <c r="AO47" s="160">
        <v>11142716</v>
      </c>
      <c r="AP47" s="160">
        <v>12589029</v>
      </c>
      <c r="AQ47" s="160">
        <v>75</v>
      </c>
      <c r="AR47" s="160">
        <v>94</v>
      </c>
      <c r="AS47" s="160">
        <v>28</v>
      </c>
      <c r="AT47" s="160">
        <v>3723</v>
      </c>
      <c r="AU47" s="160">
        <v>11178</v>
      </c>
      <c r="AV47" s="160">
        <v>14901</v>
      </c>
      <c r="AW47" s="160">
        <v>1006</v>
      </c>
      <c r="AX47" s="160">
        <v>102</v>
      </c>
      <c r="AY47" s="160">
        <v>70</v>
      </c>
      <c r="AZ47" s="160">
        <v>14</v>
      </c>
      <c r="BA47" s="160">
        <v>18</v>
      </c>
      <c r="BB47" s="160">
        <v>0</v>
      </c>
      <c r="BC47" s="160">
        <v>0</v>
      </c>
      <c r="BD47" s="160">
        <v>1754</v>
      </c>
      <c r="BE47" s="160">
        <v>57</v>
      </c>
      <c r="BF47" s="160">
        <v>2919</v>
      </c>
      <c r="BG47" s="160">
        <v>1138</v>
      </c>
      <c r="BH47" s="160">
        <v>4057</v>
      </c>
      <c r="BI47" s="145"/>
      <c r="BJ47" s="145"/>
      <c r="BK47" s="145"/>
      <c r="BL47" s="145"/>
    </row>
    <row r="48" spans="1:64" ht="15">
      <c r="A48" s="150">
        <v>41</v>
      </c>
      <c r="B48" s="151" t="s">
        <v>300</v>
      </c>
      <c r="C48" s="152" t="s">
        <v>218</v>
      </c>
      <c r="D48" s="160">
        <v>27573</v>
      </c>
      <c r="E48" s="160">
        <v>5312</v>
      </c>
      <c r="F48" s="160">
        <v>1897</v>
      </c>
      <c r="G48" s="160">
        <v>673</v>
      </c>
      <c r="H48" s="160">
        <v>0</v>
      </c>
      <c r="I48" s="160">
        <v>1037</v>
      </c>
      <c r="J48" s="160">
        <v>4</v>
      </c>
      <c r="K48" s="160">
        <v>3974</v>
      </c>
      <c r="L48" s="160">
        <v>0</v>
      </c>
      <c r="M48" s="160">
        <v>40470</v>
      </c>
      <c r="N48" s="160">
        <v>7899</v>
      </c>
      <c r="O48" s="160">
        <v>18890</v>
      </c>
      <c r="P48" s="160">
        <v>20337</v>
      </c>
      <c r="Q48" s="160">
        <v>3532</v>
      </c>
      <c r="R48" s="160">
        <v>320</v>
      </c>
      <c r="S48" s="160">
        <v>50978</v>
      </c>
      <c r="T48" s="160">
        <v>3715</v>
      </c>
      <c r="U48" s="160">
        <v>79</v>
      </c>
      <c r="V48" s="160">
        <v>3450</v>
      </c>
      <c r="W48" s="160">
        <v>18</v>
      </c>
      <c r="X48" s="160">
        <v>3883</v>
      </c>
      <c r="Y48" s="160">
        <v>71</v>
      </c>
      <c r="Z48" s="160">
        <v>20</v>
      </c>
      <c r="AA48" s="160">
        <v>0</v>
      </c>
      <c r="AB48" s="160">
        <v>30639</v>
      </c>
      <c r="AC48" s="160">
        <v>13211</v>
      </c>
      <c r="AD48" s="160">
        <v>17428</v>
      </c>
      <c r="AE48" s="177">
        <v>17.5</v>
      </c>
      <c r="AF48" s="160">
        <v>18890</v>
      </c>
      <c r="AG48" s="160">
        <v>0</v>
      </c>
      <c r="AH48" s="160">
        <v>0</v>
      </c>
      <c r="AI48" s="160">
        <v>18890</v>
      </c>
      <c r="AJ48" s="160">
        <v>0</v>
      </c>
      <c r="AK48" s="160">
        <v>19670</v>
      </c>
      <c r="AL48" s="160">
        <v>577</v>
      </c>
      <c r="AM48" s="160">
        <v>90</v>
      </c>
      <c r="AN48" s="160">
        <v>20337</v>
      </c>
      <c r="AO48" s="160">
        <v>614639</v>
      </c>
      <c r="AP48" s="160">
        <v>709367</v>
      </c>
      <c r="AQ48" s="160">
        <v>2</v>
      </c>
      <c r="AR48" s="160">
        <v>5</v>
      </c>
      <c r="AS48" s="160">
        <v>0</v>
      </c>
      <c r="AT48" s="160">
        <v>469</v>
      </c>
      <c r="AU48" s="160">
        <v>3505</v>
      </c>
      <c r="AV48" s="160">
        <v>3974</v>
      </c>
      <c r="AW48" s="160">
        <v>12</v>
      </c>
      <c r="AX48" s="160">
        <v>7</v>
      </c>
      <c r="AY48" s="160">
        <v>5</v>
      </c>
      <c r="AZ48" s="160">
        <v>0</v>
      </c>
      <c r="BA48" s="160">
        <v>2</v>
      </c>
      <c r="BB48" s="160">
        <v>0</v>
      </c>
      <c r="BC48" s="160">
        <v>0</v>
      </c>
      <c r="BD48" s="160">
        <v>1</v>
      </c>
      <c r="BE48" s="160">
        <v>0</v>
      </c>
      <c r="BF48" s="160">
        <v>20</v>
      </c>
      <c r="BG48" s="160">
        <v>141</v>
      </c>
      <c r="BH48" s="160">
        <v>161</v>
      </c>
      <c r="BI48" s="145"/>
      <c r="BJ48" s="145"/>
      <c r="BK48" s="145"/>
      <c r="BL48" s="145"/>
    </row>
    <row r="49" spans="1:64" ht="15">
      <c r="A49" s="150">
        <v>42</v>
      </c>
      <c r="B49" s="151" t="s">
        <v>103</v>
      </c>
      <c r="C49" s="152" t="s">
        <v>215</v>
      </c>
      <c r="D49" s="160">
        <v>39147</v>
      </c>
      <c r="E49" s="160">
        <v>8827</v>
      </c>
      <c r="F49" s="160">
        <v>0</v>
      </c>
      <c r="G49" s="160">
        <v>607</v>
      </c>
      <c r="H49" s="160">
        <v>0</v>
      </c>
      <c r="I49" s="160">
        <v>2834</v>
      </c>
      <c r="J49" s="160">
        <v>0</v>
      </c>
      <c r="K49" s="160">
        <v>5731</v>
      </c>
      <c r="L49" s="160">
        <v>8</v>
      </c>
      <c r="M49" s="160">
        <v>57154</v>
      </c>
      <c r="N49" s="160">
        <v>9549</v>
      </c>
      <c r="O49" s="160">
        <v>38192</v>
      </c>
      <c r="P49" s="160">
        <v>14550</v>
      </c>
      <c r="Q49" s="160">
        <v>4581</v>
      </c>
      <c r="R49" s="160">
        <v>944</v>
      </c>
      <c r="S49" s="160">
        <v>67816</v>
      </c>
      <c r="T49" s="160">
        <v>4648</v>
      </c>
      <c r="U49" s="160">
        <v>315</v>
      </c>
      <c r="V49" s="160">
        <v>6139</v>
      </c>
      <c r="W49" s="160">
        <v>631</v>
      </c>
      <c r="X49" s="160">
        <v>7623</v>
      </c>
      <c r="Y49" s="160">
        <v>825</v>
      </c>
      <c r="Z49" s="160">
        <v>28</v>
      </c>
      <c r="AA49" s="160">
        <v>2</v>
      </c>
      <c r="AB49" s="160">
        <v>37781</v>
      </c>
      <c r="AC49" s="160">
        <v>0</v>
      </c>
      <c r="AD49" s="160">
        <v>37781</v>
      </c>
      <c r="AE49" s="177">
        <v>0</v>
      </c>
      <c r="AF49" s="160">
        <v>38192</v>
      </c>
      <c r="AG49" s="160">
        <v>0</v>
      </c>
      <c r="AH49" s="160">
        <v>0</v>
      </c>
      <c r="AI49" s="160">
        <v>38192</v>
      </c>
      <c r="AJ49" s="160">
        <v>4226</v>
      </c>
      <c r="AK49" s="160">
        <v>2</v>
      </c>
      <c r="AL49" s="160">
        <v>10269</v>
      </c>
      <c r="AM49" s="160">
        <v>53</v>
      </c>
      <c r="AN49" s="160">
        <v>14550</v>
      </c>
      <c r="AO49" s="160">
        <v>994361</v>
      </c>
      <c r="AP49" s="160">
        <v>1123636</v>
      </c>
      <c r="AQ49" s="160">
        <v>0</v>
      </c>
      <c r="AR49" s="160">
        <v>7</v>
      </c>
      <c r="AS49" s="160">
        <v>1</v>
      </c>
      <c r="AT49" s="160">
        <v>796</v>
      </c>
      <c r="AU49" s="160">
        <v>4935</v>
      </c>
      <c r="AV49" s="160">
        <v>5731</v>
      </c>
      <c r="AW49" s="160">
        <v>74</v>
      </c>
      <c r="AX49" s="160">
        <v>11</v>
      </c>
      <c r="AY49" s="160">
        <v>10</v>
      </c>
      <c r="AZ49" s="160">
        <v>0</v>
      </c>
      <c r="BA49" s="160">
        <v>1</v>
      </c>
      <c r="BB49" s="160">
        <v>0</v>
      </c>
      <c r="BC49" s="160">
        <v>0</v>
      </c>
      <c r="BD49" s="160">
        <v>116</v>
      </c>
      <c r="BE49" s="160">
        <v>3</v>
      </c>
      <c r="BF49" s="160">
        <v>204</v>
      </c>
      <c r="BG49" s="160">
        <v>37</v>
      </c>
      <c r="BH49" s="160">
        <v>241</v>
      </c>
      <c r="BI49" s="145"/>
      <c r="BJ49" s="145"/>
      <c r="BK49" s="145"/>
      <c r="BL49" s="145"/>
    </row>
    <row r="50" spans="1:64" ht="15">
      <c r="A50" s="150">
        <v>43</v>
      </c>
      <c r="B50" s="151" t="s">
        <v>117</v>
      </c>
      <c r="C50" s="152" t="s">
        <v>235</v>
      </c>
      <c r="D50" s="160">
        <v>32328</v>
      </c>
      <c r="E50" s="160">
        <v>2561</v>
      </c>
      <c r="F50" s="160">
        <v>6522</v>
      </c>
      <c r="G50" s="160">
        <v>602</v>
      </c>
      <c r="H50" s="160">
        <v>0</v>
      </c>
      <c r="I50" s="160">
        <v>12708</v>
      </c>
      <c r="J50" s="160">
        <v>0</v>
      </c>
      <c r="K50" s="160">
        <v>2306</v>
      </c>
      <c r="L50" s="160">
        <v>13</v>
      </c>
      <c r="M50" s="160">
        <v>57040</v>
      </c>
      <c r="N50" s="160">
        <v>9284</v>
      </c>
      <c r="O50" s="160">
        <v>25796</v>
      </c>
      <c r="P50" s="160">
        <v>6041</v>
      </c>
      <c r="Q50" s="160">
        <v>3966</v>
      </c>
      <c r="R50" s="160">
        <v>0</v>
      </c>
      <c r="S50" s="160">
        <v>45087</v>
      </c>
      <c r="T50" s="160">
        <v>6116</v>
      </c>
      <c r="U50" s="160">
        <v>340</v>
      </c>
      <c r="V50" s="160">
        <v>5992</v>
      </c>
      <c r="W50" s="160">
        <v>121</v>
      </c>
      <c r="X50" s="160">
        <v>5223</v>
      </c>
      <c r="Y50" s="160">
        <v>186</v>
      </c>
      <c r="Z50" s="160">
        <v>13</v>
      </c>
      <c r="AA50" s="160">
        <v>0</v>
      </c>
      <c r="AB50" s="160">
        <v>100020</v>
      </c>
      <c r="AC50" s="160">
        <v>24387</v>
      </c>
      <c r="AD50" s="160">
        <v>75633</v>
      </c>
      <c r="AE50" s="177">
        <v>18.5</v>
      </c>
      <c r="AF50" s="160">
        <v>23509</v>
      </c>
      <c r="AG50" s="160">
        <v>2287</v>
      </c>
      <c r="AH50" s="160">
        <v>0</v>
      </c>
      <c r="AI50" s="160">
        <v>25796</v>
      </c>
      <c r="AJ50" s="160">
        <v>2433</v>
      </c>
      <c r="AK50" s="160">
        <v>88</v>
      </c>
      <c r="AL50" s="160">
        <v>3514</v>
      </c>
      <c r="AM50" s="160">
        <v>6</v>
      </c>
      <c r="AN50" s="160">
        <v>6041</v>
      </c>
      <c r="AO50" s="160">
        <v>795886</v>
      </c>
      <c r="AP50" s="160">
        <v>885012</v>
      </c>
      <c r="AQ50" s="160">
        <v>12</v>
      </c>
      <c r="AR50" s="160">
        <v>12</v>
      </c>
      <c r="AS50" s="160">
        <v>0</v>
      </c>
      <c r="AT50" s="160">
        <v>963</v>
      </c>
      <c r="AU50" s="160">
        <v>1343</v>
      </c>
      <c r="AV50" s="160">
        <v>2306</v>
      </c>
      <c r="AW50" s="160">
        <v>72</v>
      </c>
      <c r="AX50" s="160">
        <v>15</v>
      </c>
      <c r="AY50" s="160">
        <v>12</v>
      </c>
      <c r="AZ50" s="160">
        <v>1</v>
      </c>
      <c r="BA50" s="160">
        <v>2</v>
      </c>
      <c r="BB50" s="160">
        <v>1</v>
      </c>
      <c r="BC50" s="160">
        <v>1</v>
      </c>
      <c r="BD50" s="160">
        <v>36</v>
      </c>
      <c r="BE50" s="160">
        <v>6</v>
      </c>
      <c r="BF50" s="160">
        <v>129</v>
      </c>
      <c r="BG50" s="160">
        <v>160</v>
      </c>
      <c r="BH50" s="160">
        <v>289</v>
      </c>
      <c r="BI50" s="145"/>
      <c r="BJ50" s="145"/>
      <c r="BK50" s="145"/>
      <c r="BL50" s="145"/>
    </row>
    <row r="51" spans="1:64" ht="15">
      <c r="A51" s="150">
        <v>44</v>
      </c>
      <c r="B51" s="151" t="s">
        <v>119</v>
      </c>
      <c r="C51" s="152" t="s">
        <v>236</v>
      </c>
      <c r="D51" s="160">
        <v>35439</v>
      </c>
      <c r="E51" s="160">
        <v>6736</v>
      </c>
      <c r="F51" s="160">
        <v>0</v>
      </c>
      <c r="G51" s="160">
        <v>1081</v>
      </c>
      <c r="H51" s="160">
        <v>0</v>
      </c>
      <c r="I51" s="160">
        <v>3288</v>
      </c>
      <c r="J51" s="160">
        <v>0</v>
      </c>
      <c r="K51" s="160">
        <v>3528</v>
      </c>
      <c r="L51" s="160">
        <v>15</v>
      </c>
      <c r="M51" s="160">
        <v>50087</v>
      </c>
      <c r="N51" s="160">
        <v>9483</v>
      </c>
      <c r="O51" s="160">
        <v>50157</v>
      </c>
      <c r="P51" s="160">
        <v>13324</v>
      </c>
      <c r="Q51" s="160">
        <v>4564</v>
      </c>
      <c r="R51" s="160">
        <v>0</v>
      </c>
      <c r="S51" s="160">
        <v>77528</v>
      </c>
      <c r="T51" s="160">
        <v>5715</v>
      </c>
      <c r="U51" s="160">
        <v>112</v>
      </c>
      <c r="V51" s="160">
        <v>5931</v>
      </c>
      <c r="W51" s="160">
        <v>220</v>
      </c>
      <c r="X51" s="160">
        <v>7123</v>
      </c>
      <c r="Y51" s="160">
        <v>933</v>
      </c>
      <c r="Z51" s="160">
        <v>0</v>
      </c>
      <c r="AA51" s="160">
        <v>0</v>
      </c>
      <c r="AB51" s="160">
        <v>30022</v>
      </c>
      <c r="AC51" s="160">
        <v>12953</v>
      </c>
      <c r="AD51" s="160">
        <v>17069</v>
      </c>
      <c r="AE51" s="177">
        <v>31.1</v>
      </c>
      <c r="AF51" s="160">
        <v>50157</v>
      </c>
      <c r="AG51" s="160">
        <v>0</v>
      </c>
      <c r="AH51" s="160">
        <v>0</v>
      </c>
      <c r="AI51" s="160">
        <v>50157</v>
      </c>
      <c r="AJ51" s="160">
        <v>0</v>
      </c>
      <c r="AK51" s="160">
        <v>1490</v>
      </c>
      <c r="AL51" s="160">
        <v>7437</v>
      </c>
      <c r="AM51" s="160">
        <v>4397</v>
      </c>
      <c r="AN51" s="160">
        <v>13324</v>
      </c>
      <c r="AO51" s="160">
        <v>832481</v>
      </c>
      <c r="AP51" s="160">
        <v>943835</v>
      </c>
      <c r="AQ51" s="160">
        <v>0</v>
      </c>
      <c r="AR51" s="160">
        <v>2</v>
      </c>
      <c r="AS51" s="160">
        <v>1</v>
      </c>
      <c r="AT51" s="160">
        <v>693</v>
      </c>
      <c r="AU51" s="160">
        <v>2835</v>
      </c>
      <c r="AV51" s="160">
        <v>3528</v>
      </c>
      <c r="AW51" s="160">
        <v>18</v>
      </c>
      <c r="AX51" s="160">
        <v>6</v>
      </c>
      <c r="AY51" s="160">
        <v>2</v>
      </c>
      <c r="AZ51" s="160">
        <v>1</v>
      </c>
      <c r="BA51" s="160">
        <v>3</v>
      </c>
      <c r="BB51" s="160">
        <v>1</v>
      </c>
      <c r="BC51" s="160">
        <v>0</v>
      </c>
      <c r="BD51" s="160">
        <v>75</v>
      </c>
      <c r="BE51" s="160">
        <v>4</v>
      </c>
      <c r="BF51" s="160">
        <v>103</v>
      </c>
      <c r="BG51" s="160">
        <v>7</v>
      </c>
      <c r="BH51" s="160">
        <v>110</v>
      </c>
      <c r="BI51" s="145"/>
      <c r="BJ51" s="145"/>
      <c r="BK51" s="145"/>
      <c r="BL51" s="145"/>
    </row>
    <row r="52" spans="1:64" ht="15">
      <c r="A52" s="150">
        <v>45</v>
      </c>
      <c r="B52" s="151" t="s">
        <v>65</v>
      </c>
      <c r="C52" s="152" t="s">
        <v>237</v>
      </c>
      <c r="D52" s="160">
        <v>26525</v>
      </c>
      <c r="E52" s="160">
        <v>4915</v>
      </c>
      <c r="F52" s="160">
        <v>0</v>
      </c>
      <c r="G52" s="160">
        <v>438</v>
      </c>
      <c r="H52" s="160">
        <v>0</v>
      </c>
      <c r="I52" s="160">
        <v>6149</v>
      </c>
      <c r="J52" s="160">
        <v>0</v>
      </c>
      <c r="K52" s="160">
        <v>3299</v>
      </c>
      <c r="L52" s="160">
        <v>20</v>
      </c>
      <c r="M52" s="160">
        <v>41346</v>
      </c>
      <c r="N52" s="160">
        <v>6445</v>
      </c>
      <c r="O52" s="160">
        <v>23136</v>
      </c>
      <c r="P52" s="160">
        <v>9799</v>
      </c>
      <c r="Q52" s="160">
        <v>1575</v>
      </c>
      <c r="R52" s="160">
        <v>36</v>
      </c>
      <c r="S52" s="160">
        <v>40991</v>
      </c>
      <c r="T52" s="160">
        <v>3782</v>
      </c>
      <c r="U52" s="160">
        <v>507</v>
      </c>
      <c r="V52" s="160">
        <v>4379</v>
      </c>
      <c r="W52" s="160">
        <v>95</v>
      </c>
      <c r="X52" s="160">
        <v>5546</v>
      </c>
      <c r="Y52" s="160">
        <v>196</v>
      </c>
      <c r="Z52" s="160">
        <v>6</v>
      </c>
      <c r="AA52" s="160">
        <v>0</v>
      </c>
      <c r="AB52" s="160">
        <v>22006</v>
      </c>
      <c r="AC52" s="160">
        <v>9800</v>
      </c>
      <c r="AD52" s="160">
        <v>12206</v>
      </c>
      <c r="AE52" s="177">
        <v>13.1</v>
      </c>
      <c r="AF52" s="160">
        <v>11559</v>
      </c>
      <c r="AG52" s="160">
        <v>11577</v>
      </c>
      <c r="AH52" s="160">
        <v>0</v>
      </c>
      <c r="AI52" s="160">
        <v>23136</v>
      </c>
      <c r="AJ52" s="160">
        <v>0</v>
      </c>
      <c r="AK52" s="160">
        <v>791</v>
      </c>
      <c r="AL52" s="160">
        <v>8643</v>
      </c>
      <c r="AM52" s="160">
        <v>365</v>
      </c>
      <c r="AN52" s="160">
        <v>9799</v>
      </c>
      <c r="AO52" s="160">
        <v>638640</v>
      </c>
      <c r="AP52" s="160">
        <v>724086</v>
      </c>
      <c r="AQ52" s="160">
        <v>9</v>
      </c>
      <c r="AR52" s="160">
        <v>2</v>
      </c>
      <c r="AS52" s="160">
        <v>1</v>
      </c>
      <c r="AT52" s="160">
        <v>632</v>
      </c>
      <c r="AU52" s="160">
        <v>2667</v>
      </c>
      <c r="AV52" s="160">
        <v>3299</v>
      </c>
      <c r="AW52" s="160">
        <v>42</v>
      </c>
      <c r="AX52" s="160">
        <v>9</v>
      </c>
      <c r="AY52" s="160">
        <v>7</v>
      </c>
      <c r="AZ52" s="160">
        <v>0</v>
      </c>
      <c r="BA52" s="160">
        <v>2</v>
      </c>
      <c r="BB52" s="160">
        <v>0</v>
      </c>
      <c r="BC52" s="160">
        <v>0</v>
      </c>
      <c r="BD52" s="160">
        <v>1</v>
      </c>
      <c r="BE52" s="160">
        <v>1</v>
      </c>
      <c r="BF52" s="160">
        <v>53</v>
      </c>
      <c r="BG52" s="160">
        <v>169</v>
      </c>
      <c r="BH52" s="160">
        <v>222</v>
      </c>
      <c r="BI52" s="145"/>
      <c r="BJ52" s="145"/>
      <c r="BK52" s="145"/>
      <c r="BL52" s="145"/>
    </row>
    <row r="53" spans="1:64" ht="15">
      <c r="A53" s="150">
        <v>46</v>
      </c>
      <c r="B53" s="151" t="s">
        <v>127</v>
      </c>
      <c r="C53" s="152" t="s">
        <v>245</v>
      </c>
      <c r="D53" s="160">
        <v>35082</v>
      </c>
      <c r="E53" s="160">
        <v>6473</v>
      </c>
      <c r="F53" s="160">
        <v>0</v>
      </c>
      <c r="G53" s="160">
        <v>1448</v>
      </c>
      <c r="H53" s="160">
        <v>0</v>
      </c>
      <c r="I53" s="160">
        <v>3555</v>
      </c>
      <c r="J53" s="160">
        <v>0</v>
      </c>
      <c r="K53" s="160">
        <v>1785</v>
      </c>
      <c r="L53" s="160">
        <v>31</v>
      </c>
      <c r="M53" s="160">
        <v>48374</v>
      </c>
      <c r="N53" s="160">
        <v>9467</v>
      </c>
      <c r="O53" s="160">
        <v>27985</v>
      </c>
      <c r="P53" s="160">
        <v>13478</v>
      </c>
      <c r="Q53" s="160">
        <v>3090</v>
      </c>
      <c r="R53" s="160">
        <v>2511</v>
      </c>
      <c r="S53" s="160">
        <v>56531</v>
      </c>
      <c r="T53" s="160">
        <v>5419</v>
      </c>
      <c r="U53" s="160">
        <v>596</v>
      </c>
      <c r="V53" s="160">
        <v>5556</v>
      </c>
      <c r="W53" s="160">
        <v>411</v>
      </c>
      <c r="X53" s="160">
        <v>7072</v>
      </c>
      <c r="Y53" s="160">
        <v>946</v>
      </c>
      <c r="Z53" s="160">
        <v>36</v>
      </c>
      <c r="AA53" s="160">
        <v>7</v>
      </c>
      <c r="AB53" s="160">
        <v>98496</v>
      </c>
      <c r="AC53" s="160">
        <v>408</v>
      </c>
      <c r="AD53" s="160">
        <v>98088</v>
      </c>
      <c r="AE53" s="177">
        <v>11.3</v>
      </c>
      <c r="AF53" s="160">
        <v>17540</v>
      </c>
      <c r="AG53" s="160">
        <v>10445</v>
      </c>
      <c r="AH53" s="160">
        <v>0</v>
      </c>
      <c r="AI53" s="160">
        <v>27985</v>
      </c>
      <c r="AJ53" s="160">
        <v>2106</v>
      </c>
      <c r="AK53" s="160">
        <v>-3205</v>
      </c>
      <c r="AL53" s="160">
        <v>14576</v>
      </c>
      <c r="AM53" s="160">
        <v>1</v>
      </c>
      <c r="AN53" s="160">
        <v>13478</v>
      </c>
      <c r="AO53" s="160">
        <v>810440</v>
      </c>
      <c r="AP53" s="160">
        <v>918282</v>
      </c>
      <c r="AQ53" s="160">
        <v>0</v>
      </c>
      <c r="AR53" s="160">
        <v>8</v>
      </c>
      <c r="AS53" s="160">
        <v>2</v>
      </c>
      <c r="AT53" s="160">
        <v>992</v>
      </c>
      <c r="AU53" s="160">
        <v>793</v>
      </c>
      <c r="AV53" s="160">
        <v>1785</v>
      </c>
      <c r="AW53" s="160">
        <v>60</v>
      </c>
      <c r="AX53" s="160">
        <v>8</v>
      </c>
      <c r="AY53" s="160">
        <v>6</v>
      </c>
      <c r="AZ53" s="160">
        <v>0</v>
      </c>
      <c r="BA53" s="160">
        <v>2</v>
      </c>
      <c r="BB53" s="160">
        <v>1</v>
      </c>
      <c r="BC53" s="160">
        <v>0</v>
      </c>
      <c r="BD53" s="160">
        <v>0</v>
      </c>
      <c r="BE53" s="160">
        <v>4</v>
      </c>
      <c r="BF53" s="160">
        <v>72</v>
      </c>
      <c r="BG53" s="160">
        <v>152</v>
      </c>
      <c r="BH53" s="160">
        <v>224</v>
      </c>
      <c r="BI53" s="145"/>
      <c r="BJ53" s="145"/>
      <c r="BK53" s="145"/>
      <c r="BL53" s="145"/>
    </row>
    <row r="54" spans="1:64" ht="15">
      <c r="A54" s="150">
        <v>47</v>
      </c>
      <c r="B54" s="151" t="s">
        <v>66</v>
      </c>
      <c r="C54" s="152" t="s">
        <v>246</v>
      </c>
      <c r="D54" s="160">
        <v>19118</v>
      </c>
      <c r="E54" s="160">
        <v>4841</v>
      </c>
      <c r="F54" s="160">
        <v>0</v>
      </c>
      <c r="G54" s="160">
        <v>837</v>
      </c>
      <c r="H54" s="160">
        <v>117</v>
      </c>
      <c r="I54" s="160">
        <v>2058</v>
      </c>
      <c r="J54" s="160">
        <v>0</v>
      </c>
      <c r="K54" s="160">
        <v>3453</v>
      </c>
      <c r="L54" s="160">
        <v>0</v>
      </c>
      <c r="M54" s="160">
        <v>30424</v>
      </c>
      <c r="N54" s="160">
        <v>5695</v>
      </c>
      <c r="O54" s="160">
        <v>27199</v>
      </c>
      <c r="P54" s="160">
        <v>5499</v>
      </c>
      <c r="Q54" s="160">
        <v>3722</v>
      </c>
      <c r="R54" s="160">
        <v>530</v>
      </c>
      <c r="S54" s="160">
        <v>42645</v>
      </c>
      <c r="T54" s="160">
        <v>3202</v>
      </c>
      <c r="U54" s="160">
        <v>134</v>
      </c>
      <c r="V54" s="160">
        <v>2515</v>
      </c>
      <c r="W54" s="160">
        <v>112</v>
      </c>
      <c r="X54" s="160">
        <v>3966</v>
      </c>
      <c r="Y54" s="160">
        <v>256</v>
      </c>
      <c r="Z54" s="160">
        <v>8</v>
      </c>
      <c r="AA54" s="160">
        <v>0</v>
      </c>
      <c r="AB54" s="160">
        <v>14568</v>
      </c>
      <c r="AC54" s="160">
        <v>2378</v>
      </c>
      <c r="AD54" s="160">
        <v>12190</v>
      </c>
      <c r="AE54" s="177">
        <v>21.5</v>
      </c>
      <c r="AF54" s="160">
        <v>18199</v>
      </c>
      <c r="AG54" s="160">
        <v>9000</v>
      </c>
      <c r="AH54" s="160">
        <v>0</v>
      </c>
      <c r="AI54" s="160">
        <v>27199</v>
      </c>
      <c r="AJ54" s="160">
        <v>938</v>
      </c>
      <c r="AK54" s="160">
        <v>485</v>
      </c>
      <c r="AL54" s="160">
        <v>4030</v>
      </c>
      <c r="AM54" s="160">
        <v>46</v>
      </c>
      <c r="AN54" s="160">
        <v>5499</v>
      </c>
      <c r="AO54" s="160">
        <v>540793</v>
      </c>
      <c r="AP54" s="160">
        <v>633489</v>
      </c>
      <c r="AQ54" s="160">
        <v>0</v>
      </c>
      <c r="AR54" s="160">
        <v>2</v>
      </c>
      <c r="AS54" s="160">
        <v>1</v>
      </c>
      <c r="AT54" s="160">
        <v>530</v>
      </c>
      <c r="AU54" s="160">
        <v>2923</v>
      </c>
      <c r="AV54" s="160">
        <v>3453</v>
      </c>
      <c r="AW54" s="160">
        <v>32</v>
      </c>
      <c r="AX54" s="160">
        <v>5</v>
      </c>
      <c r="AY54" s="160">
        <v>2</v>
      </c>
      <c r="AZ54" s="160">
        <v>2</v>
      </c>
      <c r="BA54" s="160">
        <v>1</v>
      </c>
      <c r="BB54" s="160">
        <v>0</v>
      </c>
      <c r="BC54" s="160">
        <v>0</v>
      </c>
      <c r="BD54" s="160">
        <v>0</v>
      </c>
      <c r="BE54" s="160">
        <v>1</v>
      </c>
      <c r="BF54" s="160">
        <v>38</v>
      </c>
      <c r="BG54" s="160">
        <v>46</v>
      </c>
      <c r="BH54" s="160">
        <v>84</v>
      </c>
      <c r="BI54" s="145"/>
      <c r="BJ54" s="145"/>
      <c r="BK54" s="145"/>
      <c r="BL54" s="145"/>
    </row>
    <row r="55" spans="1:64" ht="15">
      <c r="A55" s="150">
        <v>48</v>
      </c>
      <c r="B55" s="151" t="s">
        <v>130</v>
      </c>
      <c r="C55" s="152" t="s">
        <v>249</v>
      </c>
      <c r="D55" s="160">
        <v>37407</v>
      </c>
      <c r="E55" s="160">
        <v>5966</v>
      </c>
      <c r="F55" s="160">
        <v>0</v>
      </c>
      <c r="G55" s="160">
        <v>1346</v>
      </c>
      <c r="H55" s="160">
        <v>12</v>
      </c>
      <c r="I55" s="160">
        <v>3115</v>
      </c>
      <c r="J55" s="160">
        <v>2</v>
      </c>
      <c r="K55" s="160">
        <v>2509</v>
      </c>
      <c r="L55" s="160">
        <v>0</v>
      </c>
      <c r="M55" s="160">
        <v>50357</v>
      </c>
      <c r="N55" s="160">
        <v>8207</v>
      </c>
      <c r="O55" s="160">
        <v>38832</v>
      </c>
      <c r="P55" s="160">
        <v>21431</v>
      </c>
      <c r="Q55" s="160">
        <v>3148</v>
      </c>
      <c r="R55" s="160">
        <v>2</v>
      </c>
      <c r="S55" s="160">
        <v>71620</v>
      </c>
      <c r="T55" s="160">
        <v>4527</v>
      </c>
      <c r="U55" s="160">
        <v>438</v>
      </c>
      <c r="V55" s="160">
        <v>6369</v>
      </c>
      <c r="W55" s="160">
        <v>77</v>
      </c>
      <c r="X55" s="160">
        <v>7424</v>
      </c>
      <c r="Y55" s="160">
        <v>262</v>
      </c>
      <c r="Z55" s="160">
        <v>11</v>
      </c>
      <c r="AA55" s="160">
        <v>0</v>
      </c>
      <c r="AB55" s="160">
        <v>6363</v>
      </c>
      <c r="AC55" s="160">
        <v>0</v>
      </c>
      <c r="AD55" s="160">
        <v>6363</v>
      </c>
      <c r="AE55" s="177">
        <v>16.8</v>
      </c>
      <c r="AF55" s="160">
        <v>38832</v>
      </c>
      <c r="AG55" s="160">
        <v>0</v>
      </c>
      <c r="AH55" s="160">
        <v>0</v>
      </c>
      <c r="AI55" s="160">
        <v>38832</v>
      </c>
      <c r="AJ55" s="160">
        <v>0</v>
      </c>
      <c r="AK55" s="160">
        <v>361</v>
      </c>
      <c r="AL55" s="160">
        <v>20823</v>
      </c>
      <c r="AM55" s="160">
        <v>247</v>
      </c>
      <c r="AN55" s="160">
        <v>21431</v>
      </c>
      <c r="AO55" s="160">
        <v>838556</v>
      </c>
      <c r="AP55" s="160">
        <v>951074</v>
      </c>
      <c r="AQ55" s="160">
        <v>0</v>
      </c>
      <c r="AR55" s="160">
        <v>8</v>
      </c>
      <c r="AS55" s="160">
        <v>3</v>
      </c>
      <c r="AT55" s="160">
        <v>849</v>
      </c>
      <c r="AU55" s="160">
        <v>1660</v>
      </c>
      <c r="AV55" s="160">
        <v>2509</v>
      </c>
      <c r="AW55" s="160">
        <v>57</v>
      </c>
      <c r="AX55" s="160">
        <v>4</v>
      </c>
      <c r="AY55" s="160">
        <v>3</v>
      </c>
      <c r="AZ55" s="160">
        <v>1</v>
      </c>
      <c r="BA55" s="160">
        <v>0</v>
      </c>
      <c r="BB55" s="160">
        <v>0</v>
      </c>
      <c r="BC55" s="160">
        <v>0</v>
      </c>
      <c r="BD55" s="160">
        <v>104</v>
      </c>
      <c r="BE55" s="160">
        <v>0</v>
      </c>
      <c r="BF55" s="160">
        <v>165</v>
      </c>
      <c r="BG55" s="160">
        <v>33</v>
      </c>
      <c r="BH55" s="160">
        <v>198</v>
      </c>
      <c r="BI55" s="145"/>
      <c r="BJ55" s="145"/>
      <c r="BK55" s="145"/>
      <c r="BL55" s="145"/>
    </row>
    <row r="56" spans="1:64" ht="15">
      <c r="A56" s="150">
        <v>49</v>
      </c>
      <c r="B56" s="151" t="s">
        <v>133</v>
      </c>
      <c r="C56" s="152" t="s">
        <v>252</v>
      </c>
      <c r="D56" s="160">
        <v>32101</v>
      </c>
      <c r="E56" s="160">
        <v>6169</v>
      </c>
      <c r="F56" s="160">
        <v>0</v>
      </c>
      <c r="G56" s="160">
        <v>1249</v>
      </c>
      <c r="H56" s="160">
        <v>0</v>
      </c>
      <c r="I56" s="160">
        <v>2376</v>
      </c>
      <c r="J56" s="160">
        <v>0</v>
      </c>
      <c r="K56" s="160">
        <v>2914</v>
      </c>
      <c r="L56" s="160">
        <v>431</v>
      </c>
      <c r="M56" s="160">
        <v>45240</v>
      </c>
      <c r="N56" s="160">
        <v>8612</v>
      </c>
      <c r="O56" s="160">
        <v>26934</v>
      </c>
      <c r="P56" s="160">
        <v>10981</v>
      </c>
      <c r="Q56" s="160">
        <v>3083</v>
      </c>
      <c r="R56" s="160">
        <v>318</v>
      </c>
      <c r="S56" s="160">
        <v>49928</v>
      </c>
      <c r="T56" s="160">
        <v>6340</v>
      </c>
      <c r="U56" s="160">
        <v>183</v>
      </c>
      <c r="V56" s="160">
        <v>6749</v>
      </c>
      <c r="W56" s="160">
        <v>49</v>
      </c>
      <c r="X56" s="160">
        <v>7756</v>
      </c>
      <c r="Y56" s="160">
        <v>77</v>
      </c>
      <c r="Z56" s="160">
        <v>7</v>
      </c>
      <c r="AA56" s="160">
        <v>0</v>
      </c>
      <c r="AB56" s="160">
        <v>769569</v>
      </c>
      <c r="AC56" s="160">
        <v>684165</v>
      </c>
      <c r="AD56" s="160">
        <v>85404</v>
      </c>
      <c r="AE56" s="177">
        <v>21</v>
      </c>
      <c r="AF56" s="160">
        <v>26934</v>
      </c>
      <c r="AG56" s="160">
        <v>0</v>
      </c>
      <c r="AH56" s="160">
        <v>0</v>
      </c>
      <c r="AI56" s="160">
        <v>26934</v>
      </c>
      <c r="AJ56" s="160">
        <v>2626</v>
      </c>
      <c r="AK56" s="160">
        <v>8355</v>
      </c>
      <c r="AL56" s="160">
        <v>0</v>
      </c>
      <c r="AM56" s="160">
        <v>0</v>
      </c>
      <c r="AN56" s="160">
        <v>10981</v>
      </c>
      <c r="AO56" s="160">
        <v>777464</v>
      </c>
      <c r="AP56" s="160">
        <v>867549</v>
      </c>
      <c r="AQ56" s="160">
        <v>0</v>
      </c>
      <c r="AR56" s="160">
        <v>5</v>
      </c>
      <c r="AS56" s="160">
        <v>2</v>
      </c>
      <c r="AT56" s="160">
        <v>752</v>
      </c>
      <c r="AU56" s="160">
        <v>2162</v>
      </c>
      <c r="AV56" s="160">
        <v>2914</v>
      </c>
      <c r="AW56" s="160">
        <v>16</v>
      </c>
      <c r="AX56" s="160">
        <v>8</v>
      </c>
      <c r="AY56" s="160">
        <v>6</v>
      </c>
      <c r="AZ56" s="160">
        <v>1</v>
      </c>
      <c r="BA56" s="160">
        <v>1</v>
      </c>
      <c r="BB56" s="160">
        <v>0</v>
      </c>
      <c r="BC56" s="160">
        <v>0</v>
      </c>
      <c r="BD56" s="160">
        <v>114</v>
      </c>
      <c r="BE56" s="160">
        <v>0</v>
      </c>
      <c r="BF56" s="160">
        <v>138</v>
      </c>
      <c r="BG56" s="160">
        <v>69</v>
      </c>
      <c r="BH56" s="160">
        <v>207</v>
      </c>
      <c r="BI56" s="145"/>
      <c r="BJ56" s="145"/>
      <c r="BK56" s="145"/>
      <c r="BL56" s="145"/>
    </row>
    <row r="57" spans="1:64" ht="15">
      <c r="A57" s="150">
        <v>50</v>
      </c>
      <c r="B57" s="151" t="s">
        <v>148</v>
      </c>
      <c r="C57" s="152" t="s">
        <v>268</v>
      </c>
      <c r="D57" s="160">
        <v>38195</v>
      </c>
      <c r="E57" s="160">
        <v>6270</v>
      </c>
      <c r="F57" s="160">
        <v>0</v>
      </c>
      <c r="G57" s="160">
        <v>1121</v>
      </c>
      <c r="H57" s="160">
        <v>0</v>
      </c>
      <c r="I57" s="160">
        <v>4359</v>
      </c>
      <c r="J57" s="160">
        <v>1</v>
      </c>
      <c r="K57" s="160">
        <v>3614</v>
      </c>
      <c r="L57" s="160">
        <v>11</v>
      </c>
      <c r="M57" s="160">
        <v>53571</v>
      </c>
      <c r="N57" s="160">
        <v>9857</v>
      </c>
      <c r="O57" s="160">
        <v>33014</v>
      </c>
      <c r="P57" s="160">
        <v>13019</v>
      </c>
      <c r="Q57" s="160">
        <v>5489</v>
      </c>
      <c r="R57" s="160">
        <v>1</v>
      </c>
      <c r="S57" s="160">
        <v>61380</v>
      </c>
      <c r="T57" s="160">
        <v>6061</v>
      </c>
      <c r="U57" s="160">
        <v>167</v>
      </c>
      <c r="V57" s="160">
        <v>6645</v>
      </c>
      <c r="W57" s="160">
        <v>74</v>
      </c>
      <c r="X57" s="160">
        <v>7236</v>
      </c>
      <c r="Y57" s="160">
        <v>202</v>
      </c>
      <c r="Z57" s="160">
        <v>6</v>
      </c>
      <c r="AA57" s="160">
        <v>0</v>
      </c>
      <c r="AB57" s="160">
        <v>108990</v>
      </c>
      <c r="AC57" s="160">
        <v>0</v>
      </c>
      <c r="AD57" s="160">
        <v>108990</v>
      </c>
      <c r="AE57" s="177">
        <v>13.1</v>
      </c>
      <c r="AF57" s="160">
        <v>22292</v>
      </c>
      <c r="AG57" s="160">
        <v>10722</v>
      </c>
      <c r="AH57" s="160">
        <v>0</v>
      </c>
      <c r="AI57" s="160">
        <v>33014</v>
      </c>
      <c r="AJ57" s="160">
        <v>5352</v>
      </c>
      <c r="AK57" s="160">
        <v>56</v>
      </c>
      <c r="AL57" s="160">
        <v>7508</v>
      </c>
      <c r="AM57" s="160">
        <v>103</v>
      </c>
      <c r="AN57" s="160">
        <v>13019</v>
      </c>
      <c r="AO57" s="160">
        <v>871706</v>
      </c>
      <c r="AP57" s="160">
        <v>990689</v>
      </c>
      <c r="AQ57" s="160">
        <v>0</v>
      </c>
      <c r="AR57" s="160">
        <v>10</v>
      </c>
      <c r="AS57" s="160">
        <v>4</v>
      </c>
      <c r="AT57" s="160">
        <v>999</v>
      </c>
      <c r="AU57" s="160">
        <v>2615</v>
      </c>
      <c r="AV57" s="160">
        <v>3614</v>
      </c>
      <c r="AW57" s="160">
        <v>77</v>
      </c>
      <c r="AX57" s="160">
        <v>9</v>
      </c>
      <c r="AY57" s="160">
        <v>8</v>
      </c>
      <c r="AZ57" s="160">
        <v>1</v>
      </c>
      <c r="BA57" s="160">
        <v>0</v>
      </c>
      <c r="BB57" s="160">
        <v>2</v>
      </c>
      <c r="BC57" s="160">
        <v>3</v>
      </c>
      <c r="BD57" s="160">
        <v>0</v>
      </c>
      <c r="BE57" s="160">
        <v>3</v>
      </c>
      <c r="BF57" s="160">
        <v>89</v>
      </c>
      <c r="BG57" s="160">
        <v>18</v>
      </c>
      <c r="BH57" s="160">
        <v>107</v>
      </c>
      <c r="BI57" s="145"/>
      <c r="BJ57" s="145"/>
      <c r="BK57" s="145"/>
      <c r="BL57" s="145"/>
    </row>
    <row r="58" spans="1:64" ht="15">
      <c r="A58" s="150">
        <v>51</v>
      </c>
      <c r="B58" s="151" t="s">
        <v>154</v>
      </c>
      <c r="C58" s="152" t="s">
        <v>276</v>
      </c>
      <c r="D58" s="160">
        <v>34271</v>
      </c>
      <c r="E58" s="160">
        <v>6103</v>
      </c>
      <c r="F58" s="160">
        <v>0</v>
      </c>
      <c r="G58" s="160">
        <v>1012</v>
      </c>
      <c r="H58" s="160">
        <v>2</v>
      </c>
      <c r="I58" s="160">
        <v>3458</v>
      </c>
      <c r="J58" s="160">
        <v>0</v>
      </c>
      <c r="K58" s="160">
        <v>3209</v>
      </c>
      <c r="L58" s="160">
        <v>0</v>
      </c>
      <c r="M58" s="160">
        <v>48055</v>
      </c>
      <c r="N58" s="160">
        <v>8637</v>
      </c>
      <c r="O58" s="160">
        <v>37466</v>
      </c>
      <c r="P58" s="160">
        <v>10190</v>
      </c>
      <c r="Q58" s="160">
        <v>2939</v>
      </c>
      <c r="R58" s="160">
        <v>0</v>
      </c>
      <c r="S58" s="160">
        <v>59232</v>
      </c>
      <c r="T58" s="160">
        <v>5298</v>
      </c>
      <c r="U58" s="160">
        <v>152</v>
      </c>
      <c r="V58" s="160">
        <v>5127</v>
      </c>
      <c r="W58" s="160">
        <v>113</v>
      </c>
      <c r="X58" s="160">
        <v>6292</v>
      </c>
      <c r="Y58" s="160">
        <v>186</v>
      </c>
      <c r="Z58" s="160">
        <v>0</v>
      </c>
      <c r="AA58" s="160">
        <v>0</v>
      </c>
      <c r="AB58" s="160">
        <v>5421</v>
      </c>
      <c r="AC58" s="160">
        <v>432</v>
      </c>
      <c r="AD58" s="160">
        <v>4989</v>
      </c>
      <c r="AE58" s="177">
        <v>15.8</v>
      </c>
      <c r="AF58" s="160">
        <v>21258</v>
      </c>
      <c r="AG58" s="160">
        <v>16208</v>
      </c>
      <c r="AH58" s="160">
        <v>0</v>
      </c>
      <c r="AI58" s="160">
        <v>37466</v>
      </c>
      <c r="AJ58" s="160">
        <v>3159</v>
      </c>
      <c r="AK58" s="160">
        <v>0</v>
      </c>
      <c r="AL58" s="160">
        <v>6980</v>
      </c>
      <c r="AM58" s="160">
        <v>51</v>
      </c>
      <c r="AN58" s="160">
        <v>10190</v>
      </c>
      <c r="AO58" s="160">
        <v>813126</v>
      </c>
      <c r="AP58" s="160">
        <v>911778</v>
      </c>
      <c r="AQ58" s="160">
        <v>0</v>
      </c>
      <c r="AR58" s="160">
        <v>7</v>
      </c>
      <c r="AS58" s="160">
        <v>1</v>
      </c>
      <c r="AT58" s="160">
        <v>926</v>
      </c>
      <c r="AU58" s="160">
        <v>2283</v>
      </c>
      <c r="AV58" s="160">
        <v>3209</v>
      </c>
      <c r="AW58" s="160">
        <v>21</v>
      </c>
      <c r="AX58" s="160">
        <v>10</v>
      </c>
      <c r="AY58" s="160">
        <v>6</v>
      </c>
      <c r="AZ58" s="160">
        <v>0</v>
      </c>
      <c r="BA58" s="160">
        <v>4</v>
      </c>
      <c r="BB58" s="160">
        <v>0</v>
      </c>
      <c r="BC58" s="160">
        <v>0</v>
      </c>
      <c r="BD58" s="160">
        <v>3</v>
      </c>
      <c r="BE58" s="160">
        <v>8</v>
      </c>
      <c r="BF58" s="160">
        <v>42</v>
      </c>
      <c r="BG58" s="160">
        <v>32</v>
      </c>
      <c r="BH58" s="160">
        <v>74</v>
      </c>
      <c r="BI58" s="145"/>
      <c r="BJ58" s="145"/>
      <c r="BK58" s="145"/>
      <c r="BL58" s="145"/>
    </row>
    <row r="59" spans="1:64" ht="15">
      <c r="A59" s="150">
        <v>52</v>
      </c>
      <c r="B59" s="151" t="s">
        <v>156</v>
      </c>
      <c r="C59" s="152" t="s">
        <v>278</v>
      </c>
      <c r="D59" s="160">
        <v>31590</v>
      </c>
      <c r="E59" s="160">
        <v>7465</v>
      </c>
      <c r="F59" s="160">
        <v>0</v>
      </c>
      <c r="G59" s="160">
        <v>225</v>
      </c>
      <c r="H59" s="160">
        <v>0</v>
      </c>
      <c r="I59" s="160">
        <v>2421</v>
      </c>
      <c r="J59" s="160">
        <v>1</v>
      </c>
      <c r="K59" s="160">
        <v>3073</v>
      </c>
      <c r="L59" s="160">
        <v>9</v>
      </c>
      <c r="M59" s="160">
        <v>44784</v>
      </c>
      <c r="N59" s="160">
        <v>7921</v>
      </c>
      <c r="O59" s="160">
        <v>23584</v>
      </c>
      <c r="P59" s="160">
        <v>19363</v>
      </c>
      <c r="Q59" s="160">
        <v>4656</v>
      </c>
      <c r="R59" s="160">
        <v>0</v>
      </c>
      <c r="S59" s="160">
        <v>55524</v>
      </c>
      <c r="T59" s="160">
        <v>5041</v>
      </c>
      <c r="U59" s="160">
        <v>2</v>
      </c>
      <c r="V59" s="160">
        <v>4920</v>
      </c>
      <c r="W59" s="160">
        <v>24</v>
      </c>
      <c r="X59" s="160">
        <v>7064</v>
      </c>
      <c r="Y59" s="160">
        <v>28</v>
      </c>
      <c r="Z59" s="160">
        <v>46</v>
      </c>
      <c r="AA59" s="160">
        <v>0</v>
      </c>
      <c r="AB59" s="160">
        <v>42521</v>
      </c>
      <c r="AC59" s="160">
        <v>25354</v>
      </c>
      <c r="AD59" s="160">
        <v>17167</v>
      </c>
      <c r="AE59" s="177">
        <v>19</v>
      </c>
      <c r="AF59" s="160">
        <v>23584</v>
      </c>
      <c r="AG59" s="160">
        <v>0</v>
      </c>
      <c r="AH59" s="160">
        <v>0</v>
      </c>
      <c r="AI59" s="160">
        <v>23584</v>
      </c>
      <c r="AJ59" s="160">
        <v>0</v>
      </c>
      <c r="AK59" s="160">
        <v>264</v>
      </c>
      <c r="AL59" s="160">
        <v>13670</v>
      </c>
      <c r="AM59" s="160">
        <v>5429</v>
      </c>
      <c r="AN59" s="160">
        <v>19363</v>
      </c>
      <c r="AO59" s="160">
        <v>860203</v>
      </c>
      <c r="AP59" s="160">
        <v>990889</v>
      </c>
      <c r="AQ59" s="160">
        <v>0</v>
      </c>
      <c r="AR59" s="160">
        <v>4</v>
      </c>
      <c r="AS59" s="160">
        <v>2</v>
      </c>
      <c r="AT59" s="160">
        <v>415</v>
      </c>
      <c r="AU59" s="160">
        <v>2658</v>
      </c>
      <c r="AV59" s="160">
        <v>3073</v>
      </c>
      <c r="AW59" s="160">
        <v>22</v>
      </c>
      <c r="AX59" s="160">
        <v>5</v>
      </c>
      <c r="AY59" s="160">
        <v>3</v>
      </c>
      <c r="AZ59" s="160">
        <v>2</v>
      </c>
      <c r="BA59" s="160">
        <v>0</v>
      </c>
      <c r="BB59" s="160">
        <v>0</v>
      </c>
      <c r="BC59" s="160">
        <v>2</v>
      </c>
      <c r="BD59" s="160">
        <v>153</v>
      </c>
      <c r="BE59" s="160">
        <v>2</v>
      </c>
      <c r="BF59" s="160">
        <v>182</v>
      </c>
      <c r="BG59" s="160">
        <v>56</v>
      </c>
      <c r="BH59" s="160">
        <v>238</v>
      </c>
      <c r="BI59" s="145"/>
      <c r="BJ59" s="145"/>
      <c r="BK59" s="145"/>
      <c r="BL59" s="145"/>
    </row>
    <row r="60" spans="1:64" ht="15">
      <c r="A60" s="150">
        <v>53</v>
      </c>
      <c r="B60" s="151" t="s">
        <v>159</v>
      </c>
      <c r="C60" s="152" t="s">
        <v>281</v>
      </c>
      <c r="D60" s="160">
        <v>36941</v>
      </c>
      <c r="E60" s="160">
        <v>6146</v>
      </c>
      <c r="F60" s="160">
        <v>0</v>
      </c>
      <c r="G60" s="160">
        <v>941</v>
      </c>
      <c r="H60" s="160">
        <v>0</v>
      </c>
      <c r="I60" s="160">
        <v>4250</v>
      </c>
      <c r="J60" s="160">
        <v>0</v>
      </c>
      <c r="K60" s="160">
        <v>2707</v>
      </c>
      <c r="L60" s="160">
        <v>0</v>
      </c>
      <c r="M60" s="160">
        <v>50985</v>
      </c>
      <c r="N60" s="160">
        <v>7068</v>
      </c>
      <c r="O60" s="160">
        <v>24576</v>
      </c>
      <c r="P60" s="160">
        <v>17042</v>
      </c>
      <c r="Q60" s="160">
        <v>3991</v>
      </c>
      <c r="R60" s="160">
        <v>0</v>
      </c>
      <c r="S60" s="160">
        <v>52677</v>
      </c>
      <c r="T60" s="160">
        <v>3391</v>
      </c>
      <c r="U60" s="160">
        <v>265</v>
      </c>
      <c r="V60" s="160">
        <v>5230</v>
      </c>
      <c r="W60" s="160">
        <v>700</v>
      </c>
      <c r="X60" s="160">
        <v>6173</v>
      </c>
      <c r="Y60" s="160">
        <v>900</v>
      </c>
      <c r="Z60" s="160">
        <v>9</v>
      </c>
      <c r="AA60" s="160">
        <v>0</v>
      </c>
      <c r="AB60" s="160">
        <v>34034</v>
      </c>
      <c r="AC60" s="160">
        <v>5190</v>
      </c>
      <c r="AD60" s="160">
        <v>28844</v>
      </c>
      <c r="AE60" s="177">
        <v>12.4</v>
      </c>
      <c r="AF60" s="160">
        <v>12569</v>
      </c>
      <c r="AG60" s="160">
        <v>12007</v>
      </c>
      <c r="AH60" s="160">
        <v>0</v>
      </c>
      <c r="AI60" s="160">
        <v>24576</v>
      </c>
      <c r="AJ60" s="160">
        <v>0</v>
      </c>
      <c r="AK60" s="160">
        <v>1650</v>
      </c>
      <c r="AL60" s="160">
        <v>8149</v>
      </c>
      <c r="AM60" s="160">
        <v>7243</v>
      </c>
      <c r="AN60" s="160">
        <v>17042</v>
      </c>
      <c r="AO60" s="160">
        <v>774153</v>
      </c>
      <c r="AP60" s="160">
        <v>874176</v>
      </c>
      <c r="AQ60" s="160">
        <v>0</v>
      </c>
      <c r="AR60" s="160">
        <v>2</v>
      </c>
      <c r="AS60" s="160">
        <v>1</v>
      </c>
      <c r="AT60" s="160">
        <v>694</v>
      </c>
      <c r="AU60" s="160">
        <v>2013</v>
      </c>
      <c r="AV60" s="160">
        <v>2707</v>
      </c>
      <c r="AW60" s="160">
        <v>26</v>
      </c>
      <c r="AX60" s="160">
        <v>7</v>
      </c>
      <c r="AY60" s="160">
        <v>7</v>
      </c>
      <c r="AZ60" s="160">
        <v>0</v>
      </c>
      <c r="BA60" s="160">
        <v>0</v>
      </c>
      <c r="BB60" s="160">
        <v>0</v>
      </c>
      <c r="BC60" s="160">
        <v>0</v>
      </c>
      <c r="BD60" s="160">
        <v>3</v>
      </c>
      <c r="BE60" s="160">
        <v>0</v>
      </c>
      <c r="BF60" s="160">
        <v>36</v>
      </c>
      <c r="BG60" s="160">
        <v>25</v>
      </c>
      <c r="BH60" s="160">
        <v>61</v>
      </c>
      <c r="BI60" s="145"/>
      <c r="BJ60" s="145"/>
      <c r="BK60" s="145"/>
      <c r="BL60" s="145"/>
    </row>
    <row r="61" spans="1:64" ht="15">
      <c r="A61" s="150">
        <v>54</v>
      </c>
      <c r="B61" s="151" t="s">
        <v>67</v>
      </c>
      <c r="C61" s="152" t="s">
        <v>206</v>
      </c>
      <c r="D61" s="160">
        <v>25604</v>
      </c>
      <c r="E61" s="160">
        <v>4007</v>
      </c>
      <c r="F61" s="160">
        <v>0</v>
      </c>
      <c r="G61" s="160">
        <v>286</v>
      </c>
      <c r="H61" s="160">
        <v>0</v>
      </c>
      <c r="I61" s="160">
        <v>4539</v>
      </c>
      <c r="J61" s="160">
        <v>0</v>
      </c>
      <c r="K61" s="160">
        <v>2811</v>
      </c>
      <c r="L61" s="160">
        <v>0</v>
      </c>
      <c r="M61" s="160">
        <v>37247</v>
      </c>
      <c r="N61" s="160">
        <v>7712</v>
      </c>
      <c r="O61" s="160">
        <v>24616</v>
      </c>
      <c r="P61" s="160">
        <v>10063</v>
      </c>
      <c r="Q61" s="160">
        <v>2733</v>
      </c>
      <c r="R61" s="160">
        <v>0</v>
      </c>
      <c r="S61" s="160">
        <v>45124</v>
      </c>
      <c r="T61" s="160">
        <v>5116</v>
      </c>
      <c r="U61" s="160">
        <v>297</v>
      </c>
      <c r="V61" s="160">
        <v>4720</v>
      </c>
      <c r="W61" s="160">
        <v>155</v>
      </c>
      <c r="X61" s="160">
        <v>4692</v>
      </c>
      <c r="Y61" s="160">
        <v>127</v>
      </c>
      <c r="Z61" s="160">
        <v>13</v>
      </c>
      <c r="AA61" s="160">
        <v>1</v>
      </c>
      <c r="AB61" s="160">
        <v>92368</v>
      </c>
      <c r="AC61" s="160">
        <v>42950</v>
      </c>
      <c r="AD61" s="160">
        <v>49418</v>
      </c>
      <c r="AE61" s="177">
        <v>20</v>
      </c>
      <c r="AF61" s="160">
        <v>24616</v>
      </c>
      <c r="AG61" s="160">
        <v>0</v>
      </c>
      <c r="AH61" s="160">
        <v>0</v>
      </c>
      <c r="AI61" s="160">
        <v>24616</v>
      </c>
      <c r="AJ61" s="160">
        <v>1755</v>
      </c>
      <c r="AK61" s="160">
        <v>-2295</v>
      </c>
      <c r="AL61" s="160">
        <v>7661</v>
      </c>
      <c r="AM61" s="160">
        <v>2942</v>
      </c>
      <c r="AN61" s="160">
        <v>10063</v>
      </c>
      <c r="AO61" s="160">
        <v>584713</v>
      </c>
      <c r="AP61" s="160">
        <v>636402</v>
      </c>
      <c r="AQ61" s="160">
        <v>0</v>
      </c>
      <c r="AR61" s="160">
        <v>5</v>
      </c>
      <c r="AS61" s="160">
        <v>0</v>
      </c>
      <c r="AT61" s="160">
        <v>828</v>
      </c>
      <c r="AU61" s="160">
        <v>1983</v>
      </c>
      <c r="AV61" s="160">
        <v>2811</v>
      </c>
      <c r="AW61" s="160">
        <v>12</v>
      </c>
      <c r="AX61" s="160">
        <v>12</v>
      </c>
      <c r="AY61" s="160">
        <v>6</v>
      </c>
      <c r="AZ61" s="160">
        <v>4</v>
      </c>
      <c r="BA61" s="160">
        <v>2</v>
      </c>
      <c r="BB61" s="160">
        <v>0</v>
      </c>
      <c r="BC61" s="160">
        <v>1</v>
      </c>
      <c r="BD61" s="160">
        <v>108</v>
      </c>
      <c r="BE61" s="160">
        <v>0</v>
      </c>
      <c r="BF61" s="160">
        <v>132</v>
      </c>
      <c r="BG61" s="160">
        <v>0</v>
      </c>
      <c r="BH61" s="160">
        <v>132</v>
      </c>
      <c r="BI61" s="145"/>
      <c r="BJ61" s="145"/>
      <c r="BK61" s="145"/>
      <c r="BL61" s="145"/>
    </row>
    <row r="62" spans="1:64" ht="15">
      <c r="A62" s="150">
        <v>55</v>
      </c>
      <c r="B62" s="151" t="s">
        <v>96</v>
      </c>
      <c r="C62" s="152" t="s">
        <v>207</v>
      </c>
      <c r="D62" s="160">
        <v>36364</v>
      </c>
      <c r="E62" s="160">
        <v>6361</v>
      </c>
      <c r="F62" s="160">
        <v>0</v>
      </c>
      <c r="G62" s="160">
        <v>923</v>
      </c>
      <c r="H62" s="160">
        <v>0</v>
      </c>
      <c r="I62" s="160">
        <v>2636</v>
      </c>
      <c r="J62" s="160">
        <v>0</v>
      </c>
      <c r="K62" s="160">
        <v>2873</v>
      </c>
      <c r="L62" s="160">
        <v>0</v>
      </c>
      <c r="M62" s="160">
        <v>49157</v>
      </c>
      <c r="N62" s="160">
        <v>9648</v>
      </c>
      <c r="O62" s="160">
        <v>44351</v>
      </c>
      <c r="P62" s="160">
        <v>68</v>
      </c>
      <c r="Q62" s="160">
        <v>2670</v>
      </c>
      <c r="R62" s="160">
        <v>0</v>
      </c>
      <c r="S62" s="160">
        <v>56737</v>
      </c>
      <c r="T62" s="160">
        <v>6683</v>
      </c>
      <c r="U62" s="160">
        <v>327</v>
      </c>
      <c r="V62" s="160">
        <v>6434</v>
      </c>
      <c r="W62" s="160">
        <v>212</v>
      </c>
      <c r="X62" s="160">
        <v>7868</v>
      </c>
      <c r="Y62" s="160">
        <v>181</v>
      </c>
      <c r="Z62" s="160">
        <v>6</v>
      </c>
      <c r="AA62" s="160">
        <v>0</v>
      </c>
      <c r="AB62" s="160">
        <v>0</v>
      </c>
      <c r="AC62" s="160">
        <v>0</v>
      </c>
      <c r="AD62" s="160">
        <v>0</v>
      </c>
      <c r="AE62" s="177">
        <v>24.8</v>
      </c>
      <c r="AF62" s="160">
        <v>44351</v>
      </c>
      <c r="AG62" s="160">
        <v>0</v>
      </c>
      <c r="AH62" s="160">
        <v>0</v>
      </c>
      <c r="AI62" s="160">
        <v>44351</v>
      </c>
      <c r="AJ62" s="160">
        <v>0</v>
      </c>
      <c r="AK62" s="160">
        <v>42</v>
      </c>
      <c r="AL62" s="160">
        <v>0</v>
      </c>
      <c r="AM62" s="160">
        <v>26</v>
      </c>
      <c r="AN62" s="160">
        <v>68</v>
      </c>
      <c r="AO62" s="160">
        <v>703630</v>
      </c>
      <c r="AP62" s="160">
        <v>791598</v>
      </c>
      <c r="AQ62" s="160">
        <v>0</v>
      </c>
      <c r="AR62" s="160">
        <v>12</v>
      </c>
      <c r="AS62" s="160">
        <v>2</v>
      </c>
      <c r="AT62" s="160">
        <v>1023</v>
      </c>
      <c r="AU62" s="160">
        <v>1850</v>
      </c>
      <c r="AV62" s="160">
        <v>2873</v>
      </c>
      <c r="AW62" s="160">
        <v>64</v>
      </c>
      <c r="AX62" s="160">
        <v>7</v>
      </c>
      <c r="AY62" s="160">
        <v>7</v>
      </c>
      <c r="AZ62" s="160">
        <v>0</v>
      </c>
      <c r="BA62" s="160">
        <v>0</v>
      </c>
      <c r="BB62" s="160">
        <v>0</v>
      </c>
      <c r="BC62" s="160">
        <v>0</v>
      </c>
      <c r="BD62" s="160">
        <v>122</v>
      </c>
      <c r="BE62" s="160">
        <v>4</v>
      </c>
      <c r="BF62" s="160">
        <v>197</v>
      </c>
      <c r="BG62" s="160">
        <v>82</v>
      </c>
      <c r="BH62" s="160">
        <v>279</v>
      </c>
      <c r="BI62" s="145"/>
      <c r="BJ62" s="145"/>
      <c r="BK62" s="145"/>
      <c r="BL62" s="145"/>
    </row>
    <row r="63" spans="1:64" ht="15">
      <c r="A63" s="150">
        <v>56</v>
      </c>
      <c r="B63" s="151" t="s">
        <v>98</v>
      </c>
      <c r="C63" s="152" t="s">
        <v>210</v>
      </c>
      <c r="D63" s="160">
        <v>20652</v>
      </c>
      <c r="E63" s="160">
        <v>3225</v>
      </c>
      <c r="F63" s="160">
        <v>0</v>
      </c>
      <c r="G63" s="160">
        <v>409</v>
      </c>
      <c r="H63" s="160">
        <v>0</v>
      </c>
      <c r="I63" s="160">
        <v>1538</v>
      </c>
      <c r="J63" s="160">
        <v>0</v>
      </c>
      <c r="K63" s="160">
        <v>1942</v>
      </c>
      <c r="L63" s="160">
        <v>25</v>
      </c>
      <c r="M63" s="160">
        <v>27791</v>
      </c>
      <c r="N63" s="160">
        <v>5014</v>
      </c>
      <c r="O63" s="160">
        <v>15271</v>
      </c>
      <c r="P63" s="160">
        <v>11618</v>
      </c>
      <c r="Q63" s="160">
        <v>1160</v>
      </c>
      <c r="R63" s="160">
        <v>64</v>
      </c>
      <c r="S63" s="160">
        <v>33127</v>
      </c>
      <c r="T63" s="160">
        <v>4595</v>
      </c>
      <c r="U63" s="160">
        <v>370</v>
      </c>
      <c r="V63" s="160">
        <v>4286</v>
      </c>
      <c r="W63" s="160">
        <v>291</v>
      </c>
      <c r="X63" s="160">
        <v>3783</v>
      </c>
      <c r="Y63" s="160">
        <v>220</v>
      </c>
      <c r="Z63" s="160">
        <v>6</v>
      </c>
      <c r="AA63" s="160">
        <v>0</v>
      </c>
      <c r="AB63" s="160">
        <v>14790</v>
      </c>
      <c r="AC63" s="160">
        <v>5433</v>
      </c>
      <c r="AD63" s="160">
        <v>9357</v>
      </c>
      <c r="AE63" s="177">
        <v>12.9</v>
      </c>
      <c r="AF63" s="160">
        <v>10000</v>
      </c>
      <c r="AG63" s="160">
        <v>5271</v>
      </c>
      <c r="AH63" s="160">
        <v>0</v>
      </c>
      <c r="AI63" s="160">
        <v>15271</v>
      </c>
      <c r="AJ63" s="160">
        <v>0</v>
      </c>
      <c r="AK63" s="160">
        <v>2685</v>
      </c>
      <c r="AL63" s="160">
        <v>8901</v>
      </c>
      <c r="AM63" s="160">
        <v>32</v>
      </c>
      <c r="AN63" s="160">
        <v>11618</v>
      </c>
      <c r="AO63" s="160">
        <v>478375</v>
      </c>
      <c r="AP63" s="160">
        <v>556273</v>
      </c>
      <c r="AQ63" s="160">
        <v>0</v>
      </c>
      <c r="AR63" s="160">
        <v>2</v>
      </c>
      <c r="AS63" s="160">
        <v>0</v>
      </c>
      <c r="AT63" s="160">
        <v>727</v>
      </c>
      <c r="AU63" s="160">
        <v>1215</v>
      </c>
      <c r="AV63" s="160">
        <v>1942</v>
      </c>
      <c r="AW63" s="160">
        <v>22</v>
      </c>
      <c r="AX63" s="160">
        <v>5</v>
      </c>
      <c r="AY63" s="160">
        <v>5</v>
      </c>
      <c r="AZ63" s="160">
        <v>0</v>
      </c>
      <c r="BA63" s="160">
        <v>0</v>
      </c>
      <c r="BB63" s="160">
        <v>2</v>
      </c>
      <c r="BC63" s="160">
        <v>1</v>
      </c>
      <c r="BD63" s="160">
        <v>1</v>
      </c>
      <c r="BE63" s="160">
        <v>0</v>
      </c>
      <c r="BF63" s="160">
        <v>28</v>
      </c>
      <c r="BG63" s="160">
        <v>55</v>
      </c>
      <c r="BH63" s="160">
        <v>83</v>
      </c>
      <c r="BI63" s="145"/>
      <c r="BJ63" s="145"/>
      <c r="BK63" s="145"/>
      <c r="BL63" s="145"/>
    </row>
    <row r="64" spans="1:64" ht="15">
      <c r="A64" s="150">
        <v>57</v>
      </c>
      <c r="B64" s="151" t="s">
        <v>99</v>
      </c>
      <c r="C64" s="152" t="s">
        <v>211</v>
      </c>
      <c r="D64" s="160">
        <v>28183</v>
      </c>
      <c r="E64" s="160">
        <v>5590</v>
      </c>
      <c r="F64" s="160">
        <v>0</v>
      </c>
      <c r="G64" s="160">
        <v>399</v>
      </c>
      <c r="H64" s="160">
        <v>0</v>
      </c>
      <c r="I64" s="160">
        <v>3283</v>
      </c>
      <c r="J64" s="160">
        <v>0</v>
      </c>
      <c r="K64" s="160">
        <v>2392</v>
      </c>
      <c r="L64" s="160">
        <v>0</v>
      </c>
      <c r="M64" s="160">
        <v>39847</v>
      </c>
      <c r="N64" s="160">
        <v>7504</v>
      </c>
      <c r="O64" s="160">
        <v>36278</v>
      </c>
      <c r="P64" s="160">
        <v>3450</v>
      </c>
      <c r="Q64" s="160">
        <v>1361</v>
      </c>
      <c r="R64" s="160">
        <v>0</v>
      </c>
      <c r="S64" s="160">
        <v>48593</v>
      </c>
      <c r="T64" s="160">
        <v>5373</v>
      </c>
      <c r="U64" s="160">
        <v>124</v>
      </c>
      <c r="V64" s="160">
        <v>6050</v>
      </c>
      <c r="W64" s="160">
        <v>169</v>
      </c>
      <c r="X64" s="160">
        <v>7123</v>
      </c>
      <c r="Y64" s="160">
        <v>188</v>
      </c>
      <c r="Z64" s="160">
        <v>0</v>
      </c>
      <c r="AA64" s="160">
        <v>0</v>
      </c>
      <c r="AB64" s="160">
        <v>25006</v>
      </c>
      <c r="AC64" s="160">
        <v>15622</v>
      </c>
      <c r="AD64" s="160">
        <v>9384</v>
      </c>
      <c r="AE64" s="177">
        <v>13.4</v>
      </c>
      <c r="AF64" s="160">
        <v>12063</v>
      </c>
      <c r="AG64" s="160">
        <v>24215</v>
      </c>
      <c r="AH64" s="160">
        <v>0</v>
      </c>
      <c r="AI64" s="160">
        <v>36278</v>
      </c>
      <c r="AJ64" s="160">
        <v>1798</v>
      </c>
      <c r="AK64" s="160">
        <v>306</v>
      </c>
      <c r="AL64" s="160">
        <v>1198</v>
      </c>
      <c r="AM64" s="160">
        <v>148</v>
      </c>
      <c r="AN64" s="160">
        <v>3450</v>
      </c>
      <c r="AO64" s="160">
        <v>493897</v>
      </c>
      <c r="AP64" s="160">
        <v>547883</v>
      </c>
      <c r="AQ64" s="160">
        <v>39847</v>
      </c>
      <c r="AR64" s="160">
        <v>3</v>
      </c>
      <c r="AS64" s="160">
        <v>1</v>
      </c>
      <c r="AT64" s="160">
        <v>954</v>
      </c>
      <c r="AU64" s="160">
        <v>1438</v>
      </c>
      <c r="AV64" s="160">
        <v>2392</v>
      </c>
      <c r="AW64" s="160">
        <v>47</v>
      </c>
      <c r="AX64" s="160">
        <v>8</v>
      </c>
      <c r="AY64" s="160">
        <v>4</v>
      </c>
      <c r="AZ64" s="160">
        <v>2</v>
      </c>
      <c r="BA64" s="160">
        <v>2</v>
      </c>
      <c r="BB64" s="160">
        <v>0</v>
      </c>
      <c r="BC64" s="160">
        <v>6</v>
      </c>
      <c r="BD64" s="160">
        <v>80</v>
      </c>
      <c r="BE64" s="160">
        <v>0</v>
      </c>
      <c r="BF64" s="160">
        <v>135</v>
      </c>
      <c r="BG64" s="160">
        <v>0</v>
      </c>
      <c r="BH64" s="160">
        <v>135</v>
      </c>
      <c r="BI64" s="145"/>
      <c r="BJ64" s="145"/>
      <c r="BK64" s="145"/>
      <c r="BL64" s="145"/>
    </row>
    <row r="65" spans="1:64" ht="15">
      <c r="A65" s="150">
        <v>58</v>
      </c>
      <c r="B65" s="151" t="s">
        <v>100</v>
      </c>
      <c r="C65" s="152" t="s">
        <v>212</v>
      </c>
      <c r="D65" s="160">
        <v>21994</v>
      </c>
      <c r="E65" s="160">
        <v>4968</v>
      </c>
      <c r="F65" s="160">
        <v>0</v>
      </c>
      <c r="G65" s="160">
        <v>571</v>
      </c>
      <c r="H65" s="160">
        <v>0</v>
      </c>
      <c r="I65" s="160">
        <v>2536</v>
      </c>
      <c r="J65" s="160">
        <v>0</v>
      </c>
      <c r="K65" s="160">
        <v>1889</v>
      </c>
      <c r="L65" s="160">
        <v>4</v>
      </c>
      <c r="M65" s="160">
        <v>31962</v>
      </c>
      <c r="N65" s="160">
        <v>5483</v>
      </c>
      <c r="O65" s="160">
        <v>22002</v>
      </c>
      <c r="P65" s="160">
        <v>10157</v>
      </c>
      <c r="Q65" s="160">
        <v>1883</v>
      </c>
      <c r="R65" s="160">
        <v>0</v>
      </c>
      <c r="S65" s="160">
        <v>39525</v>
      </c>
      <c r="T65" s="160">
        <v>5065</v>
      </c>
      <c r="U65" s="160">
        <v>48</v>
      </c>
      <c r="V65" s="160">
        <v>4731</v>
      </c>
      <c r="W65" s="160">
        <v>92</v>
      </c>
      <c r="X65" s="160">
        <v>4457</v>
      </c>
      <c r="Y65" s="160">
        <v>75</v>
      </c>
      <c r="Z65" s="160">
        <v>5</v>
      </c>
      <c r="AA65" s="160">
        <v>0</v>
      </c>
      <c r="AB65" s="160">
        <v>34751</v>
      </c>
      <c r="AC65" s="160">
        <v>4659</v>
      </c>
      <c r="AD65" s="160">
        <v>30092</v>
      </c>
      <c r="AE65" s="177">
        <v>14.7</v>
      </c>
      <c r="AF65" s="160">
        <v>22002</v>
      </c>
      <c r="AG65" s="160">
        <v>0</v>
      </c>
      <c r="AH65" s="160">
        <v>0</v>
      </c>
      <c r="AI65" s="160">
        <v>22002</v>
      </c>
      <c r="AJ65" s="160">
        <v>0</v>
      </c>
      <c r="AK65" s="160">
        <v>0</v>
      </c>
      <c r="AL65" s="160">
        <v>10157</v>
      </c>
      <c r="AM65" s="160">
        <v>0</v>
      </c>
      <c r="AN65" s="160">
        <v>10157</v>
      </c>
      <c r="AO65" s="160">
        <v>499322</v>
      </c>
      <c r="AP65" s="160">
        <v>583686</v>
      </c>
      <c r="AQ65" s="160">
        <v>1</v>
      </c>
      <c r="AR65" s="160">
        <v>1</v>
      </c>
      <c r="AS65" s="160">
        <v>0</v>
      </c>
      <c r="AT65" s="160">
        <v>532</v>
      </c>
      <c r="AU65" s="160">
        <v>1357</v>
      </c>
      <c r="AV65" s="160">
        <v>1889</v>
      </c>
      <c r="AW65" s="160">
        <v>50</v>
      </c>
      <c r="AX65" s="160">
        <v>2</v>
      </c>
      <c r="AY65" s="160">
        <v>2</v>
      </c>
      <c r="AZ65" s="160">
        <v>0</v>
      </c>
      <c r="BA65" s="160">
        <v>0</v>
      </c>
      <c r="BB65" s="160">
        <v>0</v>
      </c>
      <c r="BC65" s="160">
        <v>0</v>
      </c>
      <c r="BD65" s="160">
        <v>99</v>
      </c>
      <c r="BE65" s="160">
        <v>2</v>
      </c>
      <c r="BF65" s="160">
        <v>153</v>
      </c>
      <c r="BG65" s="160">
        <v>20</v>
      </c>
      <c r="BH65" s="160">
        <v>173</v>
      </c>
      <c r="BI65" s="145"/>
      <c r="BJ65" s="145"/>
      <c r="BK65" s="145"/>
      <c r="BL65" s="145"/>
    </row>
    <row r="66" spans="1:64" ht="15">
      <c r="A66" s="150">
        <v>59</v>
      </c>
      <c r="B66" s="151" t="s">
        <v>106</v>
      </c>
      <c r="C66" s="152" t="s">
        <v>221</v>
      </c>
      <c r="D66" s="160">
        <v>34086</v>
      </c>
      <c r="E66" s="160">
        <v>6551</v>
      </c>
      <c r="F66" s="160">
        <v>0</v>
      </c>
      <c r="G66" s="160">
        <v>631</v>
      </c>
      <c r="H66" s="160">
        <v>167</v>
      </c>
      <c r="I66" s="160">
        <v>2678</v>
      </c>
      <c r="J66" s="160">
        <v>0</v>
      </c>
      <c r="K66" s="160">
        <v>2425</v>
      </c>
      <c r="L66" s="160">
        <v>9</v>
      </c>
      <c r="M66" s="160">
        <v>46547</v>
      </c>
      <c r="N66" s="160">
        <v>8943</v>
      </c>
      <c r="O66" s="160">
        <v>31170</v>
      </c>
      <c r="P66" s="160">
        <v>5964</v>
      </c>
      <c r="Q66" s="160">
        <v>4076</v>
      </c>
      <c r="R66" s="160">
        <v>1308</v>
      </c>
      <c r="S66" s="160">
        <v>51461</v>
      </c>
      <c r="T66" s="160">
        <v>7501</v>
      </c>
      <c r="U66" s="160">
        <v>327</v>
      </c>
      <c r="V66" s="160">
        <v>6366</v>
      </c>
      <c r="W66" s="160">
        <v>253</v>
      </c>
      <c r="X66" s="160">
        <v>7196</v>
      </c>
      <c r="Y66" s="160">
        <v>273</v>
      </c>
      <c r="Z66" s="160">
        <v>4</v>
      </c>
      <c r="AA66" s="160">
        <v>4</v>
      </c>
      <c r="AB66" s="160">
        <v>13933</v>
      </c>
      <c r="AC66" s="160">
        <v>258</v>
      </c>
      <c r="AD66" s="160">
        <v>13675</v>
      </c>
      <c r="AE66" s="177">
        <v>23.2</v>
      </c>
      <c r="AF66" s="160">
        <v>31170</v>
      </c>
      <c r="AG66" s="160">
        <v>0</v>
      </c>
      <c r="AH66" s="160">
        <v>0</v>
      </c>
      <c r="AI66" s="160">
        <v>31170</v>
      </c>
      <c r="AJ66" s="160">
        <v>1269</v>
      </c>
      <c r="AK66" s="160">
        <v>8</v>
      </c>
      <c r="AL66" s="160">
        <v>4653</v>
      </c>
      <c r="AM66" s="160">
        <v>34</v>
      </c>
      <c r="AN66" s="160">
        <v>5964</v>
      </c>
      <c r="AO66" s="160">
        <v>635949</v>
      </c>
      <c r="AP66" s="160">
        <v>705292</v>
      </c>
      <c r="AQ66" s="160">
        <v>15</v>
      </c>
      <c r="AR66" s="160">
        <v>11</v>
      </c>
      <c r="AS66" s="160">
        <v>4</v>
      </c>
      <c r="AT66" s="160">
        <v>1093</v>
      </c>
      <c r="AU66" s="160">
        <v>1332</v>
      </c>
      <c r="AV66" s="160">
        <v>2425</v>
      </c>
      <c r="AW66" s="160">
        <v>54</v>
      </c>
      <c r="AX66" s="160">
        <v>6</v>
      </c>
      <c r="AY66" s="160">
        <v>2</v>
      </c>
      <c r="AZ66" s="160">
        <v>1</v>
      </c>
      <c r="BA66" s="160">
        <v>3</v>
      </c>
      <c r="BB66" s="160">
        <v>0</v>
      </c>
      <c r="BC66" s="160">
        <v>0</v>
      </c>
      <c r="BD66" s="160">
        <v>4</v>
      </c>
      <c r="BE66" s="160">
        <v>2</v>
      </c>
      <c r="BF66" s="160">
        <v>66</v>
      </c>
      <c r="BG66" s="160">
        <v>225</v>
      </c>
      <c r="BH66" s="160">
        <v>291</v>
      </c>
      <c r="BI66" s="145"/>
      <c r="BJ66" s="145"/>
      <c r="BK66" s="145"/>
      <c r="BL66" s="145"/>
    </row>
    <row r="67" spans="1:64" ht="15">
      <c r="A67" s="150">
        <v>60</v>
      </c>
      <c r="B67" s="151" t="s">
        <v>112</v>
      </c>
      <c r="C67" s="152" t="s">
        <v>228</v>
      </c>
      <c r="D67" s="160">
        <v>30934</v>
      </c>
      <c r="E67" s="160">
        <v>5512</v>
      </c>
      <c r="F67" s="160">
        <v>0</v>
      </c>
      <c r="G67" s="160">
        <v>913</v>
      </c>
      <c r="H67" s="160">
        <v>0</v>
      </c>
      <c r="I67" s="160">
        <v>3196</v>
      </c>
      <c r="J67" s="160">
        <v>0</v>
      </c>
      <c r="K67" s="160">
        <v>3173</v>
      </c>
      <c r="L67" s="160">
        <v>1076</v>
      </c>
      <c r="M67" s="160">
        <v>44804</v>
      </c>
      <c r="N67" s="160">
        <v>9032</v>
      </c>
      <c r="O67" s="160">
        <v>27572</v>
      </c>
      <c r="P67" s="160">
        <v>26734</v>
      </c>
      <c r="Q67" s="160">
        <v>3557</v>
      </c>
      <c r="R67" s="160">
        <v>815</v>
      </c>
      <c r="S67" s="160">
        <v>67710</v>
      </c>
      <c r="T67" s="160">
        <v>6428</v>
      </c>
      <c r="U67" s="160">
        <v>66</v>
      </c>
      <c r="V67" s="160">
        <v>6927</v>
      </c>
      <c r="W67" s="160">
        <v>59</v>
      </c>
      <c r="X67" s="160">
        <v>6290</v>
      </c>
      <c r="Y67" s="160">
        <v>65</v>
      </c>
      <c r="Z67" s="160">
        <v>0</v>
      </c>
      <c r="AA67" s="160">
        <v>0</v>
      </c>
      <c r="AB67" s="160">
        <v>46311</v>
      </c>
      <c r="AC67" s="160">
        <v>35678</v>
      </c>
      <c r="AD67" s="160">
        <v>10633</v>
      </c>
      <c r="AE67" s="177">
        <v>19.6</v>
      </c>
      <c r="AF67" s="160">
        <v>27572</v>
      </c>
      <c r="AG67" s="160">
        <v>0</v>
      </c>
      <c r="AH67" s="160">
        <v>0</v>
      </c>
      <c r="AI67" s="160">
        <v>27572</v>
      </c>
      <c r="AJ67" s="160">
        <v>0</v>
      </c>
      <c r="AK67" s="160">
        <v>367</v>
      </c>
      <c r="AL67" s="160">
        <v>14711</v>
      </c>
      <c r="AM67" s="160">
        <v>11656</v>
      </c>
      <c r="AN67" s="160">
        <v>26734</v>
      </c>
      <c r="AO67" s="160">
        <v>691532</v>
      </c>
      <c r="AP67" s="160">
        <v>799952</v>
      </c>
      <c r="AQ67" s="160">
        <v>0</v>
      </c>
      <c r="AR67" s="160">
        <v>3</v>
      </c>
      <c r="AS67" s="160">
        <v>3</v>
      </c>
      <c r="AT67" s="160">
        <v>890</v>
      </c>
      <c r="AU67" s="160">
        <v>2283</v>
      </c>
      <c r="AV67" s="160">
        <v>3173</v>
      </c>
      <c r="AW67" s="160">
        <v>42</v>
      </c>
      <c r="AX67" s="160">
        <v>12</v>
      </c>
      <c r="AY67" s="160">
        <v>5</v>
      </c>
      <c r="AZ67" s="160">
        <v>5</v>
      </c>
      <c r="BA67" s="160">
        <v>2</v>
      </c>
      <c r="BB67" s="160">
        <v>0</v>
      </c>
      <c r="BC67" s="160">
        <v>2</v>
      </c>
      <c r="BD67" s="160">
        <v>119</v>
      </c>
      <c r="BE67" s="160">
        <v>2</v>
      </c>
      <c r="BF67" s="160">
        <v>175</v>
      </c>
      <c r="BG67" s="160">
        <v>74</v>
      </c>
      <c r="BH67" s="160">
        <v>249</v>
      </c>
      <c r="BI67" s="145"/>
      <c r="BJ67" s="145"/>
      <c r="BK67" s="145"/>
      <c r="BL67" s="145"/>
    </row>
    <row r="68" spans="1:64" ht="15">
      <c r="A68" s="150">
        <v>61</v>
      </c>
      <c r="B68" s="151" t="s">
        <v>114</v>
      </c>
      <c r="C68" s="152" t="s">
        <v>231</v>
      </c>
      <c r="D68" s="160">
        <v>23013</v>
      </c>
      <c r="E68" s="160">
        <v>5899</v>
      </c>
      <c r="F68" s="160">
        <v>0</v>
      </c>
      <c r="G68" s="160">
        <v>1188</v>
      </c>
      <c r="H68" s="160">
        <v>0</v>
      </c>
      <c r="I68" s="160">
        <v>1548</v>
      </c>
      <c r="J68" s="160">
        <v>3</v>
      </c>
      <c r="K68" s="160">
        <v>1871</v>
      </c>
      <c r="L68" s="160">
        <v>0</v>
      </c>
      <c r="M68" s="160">
        <v>33522</v>
      </c>
      <c r="N68" s="160">
        <v>8613</v>
      </c>
      <c r="O68" s="160">
        <v>27046</v>
      </c>
      <c r="P68" s="160">
        <v>8290</v>
      </c>
      <c r="Q68" s="160">
        <v>5232</v>
      </c>
      <c r="R68" s="160">
        <v>0</v>
      </c>
      <c r="S68" s="160">
        <v>49181</v>
      </c>
      <c r="T68" s="160">
        <v>6426</v>
      </c>
      <c r="U68" s="160">
        <v>114</v>
      </c>
      <c r="V68" s="160">
        <v>4293</v>
      </c>
      <c r="W68" s="160">
        <v>12</v>
      </c>
      <c r="X68" s="160">
        <v>5461</v>
      </c>
      <c r="Y68" s="160">
        <v>30</v>
      </c>
      <c r="Z68" s="160">
        <v>16</v>
      </c>
      <c r="AA68" s="160">
        <v>0</v>
      </c>
      <c r="AB68" s="160">
        <v>68822</v>
      </c>
      <c r="AC68" s="160">
        <v>0</v>
      </c>
      <c r="AD68" s="160">
        <v>68822</v>
      </c>
      <c r="AE68" s="177">
        <v>20.4</v>
      </c>
      <c r="AF68" s="160">
        <v>27046</v>
      </c>
      <c r="AG68" s="160">
        <v>0</v>
      </c>
      <c r="AH68" s="160">
        <v>0</v>
      </c>
      <c r="AI68" s="160">
        <v>27046</v>
      </c>
      <c r="AJ68" s="160">
        <v>892</v>
      </c>
      <c r="AK68" s="160">
        <v>61</v>
      </c>
      <c r="AL68" s="160">
        <v>2808</v>
      </c>
      <c r="AM68" s="160">
        <v>4529</v>
      </c>
      <c r="AN68" s="160">
        <v>8290</v>
      </c>
      <c r="AO68" s="160">
        <v>646877</v>
      </c>
      <c r="AP68" s="160">
        <v>731047</v>
      </c>
      <c r="AQ68" s="160">
        <v>0</v>
      </c>
      <c r="AR68" s="160">
        <v>5</v>
      </c>
      <c r="AS68" s="160">
        <v>2</v>
      </c>
      <c r="AT68" s="160">
        <v>582</v>
      </c>
      <c r="AU68" s="160">
        <v>1289</v>
      </c>
      <c r="AV68" s="160">
        <v>1871</v>
      </c>
      <c r="AW68" s="160">
        <v>28</v>
      </c>
      <c r="AX68" s="160">
        <v>7</v>
      </c>
      <c r="AY68" s="160">
        <v>5</v>
      </c>
      <c r="AZ68" s="160">
        <v>0</v>
      </c>
      <c r="BA68" s="160">
        <v>2</v>
      </c>
      <c r="BB68" s="160">
        <v>0</v>
      </c>
      <c r="BC68" s="160">
        <v>1</v>
      </c>
      <c r="BD68" s="160">
        <v>57</v>
      </c>
      <c r="BE68" s="160">
        <v>1</v>
      </c>
      <c r="BF68" s="160">
        <v>93</v>
      </c>
      <c r="BG68" s="160">
        <v>4</v>
      </c>
      <c r="BH68" s="160">
        <v>97</v>
      </c>
      <c r="BI68" s="145"/>
      <c r="BJ68" s="145"/>
      <c r="BK68" s="145"/>
      <c r="BL68" s="145"/>
    </row>
    <row r="69" spans="1:64" ht="15">
      <c r="A69" s="150">
        <v>62</v>
      </c>
      <c r="B69" s="151" t="s">
        <v>121</v>
      </c>
      <c r="C69" s="152" t="s">
        <v>239</v>
      </c>
      <c r="D69" s="160">
        <v>31380</v>
      </c>
      <c r="E69" s="160">
        <v>7771</v>
      </c>
      <c r="F69" s="160">
        <v>0</v>
      </c>
      <c r="G69" s="160">
        <v>926</v>
      </c>
      <c r="H69" s="160">
        <v>0</v>
      </c>
      <c r="I69" s="160">
        <v>5128</v>
      </c>
      <c r="J69" s="160">
        <v>0</v>
      </c>
      <c r="K69" s="160">
        <v>2518</v>
      </c>
      <c r="L69" s="160">
        <v>0</v>
      </c>
      <c r="M69" s="160">
        <v>47723</v>
      </c>
      <c r="N69" s="160">
        <v>8819</v>
      </c>
      <c r="O69" s="160">
        <v>31943</v>
      </c>
      <c r="P69" s="160">
        <v>3603</v>
      </c>
      <c r="Q69" s="160">
        <v>4258</v>
      </c>
      <c r="R69" s="160">
        <v>0</v>
      </c>
      <c r="S69" s="160">
        <v>48623</v>
      </c>
      <c r="T69" s="160">
        <v>6168</v>
      </c>
      <c r="U69" s="160">
        <v>309</v>
      </c>
      <c r="V69" s="160">
        <v>6694</v>
      </c>
      <c r="W69" s="160">
        <v>181</v>
      </c>
      <c r="X69" s="160">
        <v>7328</v>
      </c>
      <c r="Y69" s="160">
        <v>173</v>
      </c>
      <c r="Z69" s="160">
        <v>4</v>
      </c>
      <c r="AA69" s="160">
        <v>1</v>
      </c>
      <c r="AB69" s="160">
        <v>128010</v>
      </c>
      <c r="AC69" s="160">
        <v>31331</v>
      </c>
      <c r="AD69" s="160">
        <v>96679</v>
      </c>
      <c r="AE69" s="177">
        <v>22.9</v>
      </c>
      <c r="AF69" s="160">
        <v>23127</v>
      </c>
      <c r="AG69" s="160">
        <v>8816</v>
      </c>
      <c r="AH69" s="160">
        <v>0</v>
      </c>
      <c r="AI69" s="160">
        <v>31943</v>
      </c>
      <c r="AJ69" s="160">
        <v>0</v>
      </c>
      <c r="AK69" s="160">
        <v>2490</v>
      </c>
      <c r="AL69" s="160">
        <v>1008</v>
      </c>
      <c r="AM69" s="160">
        <v>105</v>
      </c>
      <c r="AN69" s="160">
        <v>3603</v>
      </c>
      <c r="AO69" s="160">
        <v>751832</v>
      </c>
      <c r="AP69" s="160">
        <v>860379</v>
      </c>
      <c r="AQ69" s="160">
        <v>0</v>
      </c>
      <c r="AR69" s="160">
        <v>6</v>
      </c>
      <c r="AS69" s="160">
        <v>1</v>
      </c>
      <c r="AT69" s="160">
        <v>876</v>
      </c>
      <c r="AU69" s="160">
        <v>1642</v>
      </c>
      <c r="AV69" s="160">
        <v>2518</v>
      </c>
      <c r="AW69" s="160">
        <v>122</v>
      </c>
      <c r="AX69" s="160">
        <v>8</v>
      </c>
      <c r="AY69" s="160">
        <v>8</v>
      </c>
      <c r="AZ69" s="160">
        <v>0</v>
      </c>
      <c r="BA69" s="160">
        <v>0</v>
      </c>
      <c r="BB69" s="160">
        <v>0</v>
      </c>
      <c r="BC69" s="160">
        <v>0</v>
      </c>
      <c r="BD69" s="160">
        <v>136</v>
      </c>
      <c r="BE69" s="160">
        <v>2</v>
      </c>
      <c r="BF69" s="160">
        <v>268</v>
      </c>
      <c r="BG69" s="160">
        <v>200</v>
      </c>
      <c r="BH69" s="160">
        <v>468</v>
      </c>
      <c r="BI69" s="145"/>
      <c r="BJ69" s="145"/>
      <c r="BK69" s="145"/>
      <c r="BL69" s="145"/>
    </row>
    <row r="70" spans="1:64" ht="15">
      <c r="A70" s="150">
        <v>63</v>
      </c>
      <c r="B70" s="151" t="s">
        <v>122</v>
      </c>
      <c r="C70" s="152" t="s">
        <v>240</v>
      </c>
      <c r="D70" s="160">
        <v>21935</v>
      </c>
      <c r="E70" s="160">
        <v>4152</v>
      </c>
      <c r="F70" s="160">
        <v>0</v>
      </c>
      <c r="G70" s="160">
        <v>629</v>
      </c>
      <c r="H70" s="160">
        <v>24</v>
      </c>
      <c r="I70" s="160">
        <v>1062</v>
      </c>
      <c r="J70" s="160">
        <v>0</v>
      </c>
      <c r="K70" s="160">
        <v>483</v>
      </c>
      <c r="L70" s="160">
        <v>0</v>
      </c>
      <c r="M70" s="160">
        <v>28285</v>
      </c>
      <c r="N70" s="160">
        <v>6366</v>
      </c>
      <c r="O70" s="160">
        <v>18981</v>
      </c>
      <c r="P70" s="160">
        <v>4833</v>
      </c>
      <c r="Q70" s="160">
        <v>1279</v>
      </c>
      <c r="R70" s="160">
        <v>0</v>
      </c>
      <c r="S70" s="160">
        <v>31459</v>
      </c>
      <c r="T70" s="160">
        <v>5562</v>
      </c>
      <c r="U70" s="160">
        <v>94</v>
      </c>
      <c r="V70" s="160">
        <v>4873</v>
      </c>
      <c r="W70" s="160">
        <v>31</v>
      </c>
      <c r="X70" s="160">
        <v>6033</v>
      </c>
      <c r="Y70" s="160">
        <v>21</v>
      </c>
      <c r="Z70" s="160">
        <v>8</v>
      </c>
      <c r="AA70" s="160">
        <v>0</v>
      </c>
      <c r="AB70" s="160">
        <v>2884</v>
      </c>
      <c r="AC70" s="160">
        <v>0</v>
      </c>
      <c r="AD70" s="160">
        <v>2884</v>
      </c>
      <c r="AE70" s="177">
        <v>19.35</v>
      </c>
      <c r="AF70" s="160">
        <v>18981</v>
      </c>
      <c r="AG70" s="160">
        <v>0</v>
      </c>
      <c r="AH70" s="160">
        <v>0</v>
      </c>
      <c r="AI70" s="160">
        <v>18981</v>
      </c>
      <c r="AJ70" s="160">
        <v>1653</v>
      </c>
      <c r="AK70" s="160">
        <v>2916</v>
      </c>
      <c r="AL70" s="160">
        <v>58</v>
      </c>
      <c r="AM70" s="160">
        <v>206</v>
      </c>
      <c r="AN70" s="160">
        <v>4833</v>
      </c>
      <c r="AO70" s="160">
        <v>488942</v>
      </c>
      <c r="AP70" s="160">
        <v>551730</v>
      </c>
      <c r="AQ70" s="160">
        <v>0</v>
      </c>
      <c r="AR70" s="160">
        <v>6</v>
      </c>
      <c r="AS70" s="160">
        <v>1</v>
      </c>
      <c r="AT70" s="160">
        <v>723</v>
      </c>
      <c r="AU70" s="160">
        <v>-240</v>
      </c>
      <c r="AV70" s="160">
        <v>483</v>
      </c>
      <c r="AW70" s="160">
        <v>0</v>
      </c>
      <c r="AX70" s="160">
        <v>0</v>
      </c>
      <c r="AY70" s="160">
        <v>0</v>
      </c>
      <c r="AZ70" s="160">
        <v>0</v>
      </c>
      <c r="BA70" s="160">
        <v>0</v>
      </c>
      <c r="BB70" s="160">
        <v>0</v>
      </c>
      <c r="BC70" s="160">
        <v>0</v>
      </c>
      <c r="BD70" s="160">
        <v>0</v>
      </c>
      <c r="BE70" s="160">
        <v>0</v>
      </c>
      <c r="BF70" s="160">
        <v>0</v>
      </c>
      <c r="BG70" s="160">
        <v>0</v>
      </c>
      <c r="BH70" s="160">
        <v>0</v>
      </c>
      <c r="BI70" s="145"/>
      <c r="BJ70" s="145"/>
      <c r="BK70" s="145"/>
      <c r="BL70" s="145"/>
    </row>
    <row r="71" spans="1:64" ht="15">
      <c r="A71" s="150">
        <v>64</v>
      </c>
      <c r="B71" s="151" t="s">
        <v>123</v>
      </c>
      <c r="C71" s="152" t="s">
        <v>241</v>
      </c>
      <c r="D71" s="160">
        <v>24700</v>
      </c>
      <c r="E71" s="160">
        <v>5301</v>
      </c>
      <c r="F71" s="160">
        <v>0</v>
      </c>
      <c r="G71" s="160">
        <v>1271</v>
      </c>
      <c r="H71" s="160">
        <v>0</v>
      </c>
      <c r="I71" s="160">
        <v>2422</v>
      </c>
      <c r="J71" s="160">
        <v>0</v>
      </c>
      <c r="K71" s="160">
        <v>1779</v>
      </c>
      <c r="L71" s="160">
        <v>1</v>
      </c>
      <c r="M71" s="160">
        <v>35474</v>
      </c>
      <c r="N71" s="160">
        <v>6208</v>
      </c>
      <c r="O71" s="160">
        <v>24014</v>
      </c>
      <c r="P71" s="160">
        <v>9518</v>
      </c>
      <c r="Q71" s="160">
        <v>3706</v>
      </c>
      <c r="R71" s="160">
        <v>0</v>
      </c>
      <c r="S71" s="160">
        <v>43446</v>
      </c>
      <c r="T71" s="160">
        <v>5755</v>
      </c>
      <c r="U71" s="160">
        <v>169</v>
      </c>
      <c r="V71" s="160">
        <v>5453</v>
      </c>
      <c r="W71" s="160">
        <v>45</v>
      </c>
      <c r="X71" s="160">
        <v>4702</v>
      </c>
      <c r="Y71" s="160">
        <v>41</v>
      </c>
      <c r="Z71" s="160">
        <v>25</v>
      </c>
      <c r="AA71" s="160">
        <v>1</v>
      </c>
      <c r="AB71" s="160">
        <v>19764</v>
      </c>
      <c r="AC71" s="160">
        <v>13634</v>
      </c>
      <c r="AD71" s="160">
        <v>6130</v>
      </c>
      <c r="AE71" s="177">
        <v>22</v>
      </c>
      <c r="AF71" s="160">
        <v>24014</v>
      </c>
      <c r="AG71" s="160">
        <v>0</v>
      </c>
      <c r="AH71" s="160">
        <v>0</v>
      </c>
      <c r="AI71" s="160">
        <v>24014</v>
      </c>
      <c r="AJ71" s="160">
        <v>1421</v>
      </c>
      <c r="AK71" s="160">
        <v>1072</v>
      </c>
      <c r="AL71" s="160">
        <v>3362</v>
      </c>
      <c r="AM71" s="160">
        <v>3663</v>
      </c>
      <c r="AN71" s="160">
        <v>9518</v>
      </c>
      <c r="AO71" s="160">
        <v>403505</v>
      </c>
      <c r="AP71" s="160">
        <v>460575</v>
      </c>
      <c r="AQ71" s="160">
        <v>1</v>
      </c>
      <c r="AR71" s="160">
        <v>10</v>
      </c>
      <c r="AS71" s="160">
        <v>1</v>
      </c>
      <c r="AT71" s="160">
        <v>632</v>
      </c>
      <c r="AU71" s="160">
        <v>1147</v>
      </c>
      <c r="AV71" s="160">
        <v>1779</v>
      </c>
      <c r="AW71" s="160">
        <v>35</v>
      </c>
      <c r="AX71" s="160">
        <v>14</v>
      </c>
      <c r="AY71" s="160">
        <v>10</v>
      </c>
      <c r="AZ71" s="160">
        <v>2</v>
      </c>
      <c r="BA71" s="160">
        <v>2</v>
      </c>
      <c r="BB71" s="160">
        <v>3</v>
      </c>
      <c r="BC71" s="160">
        <v>0</v>
      </c>
      <c r="BD71" s="160">
        <v>191</v>
      </c>
      <c r="BE71" s="160">
        <v>2</v>
      </c>
      <c r="BF71" s="160">
        <v>242</v>
      </c>
      <c r="BG71" s="160">
        <v>34</v>
      </c>
      <c r="BH71" s="160">
        <v>276</v>
      </c>
      <c r="BI71" s="145"/>
      <c r="BJ71" s="145"/>
      <c r="BK71" s="145"/>
      <c r="BL71" s="145"/>
    </row>
    <row r="72" spans="1:64" ht="15">
      <c r="A72" s="150">
        <v>65</v>
      </c>
      <c r="B72" s="151" t="s">
        <v>125</v>
      </c>
      <c r="C72" s="152" t="s">
        <v>242</v>
      </c>
      <c r="D72" s="160">
        <v>26818</v>
      </c>
      <c r="E72" s="160">
        <v>4496</v>
      </c>
      <c r="F72" s="160">
        <v>0</v>
      </c>
      <c r="G72" s="160">
        <v>110</v>
      </c>
      <c r="H72" s="160">
        <v>0</v>
      </c>
      <c r="I72" s="160">
        <v>1957</v>
      </c>
      <c r="J72" s="160">
        <v>0</v>
      </c>
      <c r="K72" s="160">
        <v>4511</v>
      </c>
      <c r="L72" s="160">
        <v>0</v>
      </c>
      <c r="M72" s="160">
        <v>37892</v>
      </c>
      <c r="N72" s="160">
        <v>8144</v>
      </c>
      <c r="O72" s="160">
        <v>23727</v>
      </c>
      <c r="P72" s="160">
        <v>14054</v>
      </c>
      <c r="Q72" s="160">
        <v>284</v>
      </c>
      <c r="R72" s="160">
        <v>0</v>
      </c>
      <c r="S72" s="160">
        <v>46209</v>
      </c>
      <c r="T72" s="160">
        <v>6395</v>
      </c>
      <c r="U72" s="160">
        <v>81</v>
      </c>
      <c r="V72" s="160">
        <v>5571</v>
      </c>
      <c r="W72" s="160">
        <v>36</v>
      </c>
      <c r="X72" s="160">
        <v>5492</v>
      </c>
      <c r="Y72" s="160">
        <v>41</v>
      </c>
      <c r="Z72" s="160">
        <v>5</v>
      </c>
      <c r="AA72" s="160">
        <v>0</v>
      </c>
      <c r="AB72" s="160">
        <v>23380</v>
      </c>
      <c r="AC72" s="160">
        <v>2338</v>
      </c>
      <c r="AD72" s="160">
        <v>21042</v>
      </c>
      <c r="AE72" s="177">
        <v>20.1</v>
      </c>
      <c r="AF72" s="160">
        <v>17050</v>
      </c>
      <c r="AG72" s="160">
        <v>6677</v>
      </c>
      <c r="AH72" s="160">
        <v>0</v>
      </c>
      <c r="AI72" s="160">
        <v>23727</v>
      </c>
      <c r="AJ72" s="160">
        <v>1988</v>
      </c>
      <c r="AK72" s="160">
        <v>5008</v>
      </c>
      <c r="AL72" s="160">
        <v>6662</v>
      </c>
      <c r="AM72" s="160">
        <v>396</v>
      </c>
      <c r="AN72" s="160">
        <v>14054</v>
      </c>
      <c r="AO72" s="160">
        <v>612850</v>
      </c>
      <c r="AP72" s="160">
        <v>683052</v>
      </c>
      <c r="AQ72" s="160">
        <v>0</v>
      </c>
      <c r="AR72" s="160">
        <v>0</v>
      </c>
      <c r="AS72" s="160">
        <v>0</v>
      </c>
      <c r="AT72" s="160">
        <v>589</v>
      </c>
      <c r="AU72" s="160">
        <v>3922</v>
      </c>
      <c r="AV72" s="160">
        <v>4511</v>
      </c>
      <c r="AW72" s="160">
        <v>24</v>
      </c>
      <c r="AX72" s="160">
        <v>10</v>
      </c>
      <c r="AY72" s="160">
        <v>9</v>
      </c>
      <c r="AZ72" s="160">
        <v>0</v>
      </c>
      <c r="BA72" s="160">
        <v>1</v>
      </c>
      <c r="BB72" s="160">
        <v>0</v>
      </c>
      <c r="BC72" s="160">
        <v>0</v>
      </c>
      <c r="BD72" s="160">
        <v>112</v>
      </c>
      <c r="BE72" s="160">
        <v>0</v>
      </c>
      <c r="BF72" s="160">
        <v>146</v>
      </c>
      <c r="BG72" s="160">
        <v>40</v>
      </c>
      <c r="BH72" s="160">
        <v>186</v>
      </c>
      <c r="BI72" s="145"/>
      <c r="BJ72" s="145"/>
      <c r="BK72" s="145"/>
      <c r="BL72" s="145"/>
    </row>
    <row r="73" spans="1:64" ht="15">
      <c r="A73" s="150">
        <v>66</v>
      </c>
      <c r="B73" s="151" t="s">
        <v>126</v>
      </c>
      <c r="C73" s="152" t="s">
        <v>243</v>
      </c>
      <c r="D73" s="160">
        <v>24463</v>
      </c>
      <c r="E73" s="160">
        <v>6400</v>
      </c>
      <c r="F73" s="160">
        <v>0</v>
      </c>
      <c r="G73" s="160">
        <v>732</v>
      </c>
      <c r="H73" s="160">
        <v>0</v>
      </c>
      <c r="I73" s="160">
        <v>1575</v>
      </c>
      <c r="J73" s="160">
        <v>0</v>
      </c>
      <c r="K73" s="160">
        <v>2723</v>
      </c>
      <c r="L73" s="160">
        <v>11</v>
      </c>
      <c r="M73" s="160">
        <v>35904</v>
      </c>
      <c r="N73" s="160">
        <v>7432</v>
      </c>
      <c r="O73" s="160">
        <v>23584</v>
      </c>
      <c r="P73" s="160">
        <v>17803</v>
      </c>
      <c r="Q73" s="160">
        <v>3514</v>
      </c>
      <c r="R73" s="160">
        <v>10000</v>
      </c>
      <c r="S73" s="160">
        <v>62333</v>
      </c>
      <c r="T73" s="160">
        <v>6869</v>
      </c>
      <c r="U73" s="160">
        <v>416</v>
      </c>
      <c r="V73" s="160">
        <v>5412</v>
      </c>
      <c r="W73" s="160">
        <v>319</v>
      </c>
      <c r="X73" s="160">
        <v>6471</v>
      </c>
      <c r="Y73" s="160">
        <v>392</v>
      </c>
      <c r="Z73" s="160">
        <v>0</v>
      </c>
      <c r="AA73" s="160">
        <v>0</v>
      </c>
      <c r="AB73" s="160">
        <v>55053</v>
      </c>
      <c r="AC73" s="160">
        <v>15688</v>
      </c>
      <c r="AD73" s="160">
        <v>39365</v>
      </c>
      <c r="AE73" s="177">
        <v>21.54</v>
      </c>
      <c r="AF73" s="160">
        <v>23584</v>
      </c>
      <c r="AG73" s="160">
        <v>0</v>
      </c>
      <c r="AH73" s="160">
        <v>0</v>
      </c>
      <c r="AI73" s="160">
        <v>23584</v>
      </c>
      <c r="AJ73" s="160">
        <v>1623</v>
      </c>
      <c r="AK73" s="160">
        <v>0</v>
      </c>
      <c r="AL73" s="160">
        <v>11867</v>
      </c>
      <c r="AM73" s="160">
        <v>4313</v>
      </c>
      <c r="AN73" s="160">
        <v>17803</v>
      </c>
      <c r="AO73" s="160">
        <v>597620</v>
      </c>
      <c r="AP73" s="160">
        <v>690271</v>
      </c>
      <c r="AQ73" s="160">
        <v>1336</v>
      </c>
      <c r="AR73" s="160">
        <v>1</v>
      </c>
      <c r="AS73" s="160">
        <v>1</v>
      </c>
      <c r="AT73" s="160">
        <v>627</v>
      </c>
      <c r="AU73" s="160">
        <v>2096</v>
      </c>
      <c r="AV73" s="160">
        <v>2723</v>
      </c>
      <c r="AW73" s="160">
        <v>28</v>
      </c>
      <c r="AX73" s="160">
        <v>5</v>
      </c>
      <c r="AY73" s="160">
        <v>3</v>
      </c>
      <c r="AZ73" s="160">
        <v>1</v>
      </c>
      <c r="BA73" s="160">
        <v>1</v>
      </c>
      <c r="BB73" s="160">
        <v>1</v>
      </c>
      <c r="BC73" s="160">
        <v>0</v>
      </c>
      <c r="BD73" s="160">
        <v>179</v>
      </c>
      <c r="BE73" s="160">
        <v>0</v>
      </c>
      <c r="BF73" s="160">
        <v>212</v>
      </c>
      <c r="BG73" s="160">
        <v>37</v>
      </c>
      <c r="BH73" s="160">
        <v>249</v>
      </c>
      <c r="BI73" s="145"/>
      <c r="BJ73" s="145"/>
      <c r="BK73" s="145"/>
      <c r="BL73" s="145"/>
    </row>
    <row r="74" spans="1:64" ht="15">
      <c r="A74" s="150">
        <v>67</v>
      </c>
      <c r="B74" s="151" t="s">
        <v>129</v>
      </c>
      <c r="C74" s="152" t="s">
        <v>248</v>
      </c>
      <c r="D74" s="160">
        <v>18656</v>
      </c>
      <c r="E74" s="160">
        <v>4120</v>
      </c>
      <c r="F74" s="160">
        <v>0</v>
      </c>
      <c r="G74" s="160">
        <v>731</v>
      </c>
      <c r="H74" s="160">
        <v>0</v>
      </c>
      <c r="I74" s="160">
        <v>3669</v>
      </c>
      <c r="J74" s="160">
        <v>0</v>
      </c>
      <c r="K74" s="160">
        <v>2059</v>
      </c>
      <c r="L74" s="160">
        <v>0</v>
      </c>
      <c r="M74" s="160">
        <v>29235</v>
      </c>
      <c r="N74" s="160">
        <v>6349</v>
      </c>
      <c r="O74" s="160">
        <v>23126</v>
      </c>
      <c r="P74" s="160">
        <v>7024</v>
      </c>
      <c r="Q74" s="160">
        <v>6683</v>
      </c>
      <c r="R74" s="160">
        <v>0</v>
      </c>
      <c r="S74" s="160">
        <v>43182</v>
      </c>
      <c r="T74" s="160">
        <v>4058</v>
      </c>
      <c r="U74" s="160">
        <v>110</v>
      </c>
      <c r="V74" s="160">
        <v>3455</v>
      </c>
      <c r="W74" s="160">
        <v>16</v>
      </c>
      <c r="X74" s="160">
        <v>4148</v>
      </c>
      <c r="Y74" s="160">
        <v>52</v>
      </c>
      <c r="Z74" s="160">
        <v>57</v>
      </c>
      <c r="AA74" s="160">
        <v>0</v>
      </c>
      <c r="AB74" s="160">
        <v>59570</v>
      </c>
      <c r="AC74" s="160">
        <v>3747</v>
      </c>
      <c r="AD74" s="160">
        <v>55823</v>
      </c>
      <c r="AE74" s="177">
        <v>14.7</v>
      </c>
      <c r="AF74" s="160">
        <v>14281</v>
      </c>
      <c r="AG74" s="160">
        <v>8845</v>
      </c>
      <c r="AH74" s="160">
        <v>0</v>
      </c>
      <c r="AI74" s="160">
        <v>23126</v>
      </c>
      <c r="AJ74" s="160">
        <v>0</v>
      </c>
      <c r="AK74" s="160">
        <v>3356</v>
      </c>
      <c r="AL74" s="160">
        <v>3570</v>
      </c>
      <c r="AM74" s="160">
        <v>98</v>
      </c>
      <c r="AN74" s="160">
        <v>7024</v>
      </c>
      <c r="AO74" s="160">
        <v>431587</v>
      </c>
      <c r="AP74" s="160">
        <v>501357</v>
      </c>
      <c r="AQ74" s="160">
        <v>0</v>
      </c>
      <c r="AR74" s="160">
        <v>7</v>
      </c>
      <c r="AS74" s="160">
        <v>2</v>
      </c>
      <c r="AT74" s="160">
        <v>737</v>
      </c>
      <c r="AU74" s="160">
        <v>1322</v>
      </c>
      <c r="AV74" s="160">
        <v>2059</v>
      </c>
      <c r="AW74" s="160">
        <v>31</v>
      </c>
      <c r="AX74" s="160">
        <v>2</v>
      </c>
      <c r="AY74" s="160">
        <v>2</v>
      </c>
      <c r="AZ74" s="160">
        <v>0</v>
      </c>
      <c r="BA74" s="160">
        <v>0</v>
      </c>
      <c r="BB74" s="160">
        <v>0</v>
      </c>
      <c r="BC74" s="160">
        <v>0</v>
      </c>
      <c r="BD74" s="160">
        <v>109</v>
      </c>
      <c r="BE74" s="160">
        <v>1</v>
      </c>
      <c r="BF74" s="160">
        <v>143</v>
      </c>
      <c r="BG74" s="160">
        <v>47</v>
      </c>
      <c r="BH74" s="160">
        <v>190</v>
      </c>
      <c r="BI74" s="145"/>
      <c r="BJ74" s="145"/>
      <c r="BK74" s="145"/>
      <c r="BL74" s="145"/>
    </row>
    <row r="75" spans="1:64" ht="15">
      <c r="A75" s="150">
        <v>68</v>
      </c>
      <c r="B75" s="151" t="s">
        <v>136</v>
      </c>
      <c r="C75" s="152" t="s">
        <v>254</v>
      </c>
      <c r="D75" s="160">
        <v>17014</v>
      </c>
      <c r="E75" s="160">
        <v>2012</v>
      </c>
      <c r="F75" s="160">
        <v>0</v>
      </c>
      <c r="G75" s="160">
        <v>235</v>
      </c>
      <c r="H75" s="160">
        <v>0</v>
      </c>
      <c r="I75" s="160">
        <v>652</v>
      </c>
      <c r="J75" s="160">
        <v>2</v>
      </c>
      <c r="K75" s="160">
        <v>934</v>
      </c>
      <c r="L75" s="160">
        <v>0</v>
      </c>
      <c r="M75" s="160">
        <v>20849</v>
      </c>
      <c r="N75" s="160">
        <v>4411</v>
      </c>
      <c r="O75" s="160">
        <v>16216</v>
      </c>
      <c r="P75" s="160">
        <v>9787</v>
      </c>
      <c r="Q75" s="160">
        <v>2330</v>
      </c>
      <c r="R75" s="160">
        <v>0</v>
      </c>
      <c r="S75" s="160">
        <v>32744</v>
      </c>
      <c r="T75" s="160">
        <v>3200</v>
      </c>
      <c r="U75" s="160">
        <v>118</v>
      </c>
      <c r="V75" s="160">
        <v>3325</v>
      </c>
      <c r="W75" s="160">
        <v>79</v>
      </c>
      <c r="X75" s="160">
        <v>3310</v>
      </c>
      <c r="Y75" s="160">
        <v>97</v>
      </c>
      <c r="Z75" s="160">
        <v>38</v>
      </c>
      <c r="AA75" s="160">
        <v>0</v>
      </c>
      <c r="AB75" s="160">
        <v>4415</v>
      </c>
      <c r="AC75" s="160">
        <v>0</v>
      </c>
      <c r="AD75" s="160">
        <v>4415</v>
      </c>
      <c r="AE75" s="177">
        <v>14.1</v>
      </c>
      <c r="AF75" s="160">
        <v>9539</v>
      </c>
      <c r="AG75" s="160">
        <v>6677</v>
      </c>
      <c r="AH75" s="160">
        <v>0</v>
      </c>
      <c r="AI75" s="160">
        <v>16216</v>
      </c>
      <c r="AJ75" s="160">
        <v>503</v>
      </c>
      <c r="AK75" s="160">
        <v>422</v>
      </c>
      <c r="AL75" s="160">
        <v>8862</v>
      </c>
      <c r="AM75" s="160">
        <v>0</v>
      </c>
      <c r="AN75" s="160">
        <v>9787</v>
      </c>
      <c r="AO75" s="160">
        <v>397416</v>
      </c>
      <c r="AP75" s="160">
        <v>453329</v>
      </c>
      <c r="AQ75" s="160">
        <v>17</v>
      </c>
      <c r="AR75" s="160">
        <v>4</v>
      </c>
      <c r="AS75" s="160">
        <v>1</v>
      </c>
      <c r="AT75" s="160">
        <v>348</v>
      </c>
      <c r="AU75" s="160">
        <v>586</v>
      </c>
      <c r="AV75" s="160">
        <v>934</v>
      </c>
      <c r="AW75" s="160">
        <v>11</v>
      </c>
      <c r="AX75" s="160">
        <v>4</v>
      </c>
      <c r="AY75" s="160">
        <v>1</v>
      </c>
      <c r="AZ75" s="160">
        <v>0</v>
      </c>
      <c r="BA75" s="160">
        <v>3</v>
      </c>
      <c r="BB75" s="160">
        <v>0</v>
      </c>
      <c r="BC75" s="160">
        <v>0</v>
      </c>
      <c r="BD75" s="160">
        <v>69</v>
      </c>
      <c r="BE75" s="160">
        <v>8</v>
      </c>
      <c r="BF75" s="160">
        <v>92</v>
      </c>
      <c r="BG75" s="160">
        <v>31</v>
      </c>
      <c r="BH75" s="160">
        <v>123</v>
      </c>
      <c r="BI75" s="145"/>
      <c r="BJ75" s="145"/>
      <c r="BK75" s="145"/>
      <c r="BL75" s="145"/>
    </row>
    <row r="76" spans="1:64" ht="15">
      <c r="A76" s="150">
        <v>69</v>
      </c>
      <c r="B76" s="151" t="s">
        <v>137</v>
      </c>
      <c r="C76" s="152" t="s">
        <v>255</v>
      </c>
      <c r="D76" s="160">
        <v>33885</v>
      </c>
      <c r="E76" s="160">
        <v>12530</v>
      </c>
      <c r="F76" s="160">
        <v>0</v>
      </c>
      <c r="G76" s="160">
        <v>1164</v>
      </c>
      <c r="H76" s="160">
        <v>0</v>
      </c>
      <c r="I76" s="160">
        <v>4494</v>
      </c>
      <c r="J76" s="160">
        <v>0</v>
      </c>
      <c r="K76" s="160">
        <v>4363</v>
      </c>
      <c r="L76" s="160">
        <v>6</v>
      </c>
      <c r="M76" s="160">
        <v>56442</v>
      </c>
      <c r="N76" s="160">
        <v>9910</v>
      </c>
      <c r="O76" s="160">
        <v>36819</v>
      </c>
      <c r="P76" s="160">
        <v>11241</v>
      </c>
      <c r="Q76" s="160">
        <v>3036</v>
      </c>
      <c r="R76" s="160">
        <v>0</v>
      </c>
      <c r="S76" s="160">
        <v>61006</v>
      </c>
      <c r="T76" s="160">
        <v>6381</v>
      </c>
      <c r="U76" s="160">
        <v>28</v>
      </c>
      <c r="V76" s="160">
        <v>6574</v>
      </c>
      <c r="W76" s="160">
        <v>14</v>
      </c>
      <c r="X76" s="160">
        <v>8353</v>
      </c>
      <c r="Y76" s="160">
        <v>60</v>
      </c>
      <c r="Z76" s="160">
        <v>0</v>
      </c>
      <c r="AA76" s="160">
        <v>0</v>
      </c>
      <c r="AB76" s="160">
        <v>57724</v>
      </c>
      <c r="AC76" s="160">
        <v>23101</v>
      </c>
      <c r="AD76" s="160">
        <v>34623</v>
      </c>
      <c r="AE76" s="177">
        <v>22.7</v>
      </c>
      <c r="AF76" s="160">
        <v>36819</v>
      </c>
      <c r="AG76" s="160">
        <v>0</v>
      </c>
      <c r="AH76" s="160">
        <v>0</v>
      </c>
      <c r="AI76" s="160">
        <v>36819</v>
      </c>
      <c r="AJ76" s="160">
        <v>3876</v>
      </c>
      <c r="AK76" s="160">
        <v>0</v>
      </c>
      <c r="AL76" s="160">
        <v>7247</v>
      </c>
      <c r="AM76" s="160">
        <v>118</v>
      </c>
      <c r="AN76" s="160">
        <v>11241</v>
      </c>
      <c r="AO76" s="160">
        <v>746637</v>
      </c>
      <c r="AP76" s="160">
        <v>840424</v>
      </c>
      <c r="AQ76" s="160">
        <v>0</v>
      </c>
      <c r="AR76" s="160">
        <v>1</v>
      </c>
      <c r="AS76" s="160">
        <v>2</v>
      </c>
      <c r="AT76" s="160">
        <v>809</v>
      </c>
      <c r="AU76" s="160">
        <v>3554</v>
      </c>
      <c r="AV76" s="160">
        <v>4363</v>
      </c>
      <c r="AW76" s="160">
        <v>72</v>
      </c>
      <c r="AX76" s="160">
        <v>10</v>
      </c>
      <c r="AY76" s="160">
        <v>7</v>
      </c>
      <c r="AZ76" s="160">
        <v>1</v>
      </c>
      <c r="BA76" s="160">
        <v>2</v>
      </c>
      <c r="BB76" s="160">
        <v>0</v>
      </c>
      <c r="BC76" s="160">
        <v>0</v>
      </c>
      <c r="BD76" s="160">
        <v>41</v>
      </c>
      <c r="BE76" s="160">
        <v>0</v>
      </c>
      <c r="BF76" s="160">
        <v>123</v>
      </c>
      <c r="BG76" s="160">
        <v>79</v>
      </c>
      <c r="BH76" s="160">
        <v>202</v>
      </c>
      <c r="BI76" s="145"/>
      <c r="BJ76" s="145"/>
      <c r="BK76" s="145"/>
      <c r="BL76" s="145"/>
    </row>
    <row r="77" spans="1:64" ht="15">
      <c r="A77" s="150">
        <v>70</v>
      </c>
      <c r="B77" s="151" t="s">
        <v>144</v>
      </c>
      <c r="C77" s="152" t="s">
        <v>263</v>
      </c>
      <c r="D77" s="160">
        <v>20485</v>
      </c>
      <c r="E77" s="160">
        <v>5432</v>
      </c>
      <c r="F77" s="160">
        <v>0</v>
      </c>
      <c r="G77" s="160">
        <v>693</v>
      </c>
      <c r="H77" s="160">
        <v>48</v>
      </c>
      <c r="I77" s="160">
        <v>1434</v>
      </c>
      <c r="J77" s="160">
        <v>0</v>
      </c>
      <c r="K77" s="160">
        <v>2227</v>
      </c>
      <c r="L77" s="160">
        <v>2</v>
      </c>
      <c r="M77" s="160">
        <v>30321</v>
      </c>
      <c r="N77" s="160">
        <v>6716</v>
      </c>
      <c r="O77" s="160">
        <v>27240</v>
      </c>
      <c r="P77" s="160">
        <v>12148</v>
      </c>
      <c r="Q77" s="160">
        <v>2539</v>
      </c>
      <c r="R77" s="160">
        <v>0</v>
      </c>
      <c r="S77" s="160">
        <v>48643</v>
      </c>
      <c r="T77" s="160">
        <v>5044</v>
      </c>
      <c r="U77" s="160">
        <v>231</v>
      </c>
      <c r="V77" s="160">
        <v>4273</v>
      </c>
      <c r="W77" s="160">
        <v>131</v>
      </c>
      <c r="X77" s="160">
        <v>4628</v>
      </c>
      <c r="Y77" s="160">
        <v>75</v>
      </c>
      <c r="Z77" s="160">
        <v>51</v>
      </c>
      <c r="AA77" s="160">
        <v>0</v>
      </c>
      <c r="AB77" s="160">
        <v>15867</v>
      </c>
      <c r="AC77" s="160">
        <v>10475</v>
      </c>
      <c r="AD77" s="160">
        <v>5392</v>
      </c>
      <c r="AE77" s="177">
        <v>23.1</v>
      </c>
      <c r="AF77" s="160">
        <v>15503</v>
      </c>
      <c r="AG77" s="160">
        <v>11737</v>
      </c>
      <c r="AH77" s="160">
        <v>0</v>
      </c>
      <c r="AI77" s="160">
        <v>27240</v>
      </c>
      <c r="AJ77" s="160">
        <v>1569</v>
      </c>
      <c r="AK77" s="160">
        <v>0</v>
      </c>
      <c r="AL77" s="160">
        <v>3171</v>
      </c>
      <c r="AM77" s="160">
        <v>7408</v>
      </c>
      <c r="AN77" s="160">
        <v>12148</v>
      </c>
      <c r="AO77" s="160">
        <v>467138</v>
      </c>
      <c r="AP77" s="160">
        <v>533728</v>
      </c>
      <c r="AQ77" s="160">
        <v>0</v>
      </c>
      <c r="AR77" s="160">
        <v>6</v>
      </c>
      <c r="AS77" s="160">
        <v>2</v>
      </c>
      <c r="AT77" s="160">
        <v>511</v>
      </c>
      <c r="AU77" s="160">
        <v>1716</v>
      </c>
      <c r="AV77" s="160">
        <v>2227</v>
      </c>
      <c r="AW77" s="160">
        <v>19</v>
      </c>
      <c r="AX77" s="160">
        <v>9</v>
      </c>
      <c r="AY77" s="160">
        <v>6</v>
      </c>
      <c r="AZ77" s="160">
        <v>2</v>
      </c>
      <c r="BA77" s="160">
        <v>1</v>
      </c>
      <c r="BB77" s="160">
        <v>0</v>
      </c>
      <c r="BC77" s="160">
        <v>1</v>
      </c>
      <c r="BD77" s="160">
        <v>101</v>
      </c>
      <c r="BE77" s="160">
        <v>5</v>
      </c>
      <c r="BF77" s="160">
        <v>134</v>
      </c>
      <c r="BG77" s="160">
        <v>9</v>
      </c>
      <c r="BH77" s="160">
        <v>143</v>
      </c>
      <c r="BI77" s="145"/>
      <c r="BJ77" s="145"/>
      <c r="BK77" s="145"/>
      <c r="BL77" s="145"/>
    </row>
    <row r="78" spans="1:64" ht="15">
      <c r="A78" s="150">
        <v>71</v>
      </c>
      <c r="B78" s="151" t="s">
        <v>145</v>
      </c>
      <c r="C78" s="152" t="s">
        <v>265</v>
      </c>
      <c r="D78" s="160">
        <v>16226</v>
      </c>
      <c r="E78" s="160">
        <v>3310</v>
      </c>
      <c r="F78" s="160">
        <v>0</v>
      </c>
      <c r="G78" s="160">
        <v>462</v>
      </c>
      <c r="H78" s="160">
        <v>1</v>
      </c>
      <c r="I78" s="160">
        <v>5918</v>
      </c>
      <c r="J78" s="160">
        <v>7</v>
      </c>
      <c r="K78" s="160">
        <v>1437</v>
      </c>
      <c r="L78" s="160">
        <v>10</v>
      </c>
      <c r="M78" s="160">
        <v>27371</v>
      </c>
      <c r="N78" s="160">
        <v>4784</v>
      </c>
      <c r="O78" s="160">
        <v>18757</v>
      </c>
      <c r="P78" s="160">
        <v>8033</v>
      </c>
      <c r="Q78" s="160">
        <v>1885</v>
      </c>
      <c r="R78" s="160">
        <v>0</v>
      </c>
      <c r="S78" s="160">
        <v>33459</v>
      </c>
      <c r="T78" s="160">
        <v>3256</v>
      </c>
      <c r="U78" s="160">
        <v>298</v>
      </c>
      <c r="V78" s="160">
        <v>3247</v>
      </c>
      <c r="W78" s="160">
        <v>252</v>
      </c>
      <c r="X78" s="160">
        <v>4226</v>
      </c>
      <c r="Y78" s="160">
        <v>256</v>
      </c>
      <c r="Z78" s="160">
        <v>51</v>
      </c>
      <c r="AA78" s="160">
        <v>0</v>
      </c>
      <c r="AB78" s="160">
        <v>5617</v>
      </c>
      <c r="AC78" s="160">
        <v>0</v>
      </c>
      <c r="AD78" s="160">
        <v>5617</v>
      </c>
      <c r="AE78" s="177">
        <v>24.4</v>
      </c>
      <c r="AF78" s="160">
        <v>18613</v>
      </c>
      <c r="AG78" s="160">
        <v>144</v>
      </c>
      <c r="AH78" s="160">
        <v>0</v>
      </c>
      <c r="AI78" s="160">
        <v>18757</v>
      </c>
      <c r="AJ78" s="160">
        <v>0</v>
      </c>
      <c r="AK78" s="160">
        <v>2177</v>
      </c>
      <c r="AL78" s="160">
        <v>4464</v>
      </c>
      <c r="AM78" s="160">
        <v>1392</v>
      </c>
      <c r="AN78" s="160">
        <v>8033</v>
      </c>
      <c r="AO78" s="160">
        <v>444507</v>
      </c>
      <c r="AP78" s="160">
        <v>504054</v>
      </c>
      <c r="AQ78" s="160">
        <v>0</v>
      </c>
      <c r="AR78" s="160">
        <v>3</v>
      </c>
      <c r="AS78" s="160">
        <v>1</v>
      </c>
      <c r="AT78" s="160">
        <v>421</v>
      </c>
      <c r="AU78" s="160">
        <v>1016</v>
      </c>
      <c r="AV78" s="160">
        <v>1437</v>
      </c>
      <c r="AW78" s="160">
        <v>39</v>
      </c>
      <c r="AX78" s="160">
        <v>5</v>
      </c>
      <c r="AY78" s="160">
        <v>5</v>
      </c>
      <c r="AZ78" s="160">
        <v>0</v>
      </c>
      <c r="BA78" s="160">
        <v>0</v>
      </c>
      <c r="BB78" s="160">
        <v>1</v>
      </c>
      <c r="BC78" s="160">
        <v>0</v>
      </c>
      <c r="BD78" s="160">
        <v>0</v>
      </c>
      <c r="BE78" s="160">
        <v>0</v>
      </c>
      <c r="BF78" s="160">
        <v>44</v>
      </c>
      <c r="BG78" s="160">
        <v>50</v>
      </c>
      <c r="BH78" s="160">
        <v>94</v>
      </c>
      <c r="BI78" s="145"/>
      <c r="BJ78" s="145"/>
      <c r="BK78" s="145"/>
      <c r="BL78" s="145"/>
    </row>
    <row r="79" spans="1:64" ht="15">
      <c r="A79" s="150">
        <v>72</v>
      </c>
      <c r="B79" s="151" t="s">
        <v>152</v>
      </c>
      <c r="C79" s="152" t="s">
        <v>272</v>
      </c>
      <c r="D79" s="160">
        <v>16910</v>
      </c>
      <c r="E79" s="160">
        <v>3280</v>
      </c>
      <c r="F79" s="160">
        <v>0</v>
      </c>
      <c r="G79" s="160">
        <v>0</v>
      </c>
      <c r="H79" s="160">
        <v>15</v>
      </c>
      <c r="I79" s="160">
        <v>3509</v>
      </c>
      <c r="J79" s="160">
        <v>0</v>
      </c>
      <c r="K79" s="160">
        <v>1994</v>
      </c>
      <c r="L79" s="160">
        <v>0</v>
      </c>
      <c r="M79" s="160">
        <v>25708</v>
      </c>
      <c r="N79" s="160">
        <v>5353</v>
      </c>
      <c r="O79" s="160">
        <v>21136</v>
      </c>
      <c r="P79" s="160">
        <v>6843</v>
      </c>
      <c r="Q79" s="160">
        <v>5365</v>
      </c>
      <c r="R79" s="160">
        <v>0</v>
      </c>
      <c r="S79" s="160">
        <v>38697</v>
      </c>
      <c r="T79" s="160">
        <v>3937</v>
      </c>
      <c r="U79" s="160">
        <v>23</v>
      </c>
      <c r="V79" s="160">
        <v>3097</v>
      </c>
      <c r="W79" s="160">
        <v>12</v>
      </c>
      <c r="X79" s="160">
        <v>3593</v>
      </c>
      <c r="Y79" s="160">
        <v>15</v>
      </c>
      <c r="Z79" s="160">
        <v>0</v>
      </c>
      <c r="AA79" s="160">
        <v>0</v>
      </c>
      <c r="AB79" s="160">
        <v>38127</v>
      </c>
      <c r="AC79" s="160">
        <v>0</v>
      </c>
      <c r="AD79" s="160">
        <v>38127</v>
      </c>
      <c r="AE79" s="177">
        <v>17.4</v>
      </c>
      <c r="AF79" s="160">
        <v>14626</v>
      </c>
      <c r="AG79" s="160">
        <v>6510</v>
      </c>
      <c r="AH79" s="160">
        <v>1837</v>
      </c>
      <c r="AI79" s="160">
        <v>21136</v>
      </c>
      <c r="AJ79" s="160">
        <v>0</v>
      </c>
      <c r="AK79" s="160">
        <v>0</v>
      </c>
      <c r="AL79" s="160">
        <v>2601</v>
      </c>
      <c r="AM79" s="160">
        <v>4242</v>
      </c>
      <c r="AN79" s="160">
        <v>6843</v>
      </c>
      <c r="AO79" s="160">
        <v>372024</v>
      </c>
      <c r="AP79" s="160">
        <v>426871</v>
      </c>
      <c r="AQ79" s="160">
        <v>6</v>
      </c>
      <c r="AR79" s="160">
        <v>4</v>
      </c>
      <c r="AS79" s="160">
        <v>0</v>
      </c>
      <c r="AT79" s="160">
        <v>549</v>
      </c>
      <c r="AU79" s="160">
        <v>1445</v>
      </c>
      <c r="AV79" s="160">
        <v>1994</v>
      </c>
      <c r="AW79" s="160">
        <v>34</v>
      </c>
      <c r="AX79" s="160">
        <v>5</v>
      </c>
      <c r="AY79" s="160">
        <v>1</v>
      </c>
      <c r="AZ79" s="160">
        <v>0</v>
      </c>
      <c r="BA79" s="160">
        <v>4</v>
      </c>
      <c r="BB79" s="160">
        <v>0</v>
      </c>
      <c r="BC79" s="160">
        <v>0</v>
      </c>
      <c r="BD79" s="160">
        <v>0</v>
      </c>
      <c r="BE79" s="160">
        <v>1</v>
      </c>
      <c r="BF79" s="160">
        <v>40</v>
      </c>
      <c r="BG79" s="160">
        <v>105</v>
      </c>
      <c r="BH79" s="160">
        <v>145</v>
      </c>
      <c r="BI79" s="145"/>
      <c r="BJ79" s="145"/>
      <c r="BK79" s="145"/>
      <c r="BL79" s="145"/>
    </row>
    <row r="80" spans="1:64" ht="15">
      <c r="A80" s="150">
        <v>73</v>
      </c>
      <c r="B80" s="151" t="s">
        <v>155</v>
      </c>
      <c r="C80" s="152" t="s">
        <v>277</v>
      </c>
      <c r="D80" s="160">
        <v>28899</v>
      </c>
      <c r="E80" s="160">
        <v>6815</v>
      </c>
      <c r="F80" s="160">
        <v>0</v>
      </c>
      <c r="G80" s="160">
        <v>1163</v>
      </c>
      <c r="H80" s="160">
        <v>7</v>
      </c>
      <c r="I80" s="160">
        <v>3233</v>
      </c>
      <c r="J80" s="160">
        <v>0</v>
      </c>
      <c r="K80" s="160">
        <v>5716</v>
      </c>
      <c r="L80" s="160">
        <v>0</v>
      </c>
      <c r="M80" s="160">
        <v>45833</v>
      </c>
      <c r="N80" s="160">
        <v>6716</v>
      </c>
      <c r="O80" s="160">
        <v>26818</v>
      </c>
      <c r="P80" s="160">
        <v>9194</v>
      </c>
      <c r="Q80" s="160">
        <v>1571</v>
      </c>
      <c r="R80" s="160">
        <v>0</v>
      </c>
      <c r="S80" s="160">
        <v>44299</v>
      </c>
      <c r="T80" s="160">
        <v>6381</v>
      </c>
      <c r="U80" s="160">
        <v>299</v>
      </c>
      <c r="V80" s="160">
        <v>6297</v>
      </c>
      <c r="W80" s="160">
        <v>135</v>
      </c>
      <c r="X80" s="160">
        <v>4062</v>
      </c>
      <c r="Y80" s="160">
        <v>119</v>
      </c>
      <c r="Z80" s="160">
        <v>7</v>
      </c>
      <c r="AA80" s="160">
        <v>7</v>
      </c>
      <c r="AB80" s="160">
        <v>48316</v>
      </c>
      <c r="AC80" s="160">
        <v>0</v>
      </c>
      <c r="AD80" s="160">
        <v>48316</v>
      </c>
      <c r="AE80" s="177">
        <v>25.2</v>
      </c>
      <c r="AF80" s="160">
        <v>23636</v>
      </c>
      <c r="AG80" s="160">
        <v>3182</v>
      </c>
      <c r="AH80" s="160">
        <v>0</v>
      </c>
      <c r="AI80" s="160">
        <v>26818</v>
      </c>
      <c r="AJ80" s="160">
        <v>0</v>
      </c>
      <c r="AK80" s="160">
        <v>1353</v>
      </c>
      <c r="AL80" s="160">
        <v>7841</v>
      </c>
      <c r="AM80" s="160">
        <v>0</v>
      </c>
      <c r="AN80" s="160">
        <v>9194</v>
      </c>
      <c r="AO80" s="160">
        <v>540735</v>
      </c>
      <c r="AP80" s="160">
        <v>599787</v>
      </c>
      <c r="AQ80" s="160">
        <v>7</v>
      </c>
      <c r="AR80" s="160">
        <v>1</v>
      </c>
      <c r="AS80" s="160">
        <v>1</v>
      </c>
      <c r="AT80" s="160">
        <v>976</v>
      </c>
      <c r="AU80" s="160">
        <v>4740</v>
      </c>
      <c r="AV80" s="160">
        <v>5716</v>
      </c>
      <c r="AW80" s="160">
        <v>47</v>
      </c>
      <c r="AX80" s="160">
        <v>12</v>
      </c>
      <c r="AY80" s="160">
        <v>10</v>
      </c>
      <c r="AZ80" s="160">
        <v>0</v>
      </c>
      <c r="BA80" s="160">
        <v>2</v>
      </c>
      <c r="BB80" s="160">
        <v>0</v>
      </c>
      <c r="BC80" s="160">
        <v>0</v>
      </c>
      <c r="BD80" s="160">
        <v>191</v>
      </c>
      <c r="BE80" s="160">
        <v>3</v>
      </c>
      <c r="BF80" s="160">
        <v>253</v>
      </c>
      <c r="BG80" s="160">
        <v>23</v>
      </c>
      <c r="BH80" s="160">
        <v>276</v>
      </c>
      <c r="BI80" s="145"/>
      <c r="BJ80" s="145"/>
      <c r="BK80" s="145"/>
      <c r="BL80" s="145"/>
    </row>
    <row r="81" spans="1:64" ht="15">
      <c r="A81" s="150">
        <v>74</v>
      </c>
      <c r="B81" s="151" t="s">
        <v>315</v>
      </c>
      <c r="C81" s="152" t="s">
        <v>197</v>
      </c>
      <c r="D81" s="160">
        <v>7628</v>
      </c>
      <c r="E81" s="160">
        <v>1958</v>
      </c>
      <c r="F81" s="160">
        <v>0</v>
      </c>
      <c r="G81" s="160">
        <v>367</v>
      </c>
      <c r="H81" s="160">
        <v>0</v>
      </c>
      <c r="I81" s="160">
        <v>66</v>
      </c>
      <c r="J81" s="160">
        <v>0</v>
      </c>
      <c r="K81" s="160">
        <v>660</v>
      </c>
      <c r="L81" s="160">
        <v>0</v>
      </c>
      <c r="M81" s="160">
        <v>10679</v>
      </c>
      <c r="N81" s="160">
        <v>427</v>
      </c>
      <c r="O81" s="160">
        <v>3466</v>
      </c>
      <c r="P81" s="160">
        <v>5011</v>
      </c>
      <c r="Q81" s="160">
        <v>50</v>
      </c>
      <c r="R81" s="160">
        <v>0</v>
      </c>
      <c r="S81" s="160">
        <v>8954</v>
      </c>
      <c r="T81" s="160">
        <v>292</v>
      </c>
      <c r="U81" s="160">
        <v>0</v>
      </c>
      <c r="V81" s="160">
        <v>1393</v>
      </c>
      <c r="W81" s="160">
        <v>0</v>
      </c>
      <c r="X81" s="160">
        <v>461</v>
      </c>
      <c r="Y81" s="160">
        <v>0</v>
      </c>
      <c r="Z81" s="160">
        <v>0</v>
      </c>
      <c r="AA81" s="160">
        <v>0</v>
      </c>
      <c r="AB81" s="160">
        <v>9296</v>
      </c>
      <c r="AC81" s="160">
        <v>4249</v>
      </c>
      <c r="AD81" s="160">
        <v>5047</v>
      </c>
      <c r="AE81" s="177">
        <v>21.5</v>
      </c>
      <c r="AF81" s="160">
        <v>1466</v>
      </c>
      <c r="AG81" s="160">
        <v>2000</v>
      </c>
      <c r="AH81" s="160">
        <v>0</v>
      </c>
      <c r="AI81" s="160">
        <v>3466</v>
      </c>
      <c r="AJ81" s="160">
        <v>0</v>
      </c>
      <c r="AK81" s="160">
        <v>-5</v>
      </c>
      <c r="AL81" s="160">
        <v>5013</v>
      </c>
      <c r="AM81" s="160">
        <v>3</v>
      </c>
      <c r="AN81" s="160">
        <v>5011</v>
      </c>
      <c r="AO81" s="160">
        <v>174410</v>
      </c>
      <c r="AP81" s="160">
        <v>194220</v>
      </c>
      <c r="AQ81" s="160">
        <v>0</v>
      </c>
      <c r="AR81" s="160">
        <v>0</v>
      </c>
      <c r="AS81" s="160">
        <v>0</v>
      </c>
      <c r="AT81" s="160">
        <v>156</v>
      </c>
      <c r="AU81" s="160">
        <v>504</v>
      </c>
      <c r="AV81" s="160">
        <v>660</v>
      </c>
      <c r="AW81" s="160">
        <v>0</v>
      </c>
      <c r="AX81" s="160">
        <v>0</v>
      </c>
      <c r="AY81" s="160">
        <v>0</v>
      </c>
      <c r="AZ81" s="160">
        <v>0</v>
      </c>
      <c r="BA81" s="160">
        <v>0</v>
      </c>
      <c r="BB81" s="160">
        <v>0</v>
      </c>
      <c r="BC81" s="160">
        <v>0</v>
      </c>
      <c r="BD81" s="160">
        <v>45</v>
      </c>
      <c r="BE81" s="160">
        <v>0</v>
      </c>
      <c r="BF81" s="160">
        <v>45</v>
      </c>
      <c r="BG81" s="160">
        <v>2</v>
      </c>
      <c r="BH81" s="160">
        <v>47</v>
      </c>
      <c r="BI81" s="145"/>
      <c r="BJ81" s="145"/>
      <c r="BK81" s="145"/>
      <c r="BL81" s="145"/>
    </row>
    <row r="82" spans="1:64" ht="15">
      <c r="A82" s="150">
        <v>75</v>
      </c>
      <c r="B82" s="151" t="s">
        <v>316</v>
      </c>
      <c r="C82" s="152" t="s">
        <v>200</v>
      </c>
      <c r="D82" s="160">
        <v>22418</v>
      </c>
      <c r="E82" s="160">
        <v>2097</v>
      </c>
      <c r="F82" s="160">
        <v>1583</v>
      </c>
      <c r="G82" s="160">
        <v>268</v>
      </c>
      <c r="H82" s="160">
        <v>0</v>
      </c>
      <c r="I82" s="160">
        <v>0</v>
      </c>
      <c r="J82" s="160">
        <v>0</v>
      </c>
      <c r="K82" s="160">
        <v>682</v>
      </c>
      <c r="L82" s="160">
        <v>2</v>
      </c>
      <c r="M82" s="160">
        <v>27050</v>
      </c>
      <c r="N82" s="160">
        <v>1166</v>
      </c>
      <c r="O82" s="160">
        <v>9235</v>
      </c>
      <c r="P82" s="160">
        <v>0</v>
      </c>
      <c r="Q82" s="160">
        <v>2844</v>
      </c>
      <c r="R82" s="160">
        <v>9</v>
      </c>
      <c r="S82" s="160">
        <v>13254</v>
      </c>
      <c r="T82" s="160">
        <v>652</v>
      </c>
      <c r="U82" s="160">
        <v>652</v>
      </c>
      <c r="V82" s="160">
        <v>3594</v>
      </c>
      <c r="W82" s="160">
        <v>3594</v>
      </c>
      <c r="X82" s="160">
        <v>903</v>
      </c>
      <c r="Y82" s="160">
        <v>903</v>
      </c>
      <c r="Z82" s="160">
        <v>110</v>
      </c>
      <c r="AA82" s="160">
        <v>110</v>
      </c>
      <c r="AB82" s="160">
        <v>87092</v>
      </c>
      <c r="AC82" s="160">
        <v>0</v>
      </c>
      <c r="AD82" s="160">
        <v>87092</v>
      </c>
      <c r="AE82" s="177">
        <v>18.4</v>
      </c>
      <c r="AF82" s="160">
        <v>3284</v>
      </c>
      <c r="AG82" s="160">
        <v>5951</v>
      </c>
      <c r="AH82" s="160">
        <v>0</v>
      </c>
      <c r="AI82" s="160">
        <v>9235</v>
      </c>
      <c r="AJ82" s="160">
        <v>0</v>
      </c>
      <c r="AK82" s="160">
        <v>0</v>
      </c>
      <c r="AL82" s="160">
        <v>0</v>
      </c>
      <c r="AM82" s="160">
        <v>0</v>
      </c>
      <c r="AN82" s="160">
        <v>0</v>
      </c>
      <c r="AO82" s="160">
        <v>426892</v>
      </c>
      <c r="AP82" s="160">
        <v>448936</v>
      </c>
      <c r="AQ82" s="160">
        <v>6</v>
      </c>
      <c r="AR82" s="160">
        <v>1</v>
      </c>
      <c r="AS82" s="160">
        <v>0</v>
      </c>
      <c r="AT82" s="160">
        <v>211</v>
      </c>
      <c r="AU82" s="160">
        <v>471</v>
      </c>
      <c r="AV82" s="160">
        <v>682</v>
      </c>
      <c r="AW82" s="160">
        <v>1</v>
      </c>
      <c r="AX82" s="160">
        <v>4</v>
      </c>
      <c r="AY82" s="160">
        <v>2</v>
      </c>
      <c r="AZ82" s="160">
        <v>0</v>
      </c>
      <c r="BA82" s="160">
        <v>2</v>
      </c>
      <c r="BB82" s="160">
        <v>0</v>
      </c>
      <c r="BC82" s="160">
        <v>0</v>
      </c>
      <c r="BD82" s="160">
        <v>81</v>
      </c>
      <c r="BE82" s="160">
        <v>6</v>
      </c>
      <c r="BF82" s="160">
        <v>92</v>
      </c>
      <c r="BG82" s="160">
        <v>18</v>
      </c>
      <c r="BH82" s="160">
        <v>110</v>
      </c>
      <c r="BI82" s="145"/>
      <c r="BJ82" s="145"/>
      <c r="BK82" s="145"/>
      <c r="BL82" s="145"/>
    </row>
    <row r="83" spans="1:64" ht="15">
      <c r="A83" s="150">
        <v>76</v>
      </c>
      <c r="B83" s="151" t="s">
        <v>317</v>
      </c>
      <c r="C83" s="152" t="s">
        <v>199</v>
      </c>
      <c r="D83" s="160">
        <v>210367</v>
      </c>
      <c r="E83" s="160">
        <v>34647</v>
      </c>
      <c r="F83" s="160">
        <v>0</v>
      </c>
      <c r="G83" s="160">
        <v>4117</v>
      </c>
      <c r="H83" s="160">
        <v>0</v>
      </c>
      <c r="I83" s="160">
        <v>22779</v>
      </c>
      <c r="J83" s="160">
        <v>0</v>
      </c>
      <c r="K83" s="160">
        <v>31334</v>
      </c>
      <c r="L83" s="160">
        <v>86</v>
      </c>
      <c r="M83" s="160">
        <v>303330</v>
      </c>
      <c r="N83" s="160">
        <v>35712</v>
      </c>
      <c r="O83" s="160">
        <v>125153</v>
      </c>
      <c r="P83" s="160">
        <v>55011</v>
      </c>
      <c r="Q83" s="160">
        <v>27015</v>
      </c>
      <c r="R83" s="160">
        <v>0</v>
      </c>
      <c r="S83" s="160">
        <v>242891</v>
      </c>
      <c r="T83" s="160">
        <v>16452</v>
      </c>
      <c r="U83" s="160">
        <v>4893</v>
      </c>
      <c r="V83" s="160">
        <v>35075</v>
      </c>
      <c r="W83" s="160">
        <v>7127</v>
      </c>
      <c r="X83" s="160">
        <v>25437</v>
      </c>
      <c r="Y83" s="160">
        <v>8731</v>
      </c>
      <c r="Z83" s="160">
        <v>0</v>
      </c>
      <c r="AA83" s="160">
        <v>0</v>
      </c>
      <c r="AB83" s="160">
        <v>101923</v>
      </c>
      <c r="AC83" s="160">
        <v>43434</v>
      </c>
      <c r="AD83" s="160">
        <v>58489</v>
      </c>
      <c r="AE83" s="177">
        <v>18.1</v>
      </c>
      <c r="AF83" s="160">
        <v>97820</v>
      </c>
      <c r="AG83" s="160">
        <v>27333</v>
      </c>
      <c r="AH83" s="160">
        <v>0</v>
      </c>
      <c r="AI83" s="160">
        <v>125153</v>
      </c>
      <c r="AJ83" s="160">
        <v>0</v>
      </c>
      <c r="AK83" s="160">
        <v>27464</v>
      </c>
      <c r="AL83" s="160">
        <v>27013</v>
      </c>
      <c r="AM83" s="160">
        <v>534</v>
      </c>
      <c r="AN83" s="160">
        <v>55011</v>
      </c>
      <c r="AO83" s="160">
        <v>4214461</v>
      </c>
      <c r="AP83" s="160">
        <v>4641718</v>
      </c>
      <c r="AQ83" s="160">
        <v>0</v>
      </c>
      <c r="AR83" s="160">
        <v>40</v>
      </c>
      <c r="AS83" s="160">
        <v>4</v>
      </c>
      <c r="AT83" s="160">
        <v>5607</v>
      </c>
      <c r="AU83" s="160">
        <v>25727</v>
      </c>
      <c r="AV83" s="160">
        <v>31334</v>
      </c>
      <c r="AW83" s="160">
        <v>275</v>
      </c>
      <c r="AX83" s="160">
        <v>32</v>
      </c>
      <c r="AY83" s="160">
        <v>27</v>
      </c>
      <c r="AZ83" s="160">
        <v>1</v>
      </c>
      <c r="BA83" s="160">
        <v>4</v>
      </c>
      <c r="BB83" s="160">
        <v>2</v>
      </c>
      <c r="BC83" s="160">
        <v>0</v>
      </c>
      <c r="BD83" s="160">
        <v>23</v>
      </c>
      <c r="BE83" s="160">
        <v>15</v>
      </c>
      <c r="BF83" s="160">
        <v>345</v>
      </c>
      <c r="BG83" s="160">
        <v>324</v>
      </c>
      <c r="BH83" s="160">
        <v>669</v>
      </c>
      <c r="BI83" s="145"/>
      <c r="BJ83" s="145"/>
      <c r="BK83" s="145"/>
      <c r="BL83" s="145"/>
    </row>
    <row r="84" spans="1:64" ht="15">
      <c r="A84" s="150">
        <v>77</v>
      </c>
      <c r="B84" s="151" t="s">
        <v>62</v>
      </c>
      <c r="C84" s="152" t="s">
        <v>201</v>
      </c>
      <c r="D84" s="160">
        <v>215008</v>
      </c>
      <c r="E84" s="160">
        <v>24368</v>
      </c>
      <c r="F84" s="160">
        <v>15184</v>
      </c>
      <c r="G84" s="160">
        <v>4627</v>
      </c>
      <c r="H84" s="160">
        <v>7</v>
      </c>
      <c r="I84" s="160">
        <v>11844</v>
      </c>
      <c r="J84" s="160">
        <v>-1</v>
      </c>
      <c r="K84" s="160">
        <v>16053</v>
      </c>
      <c r="L84" s="160">
        <v>0</v>
      </c>
      <c r="M84" s="160">
        <v>287090</v>
      </c>
      <c r="N84" s="160">
        <v>53039</v>
      </c>
      <c r="O84" s="160">
        <v>178120</v>
      </c>
      <c r="P84" s="160">
        <v>89185</v>
      </c>
      <c r="Q84" s="160">
        <v>9496</v>
      </c>
      <c r="R84" s="160">
        <v>0</v>
      </c>
      <c r="S84" s="160">
        <v>329840</v>
      </c>
      <c r="T84" s="160">
        <v>44800</v>
      </c>
      <c r="U84" s="160">
        <v>4210</v>
      </c>
      <c r="V84" s="160">
        <v>44785</v>
      </c>
      <c r="W84" s="160">
        <v>4579</v>
      </c>
      <c r="X84" s="160">
        <v>34399</v>
      </c>
      <c r="Y84" s="160">
        <v>3955</v>
      </c>
      <c r="Z84" s="160">
        <v>77</v>
      </c>
      <c r="AA84" s="160">
        <v>21</v>
      </c>
      <c r="AB84" s="160">
        <v>478462</v>
      </c>
      <c r="AC84" s="160">
        <v>84305</v>
      </c>
      <c r="AD84" s="160">
        <v>394157</v>
      </c>
      <c r="AE84" s="177">
        <v>11.6</v>
      </c>
      <c r="AF84" s="160">
        <v>96738</v>
      </c>
      <c r="AG84" s="160">
        <v>81382</v>
      </c>
      <c r="AH84" s="160">
        <v>0</v>
      </c>
      <c r="AI84" s="160">
        <v>178120</v>
      </c>
      <c r="AJ84" s="160">
        <v>14071</v>
      </c>
      <c r="AK84" s="160">
        <v>845</v>
      </c>
      <c r="AL84" s="160">
        <v>73730</v>
      </c>
      <c r="AM84" s="160">
        <v>539</v>
      </c>
      <c r="AN84" s="160">
        <v>89185</v>
      </c>
      <c r="AO84" s="160">
        <v>5201149</v>
      </c>
      <c r="AP84" s="160">
        <v>5818897</v>
      </c>
      <c r="AQ84" s="160">
        <v>55</v>
      </c>
      <c r="AR84" s="160">
        <v>57</v>
      </c>
      <c r="AS84" s="160">
        <v>13</v>
      </c>
      <c r="AT84" s="160">
        <v>3274</v>
      </c>
      <c r="AU84" s="160">
        <v>12779</v>
      </c>
      <c r="AV84" s="160">
        <v>16053</v>
      </c>
      <c r="AW84" s="160">
        <v>366</v>
      </c>
      <c r="AX84" s="160">
        <v>86</v>
      </c>
      <c r="AY84" s="160">
        <v>68</v>
      </c>
      <c r="AZ84" s="160">
        <v>4</v>
      </c>
      <c r="BA84" s="160">
        <v>14</v>
      </c>
      <c r="BB84" s="160">
        <v>4</v>
      </c>
      <c r="BC84" s="160">
        <v>3</v>
      </c>
      <c r="BD84" s="160">
        <v>592</v>
      </c>
      <c r="BE84" s="160">
        <v>45</v>
      </c>
      <c r="BF84" s="160">
        <v>1089</v>
      </c>
      <c r="BG84" s="160">
        <v>0</v>
      </c>
      <c r="BH84" s="160">
        <v>1089</v>
      </c>
      <c r="BI84" s="145"/>
      <c r="BJ84" s="145"/>
      <c r="BK84" s="145"/>
      <c r="BL84" s="145"/>
    </row>
    <row r="85" spans="1:64" ht="15">
      <c r="A85" s="150">
        <v>78</v>
      </c>
      <c r="B85" s="151" t="s">
        <v>318</v>
      </c>
      <c r="C85" s="152" t="s">
        <v>198</v>
      </c>
      <c r="D85" s="160">
        <v>174079</v>
      </c>
      <c r="E85" s="160">
        <v>47374</v>
      </c>
      <c r="F85" s="160">
        <v>0</v>
      </c>
      <c r="G85" s="160">
        <v>5348</v>
      </c>
      <c r="H85" s="160">
        <v>0</v>
      </c>
      <c r="I85" s="160">
        <v>11982</v>
      </c>
      <c r="J85" s="160">
        <v>-12</v>
      </c>
      <c r="K85" s="160">
        <v>5309</v>
      </c>
      <c r="L85" s="160">
        <v>90</v>
      </c>
      <c r="M85" s="160">
        <v>244170</v>
      </c>
      <c r="N85" s="160">
        <v>53482</v>
      </c>
      <c r="O85" s="160">
        <v>152157</v>
      </c>
      <c r="P85" s="160">
        <v>129701</v>
      </c>
      <c r="Q85" s="160">
        <v>12894</v>
      </c>
      <c r="R85" s="160">
        <v>10570</v>
      </c>
      <c r="S85" s="160">
        <v>358804</v>
      </c>
      <c r="T85" s="160">
        <v>49482</v>
      </c>
      <c r="U85" s="160">
        <v>3803</v>
      </c>
      <c r="V85" s="160">
        <v>40291</v>
      </c>
      <c r="W85" s="160">
        <v>2185</v>
      </c>
      <c r="X85" s="160">
        <v>42797</v>
      </c>
      <c r="Y85" s="160">
        <v>2601</v>
      </c>
      <c r="Z85" s="160">
        <v>714</v>
      </c>
      <c r="AA85" s="160">
        <v>35</v>
      </c>
      <c r="AB85" s="160">
        <v>120974</v>
      </c>
      <c r="AC85" s="160">
        <v>29252</v>
      </c>
      <c r="AD85" s="160">
        <v>91722</v>
      </c>
      <c r="AE85" s="177">
        <v>12</v>
      </c>
      <c r="AF85" s="160">
        <v>100792</v>
      </c>
      <c r="AG85" s="160">
        <v>51365</v>
      </c>
      <c r="AH85" s="160">
        <v>0</v>
      </c>
      <c r="AI85" s="160">
        <v>152157</v>
      </c>
      <c r="AJ85" s="160">
        <v>14498</v>
      </c>
      <c r="AK85" s="160">
        <v>1281</v>
      </c>
      <c r="AL85" s="160">
        <v>113424</v>
      </c>
      <c r="AM85" s="160">
        <v>498</v>
      </c>
      <c r="AN85" s="160">
        <v>129701</v>
      </c>
      <c r="AO85" s="160">
        <v>4687897</v>
      </c>
      <c r="AP85" s="160">
        <v>5288266</v>
      </c>
      <c r="AQ85" s="160">
        <v>23</v>
      </c>
      <c r="AR85" s="160">
        <v>56</v>
      </c>
      <c r="AS85" s="160">
        <v>19</v>
      </c>
      <c r="AT85" s="160">
        <v>3375</v>
      </c>
      <c r="AU85" s="160">
        <v>1934</v>
      </c>
      <c r="AV85" s="160">
        <v>5309</v>
      </c>
      <c r="AW85" s="160">
        <v>584</v>
      </c>
      <c r="AX85" s="160">
        <v>60</v>
      </c>
      <c r="AY85" s="160">
        <v>51</v>
      </c>
      <c r="AZ85" s="160">
        <v>2</v>
      </c>
      <c r="BA85" s="160">
        <v>7</v>
      </c>
      <c r="BB85" s="160">
        <v>2</v>
      </c>
      <c r="BC85" s="160">
        <v>0</v>
      </c>
      <c r="BD85" s="160">
        <v>1066</v>
      </c>
      <c r="BE85" s="160">
        <v>6</v>
      </c>
      <c r="BF85" s="160">
        <v>1716</v>
      </c>
      <c r="BG85" s="160">
        <v>72</v>
      </c>
      <c r="BH85" s="160">
        <v>1788</v>
      </c>
      <c r="BI85" s="145"/>
      <c r="BJ85" s="145"/>
      <c r="BK85" s="145"/>
      <c r="BL85" s="145"/>
    </row>
    <row r="86" spans="1:64" ht="15">
      <c r="A86" s="150">
        <v>79</v>
      </c>
      <c r="B86" s="151" t="s">
        <v>319</v>
      </c>
      <c r="C86" s="152" t="s">
        <v>202</v>
      </c>
      <c r="D86" s="160">
        <v>171938</v>
      </c>
      <c r="E86" s="160">
        <v>60968</v>
      </c>
      <c r="F86" s="160">
        <v>0</v>
      </c>
      <c r="G86" s="160">
        <v>5245</v>
      </c>
      <c r="H86" s="160">
        <v>14</v>
      </c>
      <c r="I86" s="160">
        <v>14429</v>
      </c>
      <c r="J86" s="160">
        <v>7</v>
      </c>
      <c r="K86" s="160">
        <v>11735</v>
      </c>
      <c r="L86" s="160">
        <v>0</v>
      </c>
      <c r="M86" s="160">
        <v>264336</v>
      </c>
      <c r="N86" s="160">
        <v>54310</v>
      </c>
      <c r="O86" s="160">
        <v>221010</v>
      </c>
      <c r="P86" s="160">
        <v>90450</v>
      </c>
      <c r="Q86" s="160">
        <v>5963</v>
      </c>
      <c r="R86" s="160">
        <v>11</v>
      </c>
      <c r="S86" s="160">
        <v>371744</v>
      </c>
      <c r="T86" s="160">
        <v>42212</v>
      </c>
      <c r="U86" s="160">
        <v>3859</v>
      </c>
      <c r="V86" s="160">
        <v>39626</v>
      </c>
      <c r="W86" s="160">
        <v>2479</v>
      </c>
      <c r="X86" s="160">
        <v>33464</v>
      </c>
      <c r="Y86" s="160">
        <v>1878</v>
      </c>
      <c r="Z86" s="160">
        <v>590</v>
      </c>
      <c r="AA86" s="160">
        <v>140</v>
      </c>
      <c r="AB86" s="160">
        <v>184890</v>
      </c>
      <c r="AC86" s="160">
        <v>86851</v>
      </c>
      <c r="AD86" s="160">
        <v>98039</v>
      </c>
      <c r="AE86" s="177">
        <v>15.3</v>
      </c>
      <c r="AF86" s="160">
        <v>124263</v>
      </c>
      <c r="AG86" s="160">
        <v>96747</v>
      </c>
      <c r="AH86" s="160">
        <v>0</v>
      </c>
      <c r="AI86" s="160">
        <v>221010</v>
      </c>
      <c r="AJ86" s="160">
        <v>19614</v>
      </c>
      <c r="AK86" s="160">
        <v>518</v>
      </c>
      <c r="AL86" s="160">
        <v>68671</v>
      </c>
      <c r="AM86" s="160">
        <v>1647</v>
      </c>
      <c r="AN86" s="160">
        <v>90450</v>
      </c>
      <c r="AO86" s="160">
        <v>4841462</v>
      </c>
      <c r="AP86" s="160">
        <v>5432341</v>
      </c>
      <c r="AQ86" s="160">
        <v>224</v>
      </c>
      <c r="AR86" s="160">
        <v>51</v>
      </c>
      <c r="AS86" s="160">
        <v>7</v>
      </c>
      <c r="AT86" s="160">
        <v>3113</v>
      </c>
      <c r="AU86" s="160">
        <v>8622</v>
      </c>
      <c r="AV86" s="160">
        <v>11735</v>
      </c>
      <c r="AW86" s="160">
        <v>992</v>
      </c>
      <c r="AX86" s="160">
        <v>91</v>
      </c>
      <c r="AY86" s="160">
        <v>72</v>
      </c>
      <c r="AZ86" s="160">
        <v>11</v>
      </c>
      <c r="BA86" s="160">
        <v>8</v>
      </c>
      <c r="BB86" s="160">
        <v>0</v>
      </c>
      <c r="BC86" s="160">
        <v>3</v>
      </c>
      <c r="BD86" s="160">
        <v>995</v>
      </c>
      <c r="BE86" s="160">
        <v>44</v>
      </c>
      <c r="BF86" s="160">
        <v>2122</v>
      </c>
      <c r="BG86" s="160">
        <v>84</v>
      </c>
      <c r="BH86" s="160">
        <v>2206</v>
      </c>
      <c r="BI86" s="145"/>
      <c r="BJ86" s="145"/>
      <c r="BK86" s="145"/>
      <c r="BL86" s="145"/>
    </row>
    <row r="87" spans="1:64" ht="15">
      <c r="A87" s="150">
        <v>80</v>
      </c>
      <c r="B87" s="151" t="s">
        <v>63</v>
      </c>
      <c r="C87" s="152" t="s">
        <v>203</v>
      </c>
      <c r="D87" s="160">
        <v>358785</v>
      </c>
      <c r="E87" s="160">
        <v>48615</v>
      </c>
      <c r="F87" s="160">
        <v>25989</v>
      </c>
      <c r="G87" s="160">
        <v>11683</v>
      </c>
      <c r="H87" s="160">
        <v>0</v>
      </c>
      <c r="I87" s="160">
        <v>12832</v>
      </c>
      <c r="J87" s="160">
        <v>-8</v>
      </c>
      <c r="K87" s="160">
        <v>16617</v>
      </c>
      <c r="L87" s="160">
        <v>1713</v>
      </c>
      <c r="M87" s="160">
        <v>476226</v>
      </c>
      <c r="N87" s="160">
        <v>107273</v>
      </c>
      <c r="O87" s="160">
        <v>303615</v>
      </c>
      <c r="P87" s="160">
        <v>136829</v>
      </c>
      <c r="Q87" s="160">
        <v>22609</v>
      </c>
      <c r="R87" s="160">
        <v>9163</v>
      </c>
      <c r="S87" s="160">
        <v>579489</v>
      </c>
      <c r="T87" s="160">
        <v>97129</v>
      </c>
      <c r="U87" s="160">
        <v>4397</v>
      </c>
      <c r="V87" s="160">
        <v>77222</v>
      </c>
      <c r="W87" s="160">
        <v>2479</v>
      </c>
      <c r="X87" s="160">
        <v>86509</v>
      </c>
      <c r="Y87" s="160">
        <v>3466</v>
      </c>
      <c r="Z87" s="160">
        <v>464</v>
      </c>
      <c r="AA87" s="160">
        <v>37</v>
      </c>
      <c r="AB87" s="160">
        <v>165526</v>
      </c>
      <c r="AC87" s="160">
        <v>67795</v>
      </c>
      <c r="AD87" s="160">
        <v>97731</v>
      </c>
      <c r="AE87" s="177">
        <v>11.9</v>
      </c>
      <c r="AF87" s="160">
        <v>294780</v>
      </c>
      <c r="AG87" s="160">
        <v>8835</v>
      </c>
      <c r="AH87" s="160">
        <v>0</v>
      </c>
      <c r="AI87" s="160">
        <v>303615</v>
      </c>
      <c r="AJ87" s="160">
        <v>26903</v>
      </c>
      <c r="AK87" s="160">
        <v>-1040</v>
      </c>
      <c r="AL87" s="160">
        <v>110048</v>
      </c>
      <c r="AM87" s="160">
        <v>918</v>
      </c>
      <c r="AN87" s="160">
        <v>136829</v>
      </c>
      <c r="AO87" s="160">
        <v>8833799</v>
      </c>
      <c r="AP87" s="160">
        <v>9886293</v>
      </c>
      <c r="AQ87" s="160">
        <v>7071</v>
      </c>
      <c r="AR87" s="160">
        <v>91</v>
      </c>
      <c r="AS87" s="160">
        <v>17</v>
      </c>
      <c r="AT87" s="160">
        <v>5350</v>
      </c>
      <c r="AU87" s="160">
        <v>11267</v>
      </c>
      <c r="AV87" s="160">
        <v>16617</v>
      </c>
      <c r="AW87" s="160">
        <v>822</v>
      </c>
      <c r="AX87" s="160">
        <v>166</v>
      </c>
      <c r="AY87" s="160">
        <v>115</v>
      </c>
      <c r="AZ87" s="160">
        <v>24</v>
      </c>
      <c r="BA87" s="160">
        <v>27</v>
      </c>
      <c r="BB87" s="160">
        <v>6</v>
      </c>
      <c r="BC87" s="160">
        <v>0</v>
      </c>
      <c r="BD87" s="160">
        <v>1842</v>
      </c>
      <c r="BE87" s="160">
        <v>59</v>
      </c>
      <c r="BF87" s="160">
        <v>2889</v>
      </c>
      <c r="BG87" s="160">
        <v>942</v>
      </c>
      <c r="BH87" s="160">
        <v>3831</v>
      </c>
      <c r="BI87" s="145"/>
      <c r="BJ87" s="145"/>
      <c r="BK87" s="145"/>
      <c r="BL87" s="145"/>
    </row>
    <row r="88" spans="1:64" ht="15">
      <c r="A88" s="150">
        <v>81</v>
      </c>
      <c r="B88" s="151" t="s">
        <v>64</v>
      </c>
      <c r="C88" s="152" t="s">
        <v>204</v>
      </c>
      <c r="D88" s="160">
        <v>311422</v>
      </c>
      <c r="E88" s="160">
        <v>67401</v>
      </c>
      <c r="F88" s="160">
        <v>0</v>
      </c>
      <c r="G88" s="160">
        <v>9801</v>
      </c>
      <c r="H88" s="160">
        <v>0</v>
      </c>
      <c r="I88" s="160">
        <v>14460</v>
      </c>
      <c r="J88" s="160">
        <v>0</v>
      </c>
      <c r="K88" s="160">
        <v>6217</v>
      </c>
      <c r="L88" s="160">
        <v>22</v>
      </c>
      <c r="M88" s="160">
        <v>409323</v>
      </c>
      <c r="N88" s="160">
        <v>99476</v>
      </c>
      <c r="O88" s="160">
        <v>238987</v>
      </c>
      <c r="P88" s="160">
        <v>251117</v>
      </c>
      <c r="Q88" s="160">
        <v>21751</v>
      </c>
      <c r="R88" s="160">
        <v>0</v>
      </c>
      <c r="S88" s="160">
        <v>611331</v>
      </c>
      <c r="T88" s="160">
        <v>89089</v>
      </c>
      <c r="U88" s="160">
        <v>6200</v>
      </c>
      <c r="V88" s="160">
        <v>70926</v>
      </c>
      <c r="W88" s="160">
        <v>5786</v>
      </c>
      <c r="X88" s="160">
        <v>82953</v>
      </c>
      <c r="Y88" s="160">
        <v>6817</v>
      </c>
      <c r="Z88" s="160">
        <v>1740</v>
      </c>
      <c r="AA88" s="160">
        <v>243</v>
      </c>
      <c r="AB88" s="160">
        <v>134202</v>
      </c>
      <c r="AC88" s="160">
        <v>25015</v>
      </c>
      <c r="AD88" s="160">
        <v>109187</v>
      </c>
      <c r="AE88" s="177">
        <v>13.8</v>
      </c>
      <c r="AF88" s="160">
        <v>224551</v>
      </c>
      <c r="AG88" s="160">
        <v>14436</v>
      </c>
      <c r="AH88" s="160">
        <v>0</v>
      </c>
      <c r="AI88" s="160">
        <v>238987</v>
      </c>
      <c r="AJ88" s="160">
        <v>0</v>
      </c>
      <c r="AK88" s="160">
        <v>14680</v>
      </c>
      <c r="AL88" s="160">
        <v>183275</v>
      </c>
      <c r="AM88" s="160">
        <v>53162</v>
      </c>
      <c r="AN88" s="160">
        <v>251117</v>
      </c>
      <c r="AO88" s="160">
        <v>8784413</v>
      </c>
      <c r="AP88" s="160">
        <v>9940305</v>
      </c>
      <c r="AQ88" s="160">
        <v>884</v>
      </c>
      <c r="AR88" s="160">
        <v>94</v>
      </c>
      <c r="AS88" s="160">
        <v>13</v>
      </c>
      <c r="AT88" s="160">
        <v>4375</v>
      </c>
      <c r="AU88" s="160">
        <v>1842</v>
      </c>
      <c r="AV88" s="160">
        <v>6217</v>
      </c>
      <c r="AW88" s="160">
        <v>616</v>
      </c>
      <c r="AX88" s="160">
        <v>218</v>
      </c>
      <c r="AY88" s="160">
        <v>148</v>
      </c>
      <c r="AZ88" s="160">
        <v>28</v>
      </c>
      <c r="BA88" s="160">
        <v>42</v>
      </c>
      <c r="BB88" s="160">
        <v>7</v>
      </c>
      <c r="BC88" s="160">
        <v>0</v>
      </c>
      <c r="BD88" s="160">
        <v>1284</v>
      </c>
      <c r="BE88" s="160">
        <v>64</v>
      </c>
      <c r="BF88" s="160">
        <v>2182</v>
      </c>
      <c r="BG88" s="160">
        <v>1102</v>
      </c>
      <c r="BH88" s="160">
        <v>3284</v>
      </c>
      <c r="BI88" s="145"/>
      <c r="BJ88" s="145"/>
      <c r="BK88" s="145"/>
      <c r="BL88" s="145"/>
    </row>
    <row r="89" spans="1:64" ht="15">
      <c r="A89" s="150">
        <v>82</v>
      </c>
      <c r="B89" s="151" t="s">
        <v>70</v>
      </c>
      <c r="C89" s="152" t="s">
        <v>219</v>
      </c>
      <c r="D89" s="160">
        <v>44717</v>
      </c>
      <c r="E89" s="160">
        <v>5857</v>
      </c>
      <c r="F89" s="160">
        <v>5279</v>
      </c>
      <c r="G89" s="160">
        <v>1401</v>
      </c>
      <c r="H89" s="160">
        <v>0</v>
      </c>
      <c r="I89" s="160">
        <v>1552</v>
      </c>
      <c r="J89" s="160">
        <v>0</v>
      </c>
      <c r="K89" s="160">
        <v>6544</v>
      </c>
      <c r="L89" s="160">
        <v>52</v>
      </c>
      <c r="M89" s="160">
        <v>65402</v>
      </c>
      <c r="N89" s="160">
        <v>14381</v>
      </c>
      <c r="O89" s="160">
        <v>52294</v>
      </c>
      <c r="P89" s="160">
        <v>2397</v>
      </c>
      <c r="Q89" s="160">
        <v>4735</v>
      </c>
      <c r="R89" s="160">
        <v>1411</v>
      </c>
      <c r="S89" s="160">
        <v>75218</v>
      </c>
      <c r="T89" s="160">
        <v>14920</v>
      </c>
      <c r="U89" s="160">
        <v>130</v>
      </c>
      <c r="V89" s="160">
        <v>9874</v>
      </c>
      <c r="W89" s="160">
        <v>133</v>
      </c>
      <c r="X89" s="160">
        <v>7539</v>
      </c>
      <c r="Y89" s="160">
        <v>69</v>
      </c>
      <c r="Z89" s="160">
        <v>0</v>
      </c>
      <c r="AA89" s="160">
        <v>0</v>
      </c>
      <c r="AB89" s="160">
        <v>8191</v>
      </c>
      <c r="AC89" s="160">
        <v>6054</v>
      </c>
      <c r="AD89" s="160">
        <v>2137</v>
      </c>
      <c r="AE89" s="177">
        <v>11.7</v>
      </c>
      <c r="AF89" s="160">
        <v>26717</v>
      </c>
      <c r="AG89" s="160">
        <v>25577</v>
      </c>
      <c r="AH89" s="160">
        <v>0</v>
      </c>
      <c r="AI89" s="160">
        <v>52294</v>
      </c>
      <c r="AJ89" s="160">
        <v>1837</v>
      </c>
      <c r="AK89" s="160">
        <v>65</v>
      </c>
      <c r="AL89" s="160">
        <v>371</v>
      </c>
      <c r="AM89" s="160">
        <v>124</v>
      </c>
      <c r="AN89" s="160">
        <v>2397</v>
      </c>
      <c r="AO89" s="160">
        <v>1060823</v>
      </c>
      <c r="AP89" s="160">
        <v>1180955</v>
      </c>
      <c r="AQ89" s="160">
        <v>4507</v>
      </c>
      <c r="AR89" s="160">
        <v>16</v>
      </c>
      <c r="AS89" s="160">
        <v>3</v>
      </c>
      <c r="AT89" s="160">
        <v>809</v>
      </c>
      <c r="AU89" s="160">
        <v>5735</v>
      </c>
      <c r="AV89" s="160">
        <v>6544</v>
      </c>
      <c r="AW89" s="160">
        <v>114</v>
      </c>
      <c r="AX89" s="160">
        <v>18</v>
      </c>
      <c r="AY89" s="160">
        <v>14</v>
      </c>
      <c r="AZ89" s="160">
        <v>1</v>
      </c>
      <c r="BA89" s="160">
        <v>3</v>
      </c>
      <c r="BB89" s="160">
        <v>0</v>
      </c>
      <c r="BC89" s="160">
        <v>0</v>
      </c>
      <c r="BD89" s="160">
        <v>0</v>
      </c>
      <c r="BE89" s="160">
        <v>0</v>
      </c>
      <c r="BF89" s="160">
        <v>132</v>
      </c>
      <c r="BG89" s="160">
        <v>85</v>
      </c>
      <c r="BH89" s="160">
        <v>217</v>
      </c>
      <c r="BI89" s="145"/>
      <c r="BJ89" s="145"/>
      <c r="BK89" s="145"/>
      <c r="BL89" s="145"/>
    </row>
    <row r="90" spans="1:64" ht="15">
      <c r="A90" s="150">
        <v>83</v>
      </c>
      <c r="B90" s="151" t="s">
        <v>69</v>
      </c>
      <c r="C90" s="152" t="s">
        <v>227</v>
      </c>
      <c r="D90" s="160">
        <v>49882</v>
      </c>
      <c r="E90" s="160">
        <v>2797</v>
      </c>
      <c r="F90" s="160">
        <v>9571</v>
      </c>
      <c r="G90" s="160">
        <v>1281</v>
      </c>
      <c r="H90" s="160">
        <v>0</v>
      </c>
      <c r="I90" s="160">
        <v>3943</v>
      </c>
      <c r="J90" s="160">
        <v>0</v>
      </c>
      <c r="K90" s="160">
        <v>2763</v>
      </c>
      <c r="L90" s="160">
        <v>0</v>
      </c>
      <c r="M90" s="160">
        <v>70237</v>
      </c>
      <c r="N90" s="160">
        <v>16916</v>
      </c>
      <c r="O90" s="160">
        <v>49614</v>
      </c>
      <c r="P90" s="160">
        <v>29052</v>
      </c>
      <c r="Q90" s="160">
        <v>2049</v>
      </c>
      <c r="R90" s="160">
        <v>0</v>
      </c>
      <c r="S90" s="160">
        <v>97631</v>
      </c>
      <c r="T90" s="160">
        <v>17698</v>
      </c>
      <c r="U90" s="160">
        <v>591</v>
      </c>
      <c r="V90" s="160">
        <v>9842</v>
      </c>
      <c r="W90" s="160">
        <v>322</v>
      </c>
      <c r="X90" s="160">
        <v>12368</v>
      </c>
      <c r="Y90" s="160">
        <v>503</v>
      </c>
      <c r="Z90" s="160">
        <v>2</v>
      </c>
      <c r="AA90" s="160">
        <v>0</v>
      </c>
      <c r="AB90" s="160">
        <v>52633</v>
      </c>
      <c r="AC90" s="160">
        <v>12156</v>
      </c>
      <c r="AD90" s="160">
        <v>40477</v>
      </c>
      <c r="AE90" s="177">
        <v>12</v>
      </c>
      <c r="AF90" s="160">
        <v>49614</v>
      </c>
      <c r="AG90" s="160">
        <v>0</v>
      </c>
      <c r="AH90" s="160">
        <v>0</v>
      </c>
      <c r="AI90" s="160">
        <v>49614</v>
      </c>
      <c r="AJ90" s="160">
        <v>3977</v>
      </c>
      <c r="AK90" s="160">
        <v>0</v>
      </c>
      <c r="AL90" s="160">
        <v>23435</v>
      </c>
      <c r="AM90" s="160">
        <v>1640</v>
      </c>
      <c r="AN90" s="160">
        <v>29052</v>
      </c>
      <c r="AO90" s="160">
        <v>1400606</v>
      </c>
      <c r="AP90" s="160">
        <v>1600839</v>
      </c>
      <c r="AQ90" s="160">
        <v>34</v>
      </c>
      <c r="AR90" s="160">
        <v>16</v>
      </c>
      <c r="AS90" s="160">
        <v>3</v>
      </c>
      <c r="AT90" s="160">
        <v>861</v>
      </c>
      <c r="AU90" s="160">
        <v>1902</v>
      </c>
      <c r="AV90" s="160">
        <v>2763</v>
      </c>
      <c r="AW90" s="160">
        <v>146</v>
      </c>
      <c r="AX90" s="160">
        <v>67</v>
      </c>
      <c r="AY90" s="160">
        <v>56</v>
      </c>
      <c r="AZ90" s="160">
        <v>3</v>
      </c>
      <c r="BA90" s="160">
        <v>8</v>
      </c>
      <c r="BB90" s="160">
        <v>2</v>
      </c>
      <c r="BC90" s="160">
        <v>0</v>
      </c>
      <c r="BD90" s="160">
        <v>13</v>
      </c>
      <c r="BE90" s="160">
        <v>9</v>
      </c>
      <c r="BF90" s="160">
        <v>235</v>
      </c>
      <c r="BG90" s="160">
        <v>159</v>
      </c>
      <c r="BH90" s="160">
        <v>394</v>
      </c>
      <c r="BI90" s="145"/>
      <c r="BJ90" s="145"/>
      <c r="BK90" s="145"/>
      <c r="BL90" s="145"/>
    </row>
    <row r="91" spans="1:64" ht="15">
      <c r="A91" s="150">
        <v>84</v>
      </c>
      <c r="B91" s="151" t="s">
        <v>74</v>
      </c>
      <c r="C91" s="152" t="s">
        <v>275</v>
      </c>
      <c r="D91" s="160">
        <v>69685</v>
      </c>
      <c r="E91" s="160">
        <v>16728</v>
      </c>
      <c r="F91" s="160">
        <v>0</v>
      </c>
      <c r="G91" s="160">
        <v>2335</v>
      </c>
      <c r="H91" s="160">
        <v>0</v>
      </c>
      <c r="I91" s="160">
        <v>24303</v>
      </c>
      <c r="J91" s="160">
        <v>0</v>
      </c>
      <c r="K91" s="160">
        <v>6639</v>
      </c>
      <c r="L91" s="160">
        <v>8</v>
      </c>
      <c r="M91" s="160">
        <v>119698</v>
      </c>
      <c r="N91" s="160">
        <v>23922</v>
      </c>
      <c r="O91" s="160">
        <v>74432</v>
      </c>
      <c r="P91" s="160">
        <v>20659</v>
      </c>
      <c r="Q91" s="160">
        <v>4942</v>
      </c>
      <c r="R91" s="160">
        <v>2698</v>
      </c>
      <c r="S91" s="160">
        <v>126653</v>
      </c>
      <c r="T91" s="160">
        <v>20582</v>
      </c>
      <c r="U91" s="160">
        <v>1487</v>
      </c>
      <c r="V91" s="160">
        <v>14296</v>
      </c>
      <c r="W91" s="160">
        <v>269</v>
      </c>
      <c r="X91" s="160">
        <v>13180</v>
      </c>
      <c r="Y91" s="160">
        <v>450</v>
      </c>
      <c r="Z91" s="160">
        <v>138</v>
      </c>
      <c r="AA91" s="160">
        <v>9</v>
      </c>
      <c r="AB91" s="160">
        <v>22569</v>
      </c>
      <c r="AC91" s="160">
        <v>9689</v>
      </c>
      <c r="AD91" s="160">
        <v>12880</v>
      </c>
      <c r="AE91" s="177">
        <v>11.1</v>
      </c>
      <c r="AF91" s="160">
        <v>41510</v>
      </c>
      <c r="AG91" s="160">
        <v>32922</v>
      </c>
      <c r="AH91" s="160">
        <v>0</v>
      </c>
      <c r="AI91" s="160">
        <v>74432</v>
      </c>
      <c r="AJ91" s="160">
        <v>0</v>
      </c>
      <c r="AK91" s="160">
        <v>16632</v>
      </c>
      <c r="AL91" s="160">
        <v>3459</v>
      </c>
      <c r="AM91" s="160">
        <v>568</v>
      </c>
      <c r="AN91" s="160">
        <v>20659</v>
      </c>
      <c r="AO91" s="160">
        <v>1666164</v>
      </c>
      <c r="AP91" s="160">
        <v>1923800</v>
      </c>
      <c r="AQ91" s="160">
        <v>1181</v>
      </c>
      <c r="AR91" s="160">
        <v>24</v>
      </c>
      <c r="AS91" s="160">
        <v>0</v>
      </c>
      <c r="AT91" s="160">
        <v>1582</v>
      </c>
      <c r="AU91" s="160">
        <v>5057</v>
      </c>
      <c r="AV91" s="160">
        <v>6639</v>
      </c>
      <c r="AW91" s="160">
        <v>109</v>
      </c>
      <c r="AX91" s="160">
        <v>40</v>
      </c>
      <c r="AY91" s="160">
        <v>35</v>
      </c>
      <c r="AZ91" s="160">
        <v>0</v>
      </c>
      <c r="BA91" s="160">
        <v>5</v>
      </c>
      <c r="BB91" s="160">
        <v>1</v>
      </c>
      <c r="BC91" s="160">
        <v>0</v>
      </c>
      <c r="BD91" s="160">
        <v>17</v>
      </c>
      <c r="BE91" s="160">
        <v>0</v>
      </c>
      <c r="BF91" s="160">
        <v>166</v>
      </c>
      <c r="BG91" s="160">
        <v>196</v>
      </c>
      <c r="BH91" s="160">
        <v>362</v>
      </c>
      <c r="BI91" s="145"/>
      <c r="BJ91" s="145"/>
      <c r="BK91" s="145"/>
      <c r="BL91" s="145"/>
    </row>
    <row r="92" spans="1:64" ht="15">
      <c r="A92" s="150">
        <v>85</v>
      </c>
      <c r="B92" s="151" t="s">
        <v>118</v>
      </c>
      <c r="C92" s="152" t="s">
        <v>292</v>
      </c>
      <c r="D92" s="160">
        <v>32237</v>
      </c>
      <c r="E92" s="160">
        <v>7873</v>
      </c>
      <c r="F92" s="160">
        <v>0</v>
      </c>
      <c r="G92" s="160">
        <v>894</v>
      </c>
      <c r="H92" s="160">
        <v>0</v>
      </c>
      <c r="I92" s="160">
        <v>2554</v>
      </c>
      <c r="J92" s="160">
        <v>37</v>
      </c>
      <c r="K92" s="160">
        <v>6788</v>
      </c>
      <c r="L92" s="160">
        <v>1</v>
      </c>
      <c r="M92" s="160">
        <v>50384</v>
      </c>
      <c r="N92" s="160">
        <v>14325</v>
      </c>
      <c r="O92" s="160">
        <v>49126</v>
      </c>
      <c r="P92" s="160">
        <v>11584</v>
      </c>
      <c r="Q92" s="160">
        <v>3126</v>
      </c>
      <c r="R92" s="160">
        <v>19</v>
      </c>
      <c r="S92" s="160">
        <v>78180</v>
      </c>
      <c r="T92" s="160">
        <v>14204</v>
      </c>
      <c r="U92" s="160">
        <v>671</v>
      </c>
      <c r="V92" s="160">
        <v>7147</v>
      </c>
      <c r="W92" s="160">
        <v>189</v>
      </c>
      <c r="X92" s="160">
        <v>8433</v>
      </c>
      <c r="Y92" s="160">
        <v>317</v>
      </c>
      <c r="Z92" s="160">
        <v>104</v>
      </c>
      <c r="AA92" s="160">
        <v>3</v>
      </c>
      <c r="AB92" s="160">
        <v>22793</v>
      </c>
      <c r="AC92" s="160">
        <v>3357</v>
      </c>
      <c r="AD92" s="160">
        <v>19436</v>
      </c>
      <c r="AE92" s="177">
        <v>22.1</v>
      </c>
      <c r="AF92" s="160">
        <v>49126</v>
      </c>
      <c r="AG92" s="160">
        <v>0</v>
      </c>
      <c r="AH92" s="160">
        <v>0</v>
      </c>
      <c r="AI92" s="160">
        <v>49126</v>
      </c>
      <c r="AJ92" s="160">
        <v>0</v>
      </c>
      <c r="AK92" s="160">
        <v>10985</v>
      </c>
      <c r="AL92" s="160">
        <v>599</v>
      </c>
      <c r="AM92" s="160">
        <v>0</v>
      </c>
      <c r="AN92" s="160">
        <v>11584</v>
      </c>
      <c r="AO92" s="160">
        <v>1049671</v>
      </c>
      <c r="AP92" s="160">
        <v>1193579</v>
      </c>
      <c r="AQ92" s="160">
        <v>1308</v>
      </c>
      <c r="AR92" s="160">
        <v>14</v>
      </c>
      <c r="AS92" s="160">
        <v>2</v>
      </c>
      <c r="AT92" s="160">
        <v>1068</v>
      </c>
      <c r="AU92" s="160">
        <v>5720</v>
      </c>
      <c r="AV92" s="160">
        <v>6788</v>
      </c>
      <c r="AW92" s="160">
        <v>55</v>
      </c>
      <c r="AX92" s="160">
        <v>27</v>
      </c>
      <c r="AY92" s="160">
        <v>23</v>
      </c>
      <c r="AZ92" s="160">
        <v>1</v>
      </c>
      <c r="BA92" s="160">
        <v>3</v>
      </c>
      <c r="BB92" s="160">
        <v>1</v>
      </c>
      <c r="BC92" s="160">
        <v>4</v>
      </c>
      <c r="BD92" s="160">
        <v>0</v>
      </c>
      <c r="BE92" s="160">
        <v>0</v>
      </c>
      <c r="BF92" s="160">
        <v>82</v>
      </c>
      <c r="BG92" s="160">
        <v>352</v>
      </c>
      <c r="BH92" s="160">
        <v>434</v>
      </c>
      <c r="BI92" s="145"/>
      <c r="BJ92" s="145"/>
      <c r="BK92" s="145"/>
      <c r="BL92" s="145"/>
    </row>
    <row r="93" spans="1:64" ht="15">
      <c r="A93" s="150">
        <v>86</v>
      </c>
      <c r="B93" s="151" t="s">
        <v>72</v>
      </c>
      <c r="C93" s="152" t="s">
        <v>264</v>
      </c>
      <c r="D93" s="160">
        <v>86135</v>
      </c>
      <c r="E93" s="160">
        <v>18784</v>
      </c>
      <c r="F93" s="160">
        <v>0</v>
      </c>
      <c r="G93" s="160">
        <v>2010</v>
      </c>
      <c r="H93" s="160">
        <v>0</v>
      </c>
      <c r="I93" s="160">
        <v>4830</v>
      </c>
      <c r="J93" s="160">
        <v>0</v>
      </c>
      <c r="K93" s="160">
        <v>7253</v>
      </c>
      <c r="L93" s="160">
        <v>9</v>
      </c>
      <c r="M93" s="160">
        <v>119021</v>
      </c>
      <c r="N93" s="160">
        <v>26267</v>
      </c>
      <c r="O93" s="160">
        <v>96283</v>
      </c>
      <c r="P93" s="160">
        <v>56819</v>
      </c>
      <c r="Q93" s="160">
        <v>7521</v>
      </c>
      <c r="R93" s="160">
        <v>65</v>
      </c>
      <c r="S93" s="160">
        <v>186955</v>
      </c>
      <c r="T93" s="160">
        <v>24966</v>
      </c>
      <c r="U93" s="160">
        <v>1543</v>
      </c>
      <c r="V93" s="160">
        <v>17287</v>
      </c>
      <c r="W93" s="160">
        <v>1069</v>
      </c>
      <c r="X93" s="160">
        <v>17098</v>
      </c>
      <c r="Y93" s="160">
        <v>1011</v>
      </c>
      <c r="Z93" s="160">
        <v>69</v>
      </c>
      <c r="AA93" s="160">
        <v>5</v>
      </c>
      <c r="AB93" s="160">
        <v>43806</v>
      </c>
      <c r="AC93" s="160">
        <v>32447</v>
      </c>
      <c r="AD93" s="160">
        <v>11359</v>
      </c>
      <c r="AE93" s="177">
        <v>14.7</v>
      </c>
      <c r="AF93" s="160">
        <v>62441</v>
      </c>
      <c r="AG93" s="160">
        <v>33842</v>
      </c>
      <c r="AH93" s="160">
        <v>0</v>
      </c>
      <c r="AI93" s="160">
        <v>96283</v>
      </c>
      <c r="AJ93" s="160">
        <v>0</v>
      </c>
      <c r="AK93" s="160">
        <v>0</v>
      </c>
      <c r="AL93" s="160">
        <v>56735</v>
      </c>
      <c r="AM93" s="160">
        <v>84</v>
      </c>
      <c r="AN93" s="160">
        <v>56819</v>
      </c>
      <c r="AO93" s="160">
        <v>1785026</v>
      </c>
      <c r="AP93" s="160">
        <v>2079336</v>
      </c>
      <c r="AQ93" s="160">
        <v>0</v>
      </c>
      <c r="AR93" s="160">
        <v>19</v>
      </c>
      <c r="AS93" s="160">
        <v>0</v>
      </c>
      <c r="AT93" s="160">
        <v>1862</v>
      </c>
      <c r="AU93" s="160">
        <v>5391</v>
      </c>
      <c r="AV93" s="160">
        <v>7253</v>
      </c>
      <c r="AW93" s="160">
        <v>164</v>
      </c>
      <c r="AX93" s="160">
        <v>43</v>
      </c>
      <c r="AY93" s="160">
        <v>31</v>
      </c>
      <c r="AZ93" s="160">
        <v>6</v>
      </c>
      <c r="BA93" s="160">
        <v>6</v>
      </c>
      <c r="BB93" s="160">
        <v>2</v>
      </c>
      <c r="BC93" s="160">
        <v>5</v>
      </c>
      <c r="BD93" s="160">
        <v>246</v>
      </c>
      <c r="BE93" s="160">
        <v>4</v>
      </c>
      <c r="BF93" s="160">
        <v>457</v>
      </c>
      <c r="BG93" s="160">
        <v>43</v>
      </c>
      <c r="BH93" s="160">
        <v>500</v>
      </c>
      <c r="BI93" s="145"/>
      <c r="BJ93" s="145"/>
      <c r="BK93" s="145"/>
      <c r="BL93" s="145"/>
    </row>
    <row r="94" spans="1:64" ht="15">
      <c r="A94" s="150">
        <v>87</v>
      </c>
      <c r="B94" s="151" t="s">
        <v>71</v>
      </c>
      <c r="C94" s="152" t="s">
        <v>262</v>
      </c>
      <c r="D94" s="160">
        <v>17273</v>
      </c>
      <c r="E94" s="160">
        <v>3067</v>
      </c>
      <c r="F94" s="160">
        <v>1070</v>
      </c>
      <c r="G94" s="160">
        <v>236</v>
      </c>
      <c r="H94" s="160">
        <v>0</v>
      </c>
      <c r="I94" s="160">
        <v>806</v>
      </c>
      <c r="J94" s="160">
        <v>0</v>
      </c>
      <c r="K94" s="160">
        <v>2292</v>
      </c>
      <c r="L94" s="160">
        <v>6</v>
      </c>
      <c r="M94" s="160">
        <v>24750</v>
      </c>
      <c r="N94" s="160">
        <v>4860</v>
      </c>
      <c r="O94" s="160">
        <v>17034</v>
      </c>
      <c r="P94" s="160">
        <v>3798</v>
      </c>
      <c r="Q94" s="160">
        <v>1648</v>
      </c>
      <c r="R94" s="160">
        <v>60</v>
      </c>
      <c r="S94" s="160">
        <v>27400</v>
      </c>
      <c r="T94" s="160">
        <v>6356</v>
      </c>
      <c r="U94" s="160">
        <v>407</v>
      </c>
      <c r="V94" s="160">
        <v>3661</v>
      </c>
      <c r="W94" s="160">
        <v>554</v>
      </c>
      <c r="X94" s="160">
        <v>5820</v>
      </c>
      <c r="Y94" s="160">
        <v>737</v>
      </c>
      <c r="Z94" s="160">
        <v>8</v>
      </c>
      <c r="AA94" s="160">
        <v>0</v>
      </c>
      <c r="AB94" s="160">
        <v>4563</v>
      </c>
      <c r="AC94" s="160">
        <v>1198</v>
      </c>
      <c r="AD94" s="160">
        <v>3365</v>
      </c>
      <c r="AE94" s="177">
        <v>26.27</v>
      </c>
      <c r="AF94" s="160">
        <v>16615</v>
      </c>
      <c r="AG94" s="160">
        <v>419</v>
      </c>
      <c r="AH94" s="160">
        <v>0</v>
      </c>
      <c r="AI94" s="160">
        <v>17034</v>
      </c>
      <c r="AJ94" s="160">
        <v>0</v>
      </c>
      <c r="AK94" s="160">
        <v>290</v>
      </c>
      <c r="AL94" s="160">
        <v>0</v>
      </c>
      <c r="AM94" s="160">
        <v>3508</v>
      </c>
      <c r="AN94" s="160">
        <v>3798</v>
      </c>
      <c r="AO94" s="160">
        <v>372443</v>
      </c>
      <c r="AP94" s="160">
        <v>425420</v>
      </c>
      <c r="AQ94" s="160">
        <v>0</v>
      </c>
      <c r="AR94" s="160">
        <v>8</v>
      </c>
      <c r="AS94" s="160">
        <v>0</v>
      </c>
      <c r="AT94" s="160">
        <v>724</v>
      </c>
      <c r="AU94" s="160">
        <v>1568</v>
      </c>
      <c r="AV94" s="160">
        <v>2292</v>
      </c>
      <c r="AW94" s="160">
        <v>39</v>
      </c>
      <c r="AX94" s="160">
        <v>5</v>
      </c>
      <c r="AY94" s="160">
        <v>4</v>
      </c>
      <c r="AZ94" s="160">
        <v>0</v>
      </c>
      <c r="BA94" s="160">
        <v>1</v>
      </c>
      <c r="BB94" s="160">
        <v>1</v>
      </c>
      <c r="BC94" s="160">
        <v>0</v>
      </c>
      <c r="BD94" s="160">
        <v>99</v>
      </c>
      <c r="BE94" s="160">
        <v>9</v>
      </c>
      <c r="BF94" s="160">
        <v>152</v>
      </c>
      <c r="BG94" s="160">
        <v>72</v>
      </c>
      <c r="BH94" s="160">
        <v>224</v>
      </c>
      <c r="BI94" s="145"/>
      <c r="BJ94" s="145"/>
      <c r="BK94" s="145"/>
      <c r="BL94" s="145"/>
    </row>
    <row r="95" spans="1:64" ht="15">
      <c r="A95" s="150">
        <v>88</v>
      </c>
      <c r="B95" s="151" t="s">
        <v>68</v>
      </c>
      <c r="C95" s="152" t="s">
        <v>216</v>
      </c>
      <c r="D95" s="160">
        <v>49833</v>
      </c>
      <c r="E95" s="160">
        <v>6649</v>
      </c>
      <c r="F95" s="160">
        <v>3597</v>
      </c>
      <c r="G95" s="160">
        <v>1328</v>
      </c>
      <c r="H95" s="160">
        <v>136</v>
      </c>
      <c r="I95" s="160">
        <v>4904</v>
      </c>
      <c r="J95" s="160">
        <v>0</v>
      </c>
      <c r="K95" s="160">
        <v>3973</v>
      </c>
      <c r="L95" s="160">
        <v>2</v>
      </c>
      <c r="M95" s="160">
        <v>70422</v>
      </c>
      <c r="N95" s="160">
        <v>15477</v>
      </c>
      <c r="O95" s="160">
        <v>56358</v>
      </c>
      <c r="P95" s="160">
        <v>15701</v>
      </c>
      <c r="Q95" s="160">
        <v>2621</v>
      </c>
      <c r="R95" s="160">
        <v>2732</v>
      </c>
      <c r="S95" s="160">
        <v>92889</v>
      </c>
      <c r="T95" s="160">
        <v>13402</v>
      </c>
      <c r="U95" s="160">
        <v>505</v>
      </c>
      <c r="V95" s="160">
        <v>9452</v>
      </c>
      <c r="W95" s="160">
        <v>617</v>
      </c>
      <c r="X95" s="160">
        <v>10658</v>
      </c>
      <c r="Y95" s="160">
        <v>600</v>
      </c>
      <c r="Z95" s="160">
        <v>100</v>
      </c>
      <c r="AA95" s="160">
        <v>4</v>
      </c>
      <c r="AB95" s="160">
        <v>13695</v>
      </c>
      <c r="AC95" s="160">
        <v>5193</v>
      </c>
      <c r="AD95" s="160">
        <v>8502</v>
      </c>
      <c r="AE95" s="177">
        <v>14.9</v>
      </c>
      <c r="AF95" s="160">
        <v>39409</v>
      </c>
      <c r="AG95" s="160">
        <v>16949</v>
      </c>
      <c r="AH95" s="160">
        <v>0</v>
      </c>
      <c r="AI95" s="160">
        <v>56358</v>
      </c>
      <c r="AJ95" s="160">
        <v>1363</v>
      </c>
      <c r="AK95" s="160">
        <v>8081</v>
      </c>
      <c r="AL95" s="160">
        <v>6181</v>
      </c>
      <c r="AM95" s="160">
        <v>76</v>
      </c>
      <c r="AN95" s="160">
        <v>15701</v>
      </c>
      <c r="AO95" s="160">
        <v>1152313</v>
      </c>
      <c r="AP95" s="160">
        <v>1340485</v>
      </c>
      <c r="AQ95" s="160">
        <v>1</v>
      </c>
      <c r="AR95" s="160">
        <v>10</v>
      </c>
      <c r="AS95" s="160">
        <v>2</v>
      </c>
      <c r="AT95" s="160">
        <v>709</v>
      </c>
      <c r="AU95" s="160">
        <v>3264</v>
      </c>
      <c r="AV95" s="160">
        <v>3973</v>
      </c>
      <c r="AW95" s="160">
        <v>100</v>
      </c>
      <c r="AX95" s="160">
        <v>18</v>
      </c>
      <c r="AY95" s="160">
        <v>15</v>
      </c>
      <c r="AZ95" s="160">
        <v>2</v>
      </c>
      <c r="BA95" s="160">
        <v>1</v>
      </c>
      <c r="BB95" s="160">
        <v>2</v>
      </c>
      <c r="BC95" s="160">
        <v>0</v>
      </c>
      <c r="BD95" s="160">
        <v>133</v>
      </c>
      <c r="BE95" s="160">
        <v>9</v>
      </c>
      <c r="BF95" s="160">
        <v>260</v>
      </c>
      <c r="BG95" s="160">
        <v>200</v>
      </c>
      <c r="BH95" s="160">
        <v>460</v>
      </c>
      <c r="BI95" s="145"/>
      <c r="BJ95" s="145"/>
      <c r="BK95" s="145"/>
      <c r="BL95" s="145"/>
    </row>
    <row r="96" spans="1:64" ht="15">
      <c r="A96" s="150">
        <v>89</v>
      </c>
      <c r="B96" s="151" t="s">
        <v>73</v>
      </c>
      <c r="C96" s="152" t="s">
        <v>273</v>
      </c>
      <c r="D96" s="160">
        <v>47058</v>
      </c>
      <c r="E96" s="160">
        <v>11830</v>
      </c>
      <c r="F96" s="160">
        <v>0</v>
      </c>
      <c r="G96" s="160">
        <v>1854</v>
      </c>
      <c r="H96" s="160">
        <v>0</v>
      </c>
      <c r="I96" s="160">
        <v>3602</v>
      </c>
      <c r="J96" s="160">
        <v>0</v>
      </c>
      <c r="K96" s="160">
        <v>7476</v>
      </c>
      <c r="L96" s="160">
        <v>0</v>
      </c>
      <c r="M96" s="160">
        <v>71820</v>
      </c>
      <c r="N96" s="160">
        <v>15380</v>
      </c>
      <c r="O96" s="160">
        <v>53937</v>
      </c>
      <c r="P96" s="160">
        <v>18753</v>
      </c>
      <c r="Q96" s="160">
        <v>1867</v>
      </c>
      <c r="R96" s="160">
        <v>23</v>
      </c>
      <c r="S96" s="160">
        <v>89960</v>
      </c>
      <c r="T96" s="160">
        <v>14514</v>
      </c>
      <c r="U96" s="160">
        <v>831</v>
      </c>
      <c r="V96" s="160">
        <v>10360</v>
      </c>
      <c r="W96" s="160">
        <v>70</v>
      </c>
      <c r="X96" s="160">
        <v>8815</v>
      </c>
      <c r="Y96" s="160">
        <v>184</v>
      </c>
      <c r="Z96" s="160">
        <v>72</v>
      </c>
      <c r="AA96" s="160">
        <v>0</v>
      </c>
      <c r="AB96" s="160">
        <v>17625</v>
      </c>
      <c r="AC96" s="160">
        <v>0</v>
      </c>
      <c r="AD96" s="160">
        <v>17625</v>
      </c>
      <c r="AE96" s="177">
        <v>14.6</v>
      </c>
      <c r="AF96" s="160">
        <v>53937</v>
      </c>
      <c r="AG96" s="160">
        <v>0</v>
      </c>
      <c r="AH96" s="160">
        <v>0</v>
      </c>
      <c r="AI96" s="160">
        <v>53937</v>
      </c>
      <c r="AJ96" s="160">
        <v>842</v>
      </c>
      <c r="AK96" s="160">
        <v>16167</v>
      </c>
      <c r="AL96" s="160">
        <v>1744</v>
      </c>
      <c r="AM96" s="160">
        <v>0</v>
      </c>
      <c r="AN96" s="160">
        <v>18753</v>
      </c>
      <c r="AO96" s="160">
        <v>1119852</v>
      </c>
      <c r="AP96" s="160">
        <v>1277783</v>
      </c>
      <c r="AQ96" s="160">
        <v>0</v>
      </c>
      <c r="AR96" s="160">
        <v>16</v>
      </c>
      <c r="AS96" s="160">
        <v>4</v>
      </c>
      <c r="AT96" s="160">
        <v>1037</v>
      </c>
      <c r="AU96" s="160">
        <v>6439</v>
      </c>
      <c r="AV96" s="160">
        <v>7476</v>
      </c>
      <c r="AW96" s="160">
        <v>68</v>
      </c>
      <c r="AX96" s="160">
        <v>63</v>
      </c>
      <c r="AY96" s="160">
        <v>50</v>
      </c>
      <c r="AZ96" s="160">
        <v>6</v>
      </c>
      <c r="BA96" s="160">
        <v>7</v>
      </c>
      <c r="BB96" s="160">
        <v>1</v>
      </c>
      <c r="BC96" s="160">
        <v>2</v>
      </c>
      <c r="BD96" s="160">
        <v>119</v>
      </c>
      <c r="BE96" s="160">
        <v>7</v>
      </c>
      <c r="BF96" s="160">
        <v>257</v>
      </c>
      <c r="BG96" s="160">
        <v>6</v>
      </c>
      <c r="BH96" s="160">
        <v>263</v>
      </c>
      <c r="BI96" s="145"/>
      <c r="BJ96" s="145"/>
      <c r="BK96" s="145"/>
      <c r="BL96" s="145"/>
    </row>
    <row r="97" spans="1:64" ht="15">
      <c r="A97" s="153">
        <v>90</v>
      </c>
      <c r="B97" s="154" t="s">
        <v>310</v>
      </c>
      <c r="C97" s="155" t="s">
        <v>309</v>
      </c>
      <c r="D97" s="156"/>
      <c r="E97" s="157"/>
      <c r="F97" s="157"/>
      <c r="G97" s="157"/>
      <c r="H97" s="157"/>
      <c r="I97" s="157"/>
      <c r="J97" s="157"/>
      <c r="K97" s="157"/>
      <c r="L97" s="157"/>
      <c r="M97" s="157"/>
      <c r="N97" s="157"/>
      <c r="O97" s="157"/>
      <c r="P97" s="157"/>
      <c r="Q97" s="157"/>
      <c r="R97" s="157"/>
      <c r="S97" s="157"/>
      <c r="T97" s="157"/>
      <c r="U97" s="157"/>
      <c r="V97" s="157"/>
      <c r="W97" s="157"/>
      <c r="X97" s="158"/>
      <c r="Y97" s="158"/>
      <c r="Z97" s="158"/>
      <c r="AA97" s="158"/>
      <c r="AB97" s="158"/>
      <c r="AC97" s="158"/>
      <c r="AD97" s="158"/>
      <c r="AE97" s="17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69"/>
      <c r="BH97"/>
      <c r="BI97"/>
      <c r="BJ97"/>
      <c r="BK97"/>
      <c r="BL97"/>
    </row>
    <row r="98" spans="4:64" ht="15">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79"/>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3"/>
      <c r="BH98"/>
      <c r="BI98"/>
      <c r="BJ98"/>
      <c r="BK98"/>
      <c r="BL98"/>
    </row>
    <row r="99" spans="24:64" ht="15.75">
      <c r="X99"/>
      <c r="Y99"/>
      <c r="Z99"/>
      <c r="AA99"/>
      <c r="AB99"/>
      <c r="AC99"/>
      <c r="AD99"/>
      <c r="AE99" s="177"/>
      <c r="AF99"/>
      <c r="AG99"/>
      <c r="AH99"/>
      <c r="AI99"/>
      <c r="AJ99"/>
      <c r="AK99"/>
      <c r="AL99"/>
      <c r="AM99"/>
      <c r="AN99"/>
      <c r="AO99"/>
      <c r="AP99"/>
      <c r="AQ99"/>
      <c r="AR99"/>
      <c r="AS99"/>
      <c r="AT99"/>
      <c r="AU99"/>
      <c r="AV99"/>
      <c r="AW99"/>
      <c r="AX99"/>
      <c r="AY99"/>
      <c r="AZ99"/>
      <c r="BA99"/>
      <c r="BB99"/>
      <c r="BC99"/>
      <c r="BD99"/>
      <c r="BE99"/>
      <c r="BF99"/>
      <c r="BG99" s="159"/>
      <c r="BH99"/>
      <c r="BI99"/>
      <c r="BJ99"/>
      <c r="BK99"/>
      <c r="BL99"/>
    </row>
    <row r="100" spans="24:64" ht="15.75">
      <c r="X100"/>
      <c r="Y100"/>
      <c r="Z100"/>
      <c r="AA100"/>
      <c r="AB100"/>
      <c r="AC100"/>
      <c r="AD100"/>
      <c r="AE100" s="177"/>
      <c r="AF100"/>
      <c r="AG100"/>
      <c r="AH100"/>
      <c r="AI100"/>
      <c r="AJ100"/>
      <c r="AK100"/>
      <c r="AL100"/>
      <c r="AM100"/>
      <c r="AN100"/>
      <c r="AO100"/>
      <c r="AP100"/>
      <c r="AQ100"/>
      <c r="AR100"/>
      <c r="AS100"/>
      <c r="AT100"/>
      <c r="AU100"/>
      <c r="AV100"/>
      <c r="AW100"/>
      <c r="AX100"/>
      <c r="AY100"/>
      <c r="AZ100"/>
      <c r="BA100"/>
      <c r="BB100"/>
      <c r="BC100"/>
      <c r="BD100"/>
      <c r="BE100"/>
      <c r="BF100"/>
      <c r="BG100" s="159"/>
      <c r="BH100"/>
      <c r="BI100"/>
      <c r="BJ100"/>
      <c r="BK100"/>
      <c r="BL100"/>
    </row>
    <row r="101" spans="24:64" ht="15.75">
      <c r="X101"/>
      <c r="Y101"/>
      <c r="Z101"/>
      <c r="AA101"/>
      <c r="AB101"/>
      <c r="AC101"/>
      <c r="AD101"/>
      <c r="AE101" s="177"/>
      <c r="AF101"/>
      <c r="AG101"/>
      <c r="AH101"/>
      <c r="AI101"/>
      <c r="AJ101"/>
      <c r="AK101"/>
      <c r="AL101"/>
      <c r="AM101"/>
      <c r="AN101"/>
      <c r="AO101"/>
      <c r="AP101"/>
      <c r="AQ101"/>
      <c r="AR101"/>
      <c r="AS101"/>
      <c r="AT101"/>
      <c r="AU101"/>
      <c r="AV101"/>
      <c r="AW101"/>
      <c r="AX101"/>
      <c r="AY101"/>
      <c r="AZ101"/>
      <c r="BA101"/>
      <c r="BB101"/>
      <c r="BC101"/>
      <c r="BD101"/>
      <c r="BE101"/>
      <c r="BF101"/>
      <c r="BG101" s="159"/>
      <c r="BH101"/>
      <c r="BI101"/>
      <c r="BJ101"/>
      <c r="BK101"/>
      <c r="BL101"/>
    </row>
    <row r="102" spans="24:64" ht="15.75">
      <c r="X102"/>
      <c r="Y102"/>
      <c r="Z102"/>
      <c r="AA102"/>
      <c r="AB102"/>
      <c r="AC102"/>
      <c r="AD102"/>
      <c r="AE102" s="177"/>
      <c r="AF102"/>
      <c r="AG102"/>
      <c r="AH102"/>
      <c r="AI102"/>
      <c r="AJ102"/>
      <c r="AK102"/>
      <c r="AL102"/>
      <c r="AM102"/>
      <c r="AN102"/>
      <c r="AO102"/>
      <c r="AP102"/>
      <c r="AQ102"/>
      <c r="AR102"/>
      <c r="AS102"/>
      <c r="AT102"/>
      <c r="AU102"/>
      <c r="AV102"/>
      <c r="AW102"/>
      <c r="AX102"/>
      <c r="AY102"/>
      <c r="AZ102"/>
      <c r="BA102"/>
      <c r="BB102"/>
      <c r="BC102"/>
      <c r="BD102"/>
      <c r="BE102"/>
      <c r="BF102"/>
      <c r="BG102" s="159"/>
      <c r="BH102"/>
      <c r="BI102"/>
      <c r="BJ102"/>
      <c r="BK102"/>
      <c r="BL102"/>
    </row>
    <row r="103" spans="24:64" ht="15.75">
      <c r="X103"/>
      <c r="Y103"/>
      <c r="Z103"/>
      <c r="AA103"/>
      <c r="AB103"/>
      <c r="AC103"/>
      <c r="AD103"/>
      <c r="AE103" s="177"/>
      <c r="AF103"/>
      <c r="AG103"/>
      <c r="AH103"/>
      <c r="AI103"/>
      <c r="AJ103"/>
      <c r="AK103"/>
      <c r="AL103"/>
      <c r="AM103"/>
      <c r="AN103"/>
      <c r="AO103"/>
      <c r="AP103"/>
      <c r="AQ103"/>
      <c r="AR103"/>
      <c r="AS103"/>
      <c r="AT103"/>
      <c r="AU103"/>
      <c r="AV103"/>
      <c r="AW103"/>
      <c r="AX103"/>
      <c r="AY103"/>
      <c r="AZ103"/>
      <c r="BA103"/>
      <c r="BB103"/>
      <c r="BC103"/>
      <c r="BD103"/>
      <c r="BE103"/>
      <c r="BF103"/>
      <c r="BG103" s="159"/>
      <c r="BH103"/>
      <c r="BI103"/>
      <c r="BJ103"/>
      <c r="BK103"/>
      <c r="BL103"/>
    </row>
    <row r="104" spans="24:64" ht="15.75">
      <c r="X104"/>
      <c r="Y104"/>
      <c r="Z104"/>
      <c r="AA104"/>
      <c r="AB104"/>
      <c r="AC104"/>
      <c r="AD104"/>
      <c r="AE104" s="177"/>
      <c r="AF104"/>
      <c r="AG104"/>
      <c r="AH104"/>
      <c r="AI104"/>
      <c r="AJ104"/>
      <c r="AK104"/>
      <c r="AL104"/>
      <c r="AM104"/>
      <c r="AN104"/>
      <c r="AO104"/>
      <c r="AP104"/>
      <c r="AQ104"/>
      <c r="AR104"/>
      <c r="AS104"/>
      <c r="AT104"/>
      <c r="AU104"/>
      <c r="AV104"/>
      <c r="AW104"/>
      <c r="AX104"/>
      <c r="AY104"/>
      <c r="AZ104"/>
      <c r="BA104"/>
      <c r="BB104"/>
      <c r="BC104"/>
      <c r="BD104"/>
      <c r="BE104"/>
      <c r="BF104"/>
      <c r="BG104" s="159"/>
      <c r="BH104"/>
      <c r="BI104"/>
      <c r="BJ104"/>
      <c r="BK104"/>
      <c r="BL104"/>
    </row>
    <row r="105" spans="24:64" ht="15.75">
      <c r="X105"/>
      <c r="Y105"/>
      <c r="Z105"/>
      <c r="AA105"/>
      <c r="AB105"/>
      <c r="AC105"/>
      <c r="AD105"/>
      <c r="AE105" s="177"/>
      <c r="AF105"/>
      <c r="AG105"/>
      <c r="AH105"/>
      <c r="AI105"/>
      <c r="AJ105"/>
      <c r="AK105"/>
      <c r="AL105"/>
      <c r="AM105"/>
      <c r="AN105"/>
      <c r="AO105"/>
      <c r="AP105"/>
      <c r="AQ105"/>
      <c r="AR105"/>
      <c r="AS105"/>
      <c r="AT105"/>
      <c r="AU105"/>
      <c r="AV105"/>
      <c r="AW105"/>
      <c r="AX105"/>
      <c r="AY105"/>
      <c r="AZ105"/>
      <c r="BA105"/>
      <c r="BB105"/>
      <c r="BC105"/>
      <c r="BD105"/>
      <c r="BE105"/>
      <c r="BF105"/>
      <c r="BG105" s="159"/>
      <c r="BH105"/>
      <c r="BI105"/>
      <c r="BJ105"/>
      <c r="BK105"/>
      <c r="BL105"/>
    </row>
  </sheetData>
  <sheetProtection/>
  <conditionalFormatting sqref="W68:W81 W87:W96 W8:W54 K8:U96 D8:I96">
    <cfRule type="cellIs" priority="1" dxfId="0" operator="equal" stopIfTrue="1">
      <formula>"#"</formula>
    </cfRule>
  </conditionalFormatting>
  <conditionalFormatting sqref="V87:V96 V68:V81 V8:V54">
    <cfRule type="cellIs" priority="2" dxfId="0" operator="equal" stopIfTrue="1">
      <formula>"#"</formula>
    </cfRule>
    <cfRule type="cellIs" priority="3" dxfId="0" operator="equal" stopIfTrue="1">
      <formula>0</formula>
    </cfRule>
  </conditionalFormatting>
  <printOptions horizontalCentered="1"/>
  <pageMargins left="0.15748031496062992" right="0.15748031496062992" top="0.5905511811023623" bottom="0.5905511811023623" header="0.5118110236220472" footer="0.5118110236220472"/>
  <pageSetup fitToHeight="12" fitToWidth="2" horizontalDpi="600" verticalDpi="600" orientation="landscape" paperSize="8" scale="36" r:id="rId1"/>
</worksheet>
</file>

<file path=xl/worksheets/sheet4.xml><?xml version="1.0" encoding="utf-8"?>
<worksheet xmlns="http://schemas.openxmlformats.org/spreadsheetml/2006/main" xmlns:r="http://schemas.openxmlformats.org/officeDocument/2006/relationships">
  <dimension ref="A1:M93"/>
  <sheetViews>
    <sheetView zoomScalePageLayoutView="0" workbookViewId="0" topLeftCell="A46">
      <selection activeCell="A30" sqref="A30"/>
    </sheetView>
  </sheetViews>
  <sheetFormatPr defaultColWidth="9.140625" defaultRowHeight="12.75"/>
  <cols>
    <col min="1" max="2" width="45.7109375" style="2" bestFit="1" customWidth="1"/>
    <col min="3" max="3" width="9.140625" style="7" customWidth="1"/>
    <col min="4" max="16384" width="9.140625" style="2" customWidth="1"/>
  </cols>
  <sheetData>
    <row r="1" spans="1:3" ht="12.75">
      <c r="A1" s="3" t="s">
        <v>94</v>
      </c>
      <c r="B1" s="3" t="s">
        <v>169</v>
      </c>
      <c r="C1" s="9" t="s">
        <v>172</v>
      </c>
    </row>
    <row r="3" spans="1:3" ht="12.75">
      <c r="A3" s="8" t="s">
        <v>95</v>
      </c>
      <c r="B3" s="8" t="str">
        <f>VLOOKUP($A$3,$A$4:$B$93,2,FALSE)</f>
        <v>(Please select Pension Fund using drop down menu above)</v>
      </c>
      <c r="C3" s="10">
        <f>VLOOKUP($A$3,$A$4:$C$93,3,FALSE)</f>
        <v>0</v>
      </c>
    </row>
    <row r="4" spans="1:2" ht="12.75">
      <c r="A4" s="2" t="s">
        <v>95</v>
      </c>
      <c r="B4" s="2" t="s">
        <v>173</v>
      </c>
    </row>
    <row r="5" spans="1:3" ht="12.75">
      <c r="A5" s="4" t="s">
        <v>161</v>
      </c>
      <c r="B5" s="2" t="s">
        <v>171</v>
      </c>
      <c r="C5" s="7" t="s">
        <v>205</v>
      </c>
    </row>
    <row r="6" spans="1:3" ht="12.75">
      <c r="A6" s="4" t="s">
        <v>163</v>
      </c>
      <c r="B6" s="2" t="s">
        <v>163</v>
      </c>
      <c r="C6" s="7" t="s">
        <v>206</v>
      </c>
    </row>
    <row r="7" spans="1:3" ht="12.75">
      <c r="A7" s="4" t="s">
        <v>96</v>
      </c>
      <c r="B7" s="2" t="s">
        <v>96</v>
      </c>
      <c r="C7" s="7" t="s">
        <v>207</v>
      </c>
    </row>
    <row r="8" spans="1:3" ht="12.75">
      <c r="A8" s="4" t="s">
        <v>97</v>
      </c>
      <c r="B8" s="2" t="s">
        <v>97</v>
      </c>
      <c r="C8" s="7" t="s">
        <v>208</v>
      </c>
    </row>
    <row r="9" spans="1:3" ht="12.75">
      <c r="A9" s="4" t="s">
        <v>162</v>
      </c>
      <c r="B9" s="2" t="s">
        <v>195</v>
      </c>
      <c r="C9" s="7" t="s">
        <v>209</v>
      </c>
    </row>
    <row r="10" spans="1:3" ht="12.75">
      <c r="A10" s="4" t="s">
        <v>98</v>
      </c>
      <c r="B10" s="2" t="s">
        <v>98</v>
      </c>
      <c r="C10" s="7" t="s">
        <v>210</v>
      </c>
    </row>
    <row r="11" spans="1:3" ht="12.75">
      <c r="A11" s="4" t="s">
        <v>99</v>
      </c>
      <c r="B11" s="2" t="s">
        <v>99</v>
      </c>
      <c r="C11" s="7" t="s">
        <v>211</v>
      </c>
    </row>
    <row r="12" spans="1:3" ht="12.75">
      <c r="A12" s="4" t="s">
        <v>100</v>
      </c>
      <c r="B12" s="2" t="s">
        <v>100</v>
      </c>
      <c r="C12" s="7" t="s">
        <v>212</v>
      </c>
    </row>
    <row r="13" spans="1:3" ht="12.75">
      <c r="A13" s="4" t="s">
        <v>101</v>
      </c>
      <c r="B13" s="2" t="s">
        <v>101</v>
      </c>
      <c r="C13" s="7" t="s">
        <v>213</v>
      </c>
    </row>
    <row r="14" spans="1:3" ht="12.75">
      <c r="A14" s="4" t="s">
        <v>102</v>
      </c>
      <c r="B14" s="2" t="s">
        <v>102</v>
      </c>
      <c r="C14" s="7" t="s">
        <v>214</v>
      </c>
    </row>
    <row r="15" spans="1:3" ht="12.75">
      <c r="A15" s="4" t="s">
        <v>103</v>
      </c>
      <c r="B15" s="2" t="s">
        <v>103</v>
      </c>
      <c r="C15" s="7" t="s">
        <v>215</v>
      </c>
    </row>
    <row r="16" spans="1:3" ht="12.75">
      <c r="A16" s="4" t="s">
        <v>178</v>
      </c>
      <c r="B16" s="2" t="s">
        <v>194</v>
      </c>
      <c r="C16" s="7" t="s">
        <v>216</v>
      </c>
    </row>
    <row r="17" spans="1:3" ht="12.75">
      <c r="A17" s="4" t="s">
        <v>104</v>
      </c>
      <c r="B17" s="2" t="s">
        <v>104</v>
      </c>
      <c r="C17" s="7" t="s">
        <v>217</v>
      </c>
    </row>
    <row r="18" spans="1:3" ht="12.75">
      <c r="A18" s="4" t="s">
        <v>286</v>
      </c>
      <c r="B18" s="4" t="s">
        <v>286</v>
      </c>
      <c r="C18" s="7" t="s">
        <v>218</v>
      </c>
    </row>
    <row r="19" spans="1:3" ht="12.75">
      <c r="A19" s="4" t="s">
        <v>182</v>
      </c>
      <c r="B19" s="2" t="s">
        <v>181</v>
      </c>
      <c r="C19" s="7" t="s">
        <v>219</v>
      </c>
    </row>
    <row r="20" spans="1:13" ht="12.75">
      <c r="A20" s="4" t="s">
        <v>105</v>
      </c>
      <c r="B20" s="2" t="s">
        <v>105</v>
      </c>
      <c r="C20" s="7" t="s">
        <v>220</v>
      </c>
      <c r="M20" s="4"/>
    </row>
    <row r="21" spans="1:3" ht="12.75">
      <c r="A21" s="4" t="s">
        <v>106</v>
      </c>
      <c r="B21" s="2" t="s">
        <v>106</v>
      </c>
      <c r="C21" s="7" t="s">
        <v>221</v>
      </c>
    </row>
    <row r="22" spans="1:3" ht="12.75">
      <c r="A22" s="4" t="s">
        <v>107</v>
      </c>
      <c r="B22" s="2" t="s">
        <v>107</v>
      </c>
      <c r="C22" s="7" t="s">
        <v>222</v>
      </c>
    </row>
    <row r="23" spans="1:3" ht="12.75">
      <c r="A23" s="4" t="s">
        <v>108</v>
      </c>
      <c r="B23" s="2" t="s">
        <v>108</v>
      </c>
      <c r="C23" s="7" t="s">
        <v>223</v>
      </c>
    </row>
    <row r="24" spans="1:3" ht="12.75">
      <c r="A24" s="4" t="s">
        <v>109</v>
      </c>
      <c r="B24" s="2" t="s">
        <v>109</v>
      </c>
      <c r="C24" s="7" t="s">
        <v>224</v>
      </c>
    </row>
    <row r="25" spans="1:3" ht="12.75">
      <c r="A25" s="4" t="s">
        <v>110</v>
      </c>
      <c r="B25" s="2" t="s">
        <v>110</v>
      </c>
      <c r="C25" s="7" t="s">
        <v>225</v>
      </c>
    </row>
    <row r="26" spans="1:3" ht="12.75">
      <c r="A26" s="4" t="s">
        <v>111</v>
      </c>
      <c r="B26" s="2" t="s">
        <v>111</v>
      </c>
      <c r="C26" s="7" t="s">
        <v>226</v>
      </c>
    </row>
    <row r="27" spans="1:3" ht="12.75">
      <c r="A27" s="4" t="s">
        <v>179</v>
      </c>
      <c r="B27" s="2" t="s">
        <v>180</v>
      </c>
      <c r="C27" s="7" t="s">
        <v>227</v>
      </c>
    </row>
    <row r="28" spans="1:3" ht="12.75">
      <c r="A28" s="4" t="s">
        <v>112</v>
      </c>
      <c r="B28" s="2" t="s">
        <v>112</v>
      </c>
      <c r="C28" s="7" t="s">
        <v>228</v>
      </c>
    </row>
    <row r="29" spans="1:3" ht="12.75">
      <c r="A29" s="4" t="s">
        <v>183</v>
      </c>
      <c r="B29" s="2" t="s">
        <v>170</v>
      </c>
      <c r="C29" s="7" t="s">
        <v>229</v>
      </c>
    </row>
    <row r="30" spans="1:3" ht="12.75">
      <c r="A30" s="4" t="s">
        <v>113</v>
      </c>
      <c r="B30" s="2" t="s">
        <v>113</v>
      </c>
      <c r="C30" s="7" t="s">
        <v>230</v>
      </c>
    </row>
    <row r="31" spans="1:3" ht="12.75">
      <c r="A31" s="4" t="s">
        <v>114</v>
      </c>
      <c r="B31" s="2" t="s">
        <v>114</v>
      </c>
      <c r="C31" s="7" t="s">
        <v>231</v>
      </c>
    </row>
    <row r="32" spans="1:3" ht="12.75">
      <c r="A32" s="4" t="s">
        <v>115</v>
      </c>
      <c r="B32" s="2" t="s">
        <v>115</v>
      </c>
      <c r="C32" s="7" t="s">
        <v>232</v>
      </c>
    </row>
    <row r="33" spans="1:3" ht="12.75">
      <c r="A33" s="4" t="s">
        <v>116</v>
      </c>
      <c r="B33" s="2" t="s">
        <v>116</v>
      </c>
      <c r="C33" s="7" t="s">
        <v>233</v>
      </c>
    </row>
    <row r="34" spans="1:3" ht="12.75">
      <c r="A34" s="4" t="s">
        <v>187</v>
      </c>
      <c r="B34" s="2" t="s">
        <v>153</v>
      </c>
      <c r="C34" s="7" t="s">
        <v>234</v>
      </c>
    </row>
    <row r="35" spans="1:3" ht="12.75">
      <c r="A35" s="4" t="s">
        <v>117</v>
      </c>
      <c r="B35" s="2" t="s">
        <v>117</v>
      </c>
      <c r="C35" s="7" t="s">
        <v>235</v>
      </c>
    </row>
    <row r="36" spans="1:3" ht="12.75">
      <c r="A36" s="4" t="s">
        <v>118</v>
      </c>
      <c r="B36" s="2" t="s">
        <v>293</v>
      </c>
      <c r="C36" s="7" t="s">
        <v>292</v>
      </c>
    </row>
    <row r="37" spans="1:3" ht="12.75">
      <c r="A37" s="4" t="s">
        <v>119</v>
      </c>
      <c r="B37" s="2" t="s">
        <v>119</v>
      </c>
      <c r="C37" s="7" t="s">
        <v>236</v>
      </c>
    </row>
    <row r="38" spans="1:3" ht="12.75">
      <c r="A38" s="4" t="s">
        <v>164</v>
      </c>
      <c r="B38" s="2" t="s">
        <v>164</v>
      </c>
      <c r="C38" s="7" t="s">
        <v>237</v>
      </c>
    </row>
    <row r="39" spans="1:3" ht="12.75">
      <c r="A39" s="4" t="s">
        <v>120</v>
      </c>
      <c r="B39" s="2" t="s">
        <v>120</v>
      </c>
      <c r="C39" s="7" t="s">
        <v>238</v>
      </c>
    </row>
    <row r="40" spans="1:3" ht="12.75">
      <c r="A40" s="4" t="s">
        <v>121</v>
      </c>
      <c r="B40" s="2" t="s">
        <v>121</v>
      </c>
      <c r="C40" s="7" t="s">
        <v>239</v>
      </c>
    </row>
    <row r="41" spans="1:3" ht="12.75">
      <c r="A41" s="4" t="s">
        <v>122</v>
      </c>
      <c r="B41" s="2" t="s">
        <v>122</v>
      </c>
      <c r="C41" s="7" t="s">
        <v>240</v>
      </c>
    </row>
    <row r="42" spans="1:3" ht="12.75">
      <c r="A42" s="4" t="s">
        <v>123</v>
      </c>
      <c r="B42" s="2" t="s">
        <v>123</v>
      </c>
      <c r="C42" s="7" t="s">
        <v>241</v>
      </c>
    </row>
    <row r="43" spans="1:3" ht="12.75">
      <c r="A43" s="4" t="s">
        <v>124</v>
      </c>
      <c r="B43" s="2" t="s">
        <v>124</v>
      </c>
      <c r="C43" s="7" t="s">
        <v>291</v>
      </c>
    </row>
    <row r="44" spans="1:3" ht="12.75">
      <c r="A44" s="4" t="s">
        <v>125</v>
      </c>
      <c r="B44" s="2" t="s">
        <v>125</v>
      </c>
      <c r="C44" s="7" t="s">
        <v>242</v>
      </c>
    </row>
    <row r="45" spans="1:3" ht="12.75">
      <c r="A45" s="4" t="s">
        <v>126</v>
      </c>
      <c r="B45" s="2" t="s">
        <v>126</v>
      </c>
      <c r="C45" s="7" t="s">
        <v>243</v>
      </c>
    </row>
    <row r="46" spans="1:3" ht="12.75">
      <c r="A46" s="4" t="s">
        <v>287</v>
      </c>
      <c r="B46" s="2" t="s">
        <v>287</v>
      </c>
      <c r="C46" s="7" t="s">
        <v>244</v>
      </c>
    </row>
    <row r="47" spans="1:3" ht="12.75">
      <c r="A47" s="4" t="s">
        <v>127</v>
      </c>
      <c r="B47" s="2" t="s">
        <v>127</v>
      </c>
      <c r="C47" s="7" t="s">
        <v>245</v>
      </c>
    </row>
    <row r="48" spans="1:3" ht="12.75">
      <c r="A48" s="4" t="s">
        <v>165</v>
      </c>
      <c r="B48" s="2" t="s">
        <v>165</v>
      </c>
      <c r="C48" s="7" t="s">
        <v>246</v>
      </c>
    </row>
    <row r="49" spans="1:3" ht="12.75">
      <c r="A49" s="4" t="s">
        <v>128</v>
      </c>
      <c r="B49" s="2" t="s">
        <v>128</v>
      </c>
      <c r="C49" s="7" t="s">
        <v>247</v>
      </c>
    </row>
    <row r="50" spans="1:3" ht="12.75">
      <c r="A50" s="4" t="s">
        <v>129</v>
      </c>
      <c r="B50" s="2" t="s">
        <v>129</v>
      </c>
      <c r="C50" s="7" t="s">
        <v>248</v>
      </c>
    </row>
    <row r="51" spans="1:3" ht="12.75">
      <c r="A51" s="4" t="s">
        <v>130</v>
      </c>
      <c r="B51" s="2" t="s">
        <v>130</v>
      </c>
      <c r="C51" s="7" t="s">
        <v>249</v>
      </c>
    </row>
    <row r="52" spans="1:3" ht="12.75">
      <c r="A52" s="4" t="s">
        <v>131</v>
      </c>
      <c r="B52" s="2" t="s">
        <v>131</v>
      </c>
      <c r="C52" s="7" t="s">
        <v>250</v>
      </c>
    </row>
    <row r="53" spans="1:3" ht="12.75">
      <c r="A53" s="4" t="s">
        <v>132</v>
      </c>
      <c r="B53" s="2" t="s">
        <v>132</v>
      </c>
      <c r="C53" s="7" t="s">
        <v>251</v>
      </c>
    </row>
    <row r="54" spans="1:3" ht="12.75">
      <c r="A54" s="4" t="s">
        <v>133</v>
      </c>
      <c r="B54" s="2" t="s">
        <v>133</v>
      </c>
      <c r="C54" s="7" t="s">
        <v>252</v>
      </c>
    </row>
    <row r="55" spans="1:3" ht="12.75">
      <c r="A55" s="4" t="s">
        <v>134</v>
      </c>
      <c r="B55" s="2" t="s">
        <v>134</v>
      </c>
      <c r="C55" s="7" t="s">
        <v>253</v>
      </c>
    </row>
    <row r="56" spans="1:3" ht="12.75">
      <c r="A56" s="4" t="s">
        <v>166</v>
      </c>
      <c r="B56" s="2" t="s">
        <v>135</v>
      </c>
      <c r="C56" s="7" t="s">
        <v>199</v>
      </c>
    </row>
    <row r="57" spans="1:3" ht="12.75">
      <c r="A57" s="4" t="s">
        <v>184</v>
      </c>
      <c r="B57" s="2" t="s">
        <v>176</v>
      </c>
      <c r="C57" s="7" t="s">
        <v>201</v>
      </c>
    </row>
    <row r="58" spans="1:3" ht="12.75">
      <c r="A58" s="4" t="s">
        <v>136</v>
      </c>
      <c r="B58" s="2" t="s">
        <v>136</v>
      </c>
      <c r="C58" s="7" t="s">
        <v>254</v>
      </c>
    </row>
    <row r="59" spans="1:3" ht="12.75">
      <c r="A59" s="4" t="s">
        <v>137</v>
      </c>
      <c r="B59" s="2" t="s">
        <v>137</v>
      </c>
      <c r="C59" s="7" t="s">
        <v>255</v>
      </c>
    </row>
    <row r="60" spans="1:3" ht="12.75">
      <c r="A60" s="4" t="s">
        <v>138</v>
      </c>
      <c r="B60" s="2" t="s">
        <v>138</v>
      </c>
      <c r="C60" s="7" t="s">
        <v>256</v>
      </c>
    </row>
    <row r="61" spans="1:3" ht="12.75">
      <c r="A61" s="4" t="s">
        <v>139</v>
      </c>
      <c r="B61" s="2" t="s">
        <v>139</v>
      </c>
      <c r="C61" s="7" t="s">
        <v>257</v>
      </c>
    </row>
    <row r="62" spans="1:3" ht="12.75">
      <c r="A62" s="4" t="s">
        <v>140</v>
      </c>
      <c r="B62" s="2" t="s">
        <v>140</v>
      </c>
      <c r="C62" s="7" t="s">
        <v>258</v>
      </c>
    </row>
    <row r="63" spans="1:3" ht="12.75">
      <c r="A63" s="4" t="s">
        <v>141</v>
      </c>
      <c r="B63" s="2" t="s">
        <v>141</v>
      </c>
      <c r="C63" s="7" t="s">
        <v>259</v>
      </c>
    </row>
    <row r="64" spans="1:3" ht="12.75">
      <c r="A64" s="4" t="s">
        <v>142</v>
      </c>
      <c r="B64" s="2" t="s">
        <v>142</v>
      </c>
      <c r="C64" s="7" t="s">
        <v>260</v>
      </c>
    </row>
    <row r="65" spans="1:3" ht="12.75">
      <c r="A65" s="4" t="s">
        <v>143</v>
      </c>
      <c r="B65" s="2" t="s">
        <v>143</v>
      </c>
      <c r="C65" s="7" t="s">
        <v>261</v>
      </c>
    </row>
    <row r="66" spans="1:3" ht="12.75">
      <c r="A66" s="4" t="s">
        <v>185</v>
      </c>
      <c r="B66" s="2" t="s">
        <v>185</v>
      </c>
      <c r="C66" s="7" t="s">
        <v>262</v>
      </c>
    </row>
    <row r="67" spans="1:3" ht="12.75">
      <c r="A67" s="4" t="s">
        <v>144</v>
      </c>
      <c r="B67" s="2" t="s">
        <v>144</v>
      </c>
      <c r="C67" s="7" t="s">
        <v>263</v>
      </c>
    </row>
    <row r="68" spans="1:3" ht="12.75">
      <c r="A68" s="4" t="s">
        <v>294</v>
      </c>
      <c r="B68" s="2" t="s">
        <v>294</v>
      </c>
      <c r="C68" s="7" t="s">
        <v>264</v>
      </c>
    </row>
    <row r="69" spans="1:3" ht="12.75">
      <c r="A69" s="4" t="s">
        <v>145</v>
      </c>
      <c r="B69" s="2" t="s">
        <v>145</v>
      </c>
      <c r="C69" s="7" t="s">
        <v>265</v>
      </c>
    </row>
    <row r="70" spans="1:3" ht="12.75">
      <c r="A70" s="4" t="s">
        <v>146</v>
      </c>
      <c r="B70" s="2" t="s">
        <v>146</v>
      </c>
      <c r="C70" s="7" t="s">
        <v>266</v>
      </c>
    </row>
    <row r="71" spans="1:3" ht="12.75">
      <c r="A71" s="4" t="s">
        <v>147</v>
      </c>
      <c r="B71" s="2" t="s">
        <v>147</v>
      </c>
      <c r="C71" s="7" t="s">
        <v>267</v>
      </c>
    </row>
    <row r="72" spans="1:3" ht="12.75">
      <c r="A72" s="4" t="s">
        <v>168</v>
      </c>
      <c r="B72" s="2" t="s">
        <v>186</v>
      </c>
      <c r="C72" s="7" t="s">
        <v>198</v>
      </c>
    </row>
    <row r="73" spans="1:3" ht="12.75">
      <c r="A73" s="4" t="s">
        <v>167</v>
      </c>
      <c r="B73" s="2" t="s">
        <v>186</v>
      </c>
      <c r="C73" s="7" t="s">
        <v>197</v>
      </c>
    </row>
    <row r="74" spans="1:3" ht="12.75">
      <c r="A74" s="4" t="s">
        <v>148</v>
      </c>
      <c r="B74" s="2" t="s">
        <v>148</v>
      </c>
      <c r="C74" s="7" t="s">
        <v>268</v>
      </c>
    </row>
    <row r="75" spans="1:3" ht="12.75">
      <c r="A75" s="4" t="s">
        <v>149</v>
      </c>
      <c r="B75" s="2" t="s">
        <v>149</v>
      </c>
      <c r="C75" s="7" t="s">
        <v>269</v>
      </c>
    </row>
    <row r="76" spans="1:3" ht="12.75">
      <c r="A76" s="4" t="s">
        <v>150</v>
      </c>
      <c r="B76" s="2" t="s">
        <v>150</v>
      </c>
      <c r="C76" s="7" t="s">
        <v>270</v>
      </c>
    </row>
    <row r="77" spans="1:3" ht="12.75">
      <c r="A77" s="4" t="s">
        <v>151</v>
      </c>
      <c r="B77" s="2" t="s">
        <v>151</v>
      </c>
      <c r="C77" s="7" t="s">
        <v>271</v>
      </c>
    </row>
    <row r="78" spans="1:3" ht="12.75">
      <c r="A78" s="4" t="s">
        <v>152</v>
      </c>
      <c r="B78" s="2" t="s">
        <v>152</v>
      </c>
      <c r="C78" s="7" t="s">
        <v>272</v>
      </c>
    </row>
    <row r="79" spans="1:3" ht="12.75">
      <c r="A79" s="4" t="s">
        <v>295</v>
      </c>
      <c r="B79" s="4" t="s">
        <v>295</v>
      </c>
      <c r="C79" s="7" t="s">
        <v>273</v>
      </c>
    </row>
    <row r="80" spans="1:3" ht="12.75">
      <c r="A80" s="4" t="s">
        <v>284</v>
      </c>
      <c r="B80" s="2" t="s">
        <v>196</v>
      </c>
      <c r="C80" s="7" t="s">
        <v>274</v>
      </c>
    </row>
    <row r="81" spans="1:3" ht="12.75">
      <c r="A81" s="4" t="s">
        <v>296</v>
      </c>
      <c r="B81" s="2" t="s">
        <v>188</v>
      </c>
      <c r="C81" s="7" t="s">
        <v>275</v>
      </c>
    </row>
    <row r="82" spans="1:3" ht="12.75">
      <c r="A82" s="4" t="s">
        <v>154</v>
      </c>
      <c r="B82" s="2" t="s">
        <v>154</v>
      </c>
      <c r="C82" s="7" t="s">
        <v>276</v>
      </c>
    </row>
    <row r="83" spans="1:3" ht="12.75">
      <c r="A83" s="4" t="s">
        <v>189</v>
      </c>
      <c r="B83" s="2" t="s">
        <v>190</v>
      </c>
      <c r="C83" s="7" t="s">
        <v>202</v>
      </c>
    </row>
    <row r="84" spans="1:3" ht="12.75">
      <c r="A84" s="4" t="s">
        <v>155</v>
      </c>
      <c r="B84" s="2" t="s">
        <v>155</v>
      </c>
      <c r="C84" s="7" t="s">
        <v>277</v>
      </c>
    </row>
    <row r="85" spans="1:3" ht="12.75">
      <c r="A85" s="4" t="s">
        <v>156</v>
      </c>
      <c r="B85" s="2" t="s">
        <v>156</v>
      </c>
      <c r="C85" s="7" t="s">
        <v>278</v>
      </c>
    </row>
    <row r="86" spans="1:3" ht="12.75">
      <c r="A86" s="4" t="s">
        <v>157</v>
      </c>
      <c r="B86" s="2" t="s">
        <v>157</v>
      </c>
      <c r="C86" s="7" t="s">
        <v>279</v>
      </c>
    </row>
    <row r="87" spans="1:3" ht="12.75">
      <c r="A87" s="4" t="s">
        <v>192</v>
      </c>
      <c r="B87" s="2" t="s">
        <v>175</v>
      </c>
      <c r="C87" s="7" t="s">
        <v>203</v>
      </c>
    </row>
    <row r="88" spans="1:3" ht="12.75">
      <c r="A88" s="4" t="s">
        <v>191</v>
      </c>
      <c r="B88" s="2" t="s">
        <v>175</v>
      </c>
      <c r="C88" s="7" t="s">
        <v>200</v>
      </c>
    </row>
    <row r="89" spans="1:3" ht="12.75">
      <c r="A89" s="4" t="s">
        <v>158</v>
      </c>
      <c r="B89" s="2" t="s">
        <v>158</v>
      </c>
      <c r="C89" s="7" t="s">
        <v>280</v>
      </c>
    </row>
    <row r="90" spans="1:3" ht="12.75">
      <c r="A90" s="4" t="s">
        <v>193</v>
      </c>
      <c r="B90" s="2" t="s">
        <v>174</v>
      </c>
      <c r="C90" s="7" t="s">
        <v>204</v>
      </c>
    </row>
    <row r="91" spans="1:3" ht="12.75">
      <c r="A91" s="4" t="s">
        <v>159</v>
      </c>
      <c r="B91" s="2" t="s">
        <v>159</v>
      </c>
      <c r="C91" s="7" t="s">
        <v>281</v>
      </c>
    </row>
    <row r="92" spans="1:3" ht="12.75">
      <c r="A92" s="4" t="s">
        <v>160</v>
      </c>
      <c r="B92" s="2" t="s">
        <v>160</v>
      </c>
      <c r="C92" s="7" t="s">
        <v>282</v>
      </c>
    </row>
    <row r="93" spans="1:3" ht="12.75">
      <c r="A93" s="4" t="s">
        <v>177</v>
      </c>
      <c r="B93" s="4" t="s">
        <v>177</v>
      </c>
      <c r="C93" s="7" t="s">
        <v>283</v>
      </c>
    </row>
  </sheetData>
  <sheetProtection/>
  <printOptions/>
  <pageMargins left="0.75" right="0.75" top="1" bottom="1" header="0.5" footer="0.5"/>
  <pageSetup horizontalDpi="600" verticalDpi="600" orientation="portrait" paperSize="9" scale="96" r:id="rId1"/>
  <colBreaks count="1" manualBreakCount="1">
    <brk id="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jsymonds</dc:creator>
  <cp:keywords/>
  <dc:description/>
  <cp:lastModifiedBy>jfarrar</cp:lastModifiedBy>
  <cp:lastPrinted>2012-10-17T07:38:40Z</cp:lastPrinted>
  <dcterms:created xsi:type="dcterms:W3CDTF">2004-05-19T14:02:12Z</dcterms:created>
  <dcterms:modified xsi:type="dcterms:W3CDTF">2013-10-22T09:34:12Z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