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20" yWindow="75" windowWidth="10035" windowHeight="93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63" i="1" l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2" i="1"/>
  <c r="F41" i="1"/>
  <c r="F38" i="1"/>
  <c r="F37" i="1"/>
  <c r="F36" i="1"/>
  <c r="F35" i="1"/>
  <c r="F34" i="1"/>
  <c r="F32" i="1"/>
  <c r="F31" i="1"/>
  <c r="F30" i="1"/>
  <c r="F29" i="1"/>
  <c r="F28" i="1"/>
  <c r="F27" i="1"/>
  <c r="F25" i="1"/>
  <c r="F24" i="1"/>
  <c r="F23" i="1"/>
  <c r="F22" i="1"/>
  <c r="F20" i="1"/>
  <c r="F11" i="1"/>
  <c r="F10" i="1"/>
  <c r="F9" i="1"/>
  <c r="F8" i="1"/>
  <c r="F7" i="1"/>
  <c r="F6" i="1"/>
  <c r="F65" i="1" l="1"/>
  <c r="F33" i="1" l="1"/>
  <c r="F26" i="1"/>
  <c r="F19" i="1" l="1"/>
  <c r="F39" i="1" s="1"/>
  <c r="F17" i="1" l="1"/>
  <c r="F4" i="1" s="1"/>
</calcChain>
</file>

<file path=xl/sharedStrings.xml><?xml version="1.0" encoding="utf-8"?>
<sst xmlns="http://schemas.openxmlformats.org/spreadsheetml/2006/main" count="73" uniqueCount="64">
  <si>
    <t>(A) Spend 
By Budget Type</t>
  </si>
  <si>
    <t>(A1) Organisation's own budget (DEL), Sub-Total</t>
  </si>
  <si>
    <t>Of which</t>
  </si>
  <si>
    <t>(A2) Expenditure managed by the organisation (AME), Sub-Total</t>
  </si>
  <si>
    <t>Of which the main components are:</t>
  </si>
  <si>
    <t xml:space="preserve">(A3) Other expenditure outside DEL and AME </t>
  </si>
  <si>
    <t>(A1 + A2 + A3) Total Spend</t>
  </si>
  <si>
    <t>Total Spend</t>
  </si>
  <si>
    <t>(B) Spend 
by type of internal operation</t>
  </si>
  <si>
    <t>(B1) Cost of running the estate, Sub-Total</t>
  </si>
  <si>
    <t>Of which, major components are:</t>
  </si>
  <si>
    <t>(B2) Cost of running IT, Sub-Total</t>
  </si>
  <si>
    <t>Back office systems</t>
  </si>
  <si>
    <t>Telecommunications</t>
  </si>
  <si>
    <t>(B3) Cost of corporate services, Sub-Total</t>
  </si>
  <si>
    <t xml:space="preserve">Other </t>
  </si>
  <si>
    <t>(B4) Policy and policy implementation, Sub-Total</t>
  </si>
  <si>
    <t>(B5) Other costs</t>
  </si>
  <si>
    <t>(B1 + B2 + B3 + B4 + B5)  Total Spend</t>
  </si>
  <si>
    <t>(C)  Spend 
by type of transaction</t>
  </si>
  <si>
    <t>(C1) Procurement Costs, Sub-Total</t>
  </si>
  <si>
    <t>Of which, major component categories are:</t>
  </si>
  <si>
    <t>Other</t>
  </si>
  <si>
    <t>Of which, by supplier type:</t>
  </si>
  <si>
    <t>(C2) People costs, Sub-Total</t>
  </si>
  <si>
    <t>Of which, major component costs are:</t>
  </si>
  <si>
    <t>Paid exits</t>
  </si>
  <si>
    <t>(C3) Grants, Sub-Total</t>
  </si>
  <si>
    <t>Of which the recipient sectors are:</t>
  </si>
  <si>
    <t>Central Govt</t>
  </si>
  <si>
    <t>Local Govt</t>
  </si>
  <si>
    <t>Public corporations</t>
  </si>
  <si>
    <t>Voluntary sector</t>
  </si>
  <si>
    <t>Private sector</t>
  </si>
  <si>
    <t>(C4) Other costs</t>
  </si>
  <si>
    <t>(C1 + C2 + C3 + C4) Total Spend</t>
  </si>
  <si>
    <t>Resource (excl. depreciation)</t>
  </si>
  <si>
    <t>Capital</t>
  </si>
  <si>
    <t>Cost in £</t>
  </si>
  <si>
    <t>Size in m2</t>
  </si>
  <si>
    <t>Desktop</t>
  </si>
  <si>
    <t>HR</t>
  </si>
  <si>
    <t>Finance</t>
  </si>
  <si>
    <t>Procurement</t>
  </si>
  <si>
    <t>Consultancy &amp; Contingent Labour</t>
  </si>
  <si>
    <t>Construction</t>
  </si>
  <si>
    <t>Marketing and media</t>
  </si>
  <si>
    <t>Goods and Services</t>
  </si>
  <si>
    <r>
      <t>Voluntary and Charity Sector suppliers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</si>
  <si>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SME suppliers </t>
    </r>
    <r>
      <rPr>
        <vertAlign val="superscript"/>
        <sz val="11"/>
        <color theme="1"/>
        <rFont val="Calibri"/>
        <family val="2"/>
        <scheme val="minor"/>
      </rPr>
      <t>1</t>
    </r>
  </si>
  <si>
    <t>Staff wages</t>
  </si>
  <si>
    <t>1 -  There may be overlap between VCS and SME suppliers; these figures are therefore not additive</t>
  </si>
  <si>
    <t>Total Spend through Govt Procurement Service</t>
  </si>
  <si>
    <t>Estates</t>
  </si>
  <si>
    <t>Other Central</t>
  </si>
  <si>
    <t>Communications</t>
  </si>
  <si>
    <t>Legal</t>
  </si>
  <si>
    <t>Dedicated School Grant</t>
  </si>
  <si>
    <t>Non-Capital Grants</t>
  </si>
  <si>
    <t>Capital Grants</t>
  </si>
  <si>
    <t>Non-Payroll paybill costs</t>
  </si>
  <si>
    <t>Department of Education Quarterly Data Summary Quarter 1 2012/2013</t>
  </si>
  <si>
    <t>Comments</t>
  </si>
  <si>
    <t>Spend in £m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</si>
</sst>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"/>
    <numFmt numFmtId="165" formatCode="#,##0&quot;m2&quot;"/>
    <numFmt numFmtId="166" formatCode="&quot;£&quot;#,##0.00&quot;m&quot;;\-&quot;£&quot;#,##0.00&quot;m&quot;"/>
  </numFmts>
  <fonts count="17" x14ac:knownFonts="1">
    <font>
      <sz val="11"/>
      <color theme="1"/>
      <name val="Calibri"/>
      <family val="2"/>
      <scheme val="minor"/>
    </font>
    <font>
      <b/>
      <sz val="22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8"/>
      <color theme="0"/>
      <name val="Cambria"/>
      <family val="1"/>
      <scheme val="major"/>
    </font>
    <font>
      <sz val="18"/>
      <color theme="0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0"/>
      <color theme="0"/>
      <name val="Cambria"/>
      <family val="1"/>
      <scheme val="major"/>
    </font>
    <font>
      <sz val="22"/>
      <name val="Cambria"/>
      <family val="1"/>
      <scheme val="major"/>
    </font>
    <font>
      <b/>
      <sz val="22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8"/>
      <name val="Cambria"/>
      <family val="1"/>
      <scheme val="major"/>
    </font>
    <font>
      <sz val="12"/>
      <name val="Calibri"/>
      <family val="2"/>
      <scheme val="minor"/>
    </font>
    <font>
      <sz val="18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theme="1" tint="0.499984740745262"/>
      </right>
      <top style="hair">
        <color auto="1"/>
      </top>
      <bottom style="hair">
        <color auto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auto="1"/>
      </top>
      <bottom style="hair">
        <color auto="1"/>
      </bottom>
      <diagonal/>
    </border>
    <border>
      <left style="hair">
        <color theme="1" tint="0.499984740745262"/>
      </left>
      <right/>
      <top style="hair">
        <color auto="1"/>
      </top>
      <bottom style="hair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/>
      <right style="hair">
        <color theme="1" tint="0.499984740745262"/>
      </right>
      <top style="hair">
        <color auto="1"/>
      </top>
      <bottom style="dotted">
        <color auto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auto="1"/>
      </top>
      <bottom style="dotted">
        <color auto="1"/>
      </bottom>
      <diagonal/>
    </border>
    <border>
      <left style="hair">
        <color theme="1" tint="0.499984740745262"/>
      </left>
      <right/>
      <top style="hair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right" vertical="center"/>
    </xf>
    <xf numFmtId="0" fontId="0" fillId="4" borderId="6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0" fontId="6" fillId="4" borderId="6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right" vertical="center"/>
    </xf>
    <xf numFmtId="0" fontId="6" fillId="4" borderId="1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right" vertical="center"/>
    </xf>
    <xf numFmtId="0" fontId="8" fillId="4" borderId="14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right" vertical="center"/>
    </xf>
    <xf numFmtId="0" fontId="10" fillId="6" borderId="2" xfId="0" applyFont="1" applyFill="1" applyBorder="1"/>
    <xf numFmtId="0" fontId="3" fillId="6" borderId="2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6" fillId="4" borderId="8" xfId="0" applyFont="1" applyFill="1" applyBorder="1"/>
    <xf numFmtId="0" fontId="6" fillId="4" borderId="9" xfId="0" applyFont="1" applyFill="1" applyBorder="1"/>
    <xf numFmtId="0" fontId="10" fillId="6" borderId="7" xfId="0" applyFont="1" applyFill="1" applyBorder="1"/>
    <xf numFmtId="0" fontId="3" fillId="6" borderId="7" xfId="0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right"/>
    </xf>
    <xf numFmtId="0" fontId="5" fillId="4" borderId="16" xfId="0" applyFont="1" applyFill="1" applyBorder="1" applyAlignment="1">
      <alignment horizontal="right"/>
    </xf>
    <xf numFmtId="0" fontId="0" fillId="4" borderId="17" xfId="0" applyFont="1" applyFill="1" applyBorder="1" applyAlignment="1">
      <alignment horizontal="right"/>
    </xf>
    <xf numFmtId="0" fontId="6" fillId="4" borderId="15" xfId="0" applyFont="1" applyFill="1" applyBorder="1"/>
    <xf numFmtId="0" fontId="6" fillId="4" borderId="16" xfId="0" applyFont="1" applyFill="1" applyBorder="1"/>
    <xf numFmtId="0" fontId="5" fillId="4" borderId="18" xfId="0" applyFont="1" applyFill="1" applyBorder="1" applyAlignment="1">
      <alignment horizontal="right"/>
    </xf>
    <xf numFmtId="0" fontId="5" fillId="4" borderId="19" xfId="0" applyFont="1" applyFill="1" applyBorder="1" applyAlignment="1">
      <alignment horizontal="right"/>
    </xf>
    <xf numFmtId="0" fontId="0" fillId="4" borderId="20" xfId="0" applyFont="1" applyFill="1" applyBorder="1" applyAlignment="1">
      <alignment horizontal="right"/>
    </xf>
    <xf numFmtId="0" fontId="11" fillId="6" borderId="7" xfId="0" applyFont="1" applyFill="1" applyBorder="1" applyAlignment="1">
      <alignment horizontal="right" vertical="center"/>
    </xf>
    <xf numFmtId="0" fontId="0" fillId="4" borderId="21" xfId="0" applyFont="1" applyFill="1" applyBorder="1" applyAlignment="1">
      <alignment horizontal="right"/>
    </xf>
    <xf numFmtId="0" fontId="0" fillId="4" borderId="22" xfId="0" applyFont="1" applyFill="1" applyBorder="1" applyAlignment="1">
      <alignment horizontal="right"/>
    </xf>
    <xf numFmtId="0" fontId="10" fillId="6" borderId="23" xfId="0" applyFont="1" applyFill="1" applyBorder="1"/>
    <xf numFmtId="0" fontId="3" fillId="6" borderId="23" xfId="0" applyFont="1" applyFill="1" applyBorder="1" applyAlignment="1">
      <alignment horizontal="right" vertical="center"/>
    </xf>
    <xf numFmtId="0" fontId="7" fillId="7" borderId="23" xfId="0" applyFont="1" applyFill="1" applyBorder="1" applyAlignment="1">
      <alignment vertical="center"/>
    </xf>
    <xf numFmtId="0" fontId="1" fillId="7" borderId="23" xfId="0" applyFont="1" applyFill="1" applyBorder="1" applyAlignment="1">
      <alignment horizontal="right" vertical="center"/>
    </xf>
    <xf numFmtId="0" fontId="10" fillId="9" borderId="2" xfId="0" applyFont="1" applyFill="1" applyBorder="1"/>
    <xf numFmtId="0" fontId="3" fillId="9" borderId="2" xfId="0" applyFont="1" applyFill="1" applyBorder="1" applyAlignment="1">
      <alignment horizontal="right" vertical="center"/>
    </xf>
    <xf numFmtId="0" fontId="10" fillId="9" borderId="24" xfId="0" applyFont="1" applyFill="1" applyBorder="1"/>
    <xf numFmtId="0" fontId="10" fillId="9" borderId="25" xfId="0" applyFont="1" applyFill="1" applyBorder="1"/>
    <xf numFmtId="0" fontId="3" fillId="9" borderId="24" xfId="0" applyFont="1" applyFill="1" applyBorder="1" applyAlignment="1">
      <alignment horizontal="right" vertical="center"/>
    </xf>
    <xf numFmtId="0" fontId="10" fillId="9" borderId="23" xfId="0" applyFont="1" applyFill="1" applyBorder="1"/>
    <xf numFmtId="0" fontId="3" fillId="9" borderId="23" xfId="0" applyFont="1" applyFill="1" applyBorder="1" applyAlignment="1">
      <alignment horizontal="right" vertical="center"/>
    </xf>
    <xf numFmtId="0" fontId="7" fillId="8" borderId="23" xfId="0" applyFont="1" applyFill="1" applyBorder="1" applyAlignment="1">
      <alignment vertical="center"/>
    </xf>
    <xf numFmtId="0" fontId="1" fillId="8" borderId="23" xfId="0" applyFont="1" applyFill="1" applyBorder="1" applyAlignment="1">
      <alignment horizontal="right" vertical="center"/>
    </xf>
    <xf numFmtId="0" fontId="0" fillId="4" borderId="6" xfId="0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0" fillId="4" borderId="17" xfId="0" applyFill="1" applyBorder="1" applyAlignment="1">
      <alignment horizontal="right"/>
    </xf>
    <xf numFmtId="0" fontId="0" fillId="4" borderId="21" xfId="0" applyFill="1" applyBorder="1" applyAlignment="1">
      <alignment horizontal="right"/>
    </xf>
    <xf numFmtId="0" fontId="0" fillId="4" borderId="22" xfId="0" applyFill="1" applyBorder="1" applyAlignment="1">
      <alignment horizontal="right"/>
    </xf>
    <xf numFmtId="0" fontId="14" fillId="11" borderId="26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64" fontId="9" fillId="4" borderId="26" xfId="0" applyNumberFormat="1" applyFont="1" applyFill="1" applyBorder="1" applyAlignment="1">
      <alignment vertical="center"/>
    </xf>
    <xf numFmtId="0" fontId="0" fillId="0" borderId="0" xfId="0" applyFill="1"/>
    <xf numFmtId="0" fontId="8" fillId="0" borderId="23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right" vertical="center"/>
    </xf>
    <xf numFmtId="164" fontId="9" fillId="0" borderId="23" xfId="0" applyNumberFormat="1" applyFont="1" applyFill="1" applyBorder="1" applyAlignment="1">
      <alignment vertical="center"/>
    </xf>
    <xf numFmtId="0" fontId="0" fillId="4" borderId="27" xfId="0" applyFill="1" applyBorder="1" applyAlignment="1">
      <alignment horizontal="right"/>
    </xf>
    <xf numFmtId="0" fontId="6" fillId="4" borderId="28" xfId="0" applyFont="1" applyFill="1" applyBorder="1"/>
    <xf numFmtId="0" fontId="6" fillId="4" borderId="29" xfId="0" applyFont="1" applyFill="1" applyBorder="1"/>
    <xf numFmtId="0" fontId="0" fillId="4" borderId="30" xfId="0" applyFill="1" applyBorder="1" applyAlignment="1">
      <alignment horizontal="right"/>
    </xf>
    <xf numFmtId="0" fontId="16" fillId="0" borderId="26" xfId="0" applyFont="1" applyFill="1" applyBorder="1" applyAlignment="1">
      <alignment horizontal="center" wrapText="1"/>
    </xf>
    <xf numFmtId="164" fontId="4" fillId="3" borderId="33" xfId="0" applyNumberFormat="1" applyFont="1" applyFill="1" applyBorder="1" applyAlignment="1">
      <alignment vertical="center"/>
    </xf>
    <xf numFmtId="166" fontId="15" fillId="4" borderId="34" xfId="0" applyNumberFormat="1" applyFont="1" applyFill="1" applyBorder="1" applyAlignment="1">
      <alignment vertical="center"/>
    </xf>
    <xf numFmtId="166" fontId="15" fillId="4" borderId="35" xfId="0" applyNumberFormat="1" applyFont="1" applyFill="1" applyBorder="1" applyAlignment="1">
      <alignment vertical="center"/>
    </xf>
    <xf numFmtId="164" fontId="4" fillId="3" borderId="36" xfId="0" applyNumberFormat="1" applyFont="1" applyFill="1" applyBorder="1" applyAlignment="1">
      <alignment vertical="center"/>
    </xf>
    <xf numFmtId="166" fontId="15" fillId="4" borderId="34" xfId="0" applyNumberFormat="1" applyFont="1" applyFill="1" applyBorder="1" applyAlignment="1" applyProtection="1">
      <alignment vertical="center"/>
      <protection locked="0"/>
    </xf>
    <xf numFmtId="164" fontId="0" fillId="4" borderId="34" xfId="0" applyNumberFormat="1" applyFill="1" applyBorder="1" applyAlignment="1" applyProtection="1">
      <alignment vertical="center"/>
      <protection locked="0"/>
    </xf>
    <xf numFmtId="164" fontId="0" fillId="4" borderId="35" xfId="0" applyNumberFormat="1" applyFill="1" applyBorder="1" applyAlignment="1" applyProtection="1">
      <alignment vertical="center"/>
      <protection locked="0"/>
    </xf>
    <xf numFmtId="164" fontId="4" fillId="3" borderId="3" xfId="0" applyNumberFormat="1" applyFont="1" applyFill="1" applyBorder="1" applyAlignment="1" applyProtection="1">
      <alignment vertical="center"/>
      <protection locked="0"/>
    </xf>
    <xf numFmtId="164" fontId="1" fillId="2" borderId="14" xfId="0" applyNumberFormat="1" applyFont="1" applyFill="1" applyBorder="1" applyAlignment="1">
      <alignment vertical="center"/>
    </xf>
    <xf numFmtId="0" fontId="0" fillId="0" borderId="32" xfId="0" applyBorder="1"/>
    <xf numFmtId="164" fontId="3" fillId="6" borderId="33" xfId="0" applyNumberFormat="1" applyFont="1" applyFill="1" applyBorder="1" applyAlignment="1">
      <alignment vertical="center"/>
    </xf>
    <xf numFmtId="164" fontId="0" fillId="4" borderId="34" xfId="0" applyNumberFormat="1" applyFill="1" applyBorder="1" applyProtection="1">
      <protection locked="0"/>
    </xf>
    <xf numFmtId="165" fontId="0" fillId="4" borderId="35" xfId="0" applyNumberFormat="1" applyFill="1" applyBorder="1" applyProtection="1">
      <protection locked="0"/>
    </xf>
    <xf numFmtId="164" fontId="3" fillId="6" borderId="36" xfId="0" applyNumberFormat="1" applyFont="1" applyFill="1" applyBorder="1" applyAlignment="1">
      <alignment vertical="center"/>
    </xf>
    <xf numFmtId="164" fontId="0" fillId="4" borderId="35" xfId="0" applyNumberFormat="1" applyFill="1" applyBorder="1" applyProtection="1">
      <protection locked="0"/>
    </xf>
    <xf numFmtId="164" fontId="0" fillId="4" borderId="37" xfId="0" applyNumberFormat="1" applyFill="1" applyBorder="1" applyProtection="1">
      <protection locked="0"/>
    </xf>
    <xf numFmtId="164" fontId="3" fillId="6" borderId="11" xfId="0" applyNumberFormat="1" applyFont="1" applyFill="1" applyBorder="1" applyAlignment="1" applyProtection="1">
      <alignment vertical="center"/>
      <protection locked="0"/>
    </xf>
    <xf numFmtId="164" fontId="12" fillId="7" borderId="11" xfId="0" applyNumberFormat="1" applyFont="1" applyFill="1" applyBorder="1" applyAlignment="1">
      <alignment vertical="center"/>
    </xf>
    <xf numFmtId="164" fontId="3" fillId="9" borderId="33" xfId="0" applyNumberFormat="1" applyFont="1" applyFill="1" applyBorder="1" applyAlignment="1">
      <alignment vertical="center"/>
    </xf>
    <xf numFmtId="164" fontId="0" fillId="10" borderId="34" xfId="0" applyNumberFormat="1" applyFill="1" applyBorder="1" applyProtection="1">
      <protection locked="0"/>
    </xf>
    <xf numFmtId="164" fontId="3" fillId="9" borderId="36" xfId="0" applyNumberFormat="1" applyFont="1" applyFill="1" applyBorder="1" applyAlignment="1">
      <alignment vertical="center"/>
    </xf>
    <xf numFmtId="164" fontId="3" fillId="9" borderId="11" xfId="0" applyNumberFormat="1" applyFont="1" applyFill="1" applyBorder="1" applyAlignment="1">
      <alignment vertical="center"/>
    </xf>
    <xf numFmtId="164" fontId="12" fillId="8" borderId="14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textRotation="90" wrapText="1"/>
    </xf>
    <xf numFmtId="0" fontId="1" fillId="2" borderId="3" xfId="0" applyFont="1" applyFill="1" applyBorder="1" applyAlignment="1">
      <alignment vertical="center" textRotation="90" wrapText="1"/>
    </xf>
    <xf numFmtId="0" fontId="1" fillId="2" borderId="11" xfId="0" applyFont="1" applyFill="1" applyBorder="1" applyAlignment="1">
      <alignment vertical="center" textRotation="90" wrapText="1"/>
    </xf>
    <xf numFmtId="0" fontId="1" fillId="5" borderId="1" xfId="0" applyFont="1" applyFill="1" applyBorder="1" applyAlignment="1">
      <alignment vertical="center" textRotation="90" wrapText="1"/>
    </xf>
    <xf numFmtId="0" fontId="1" fillId="5" borderId="3" xfId="0" applyFont="1" applyFill="1" applyBorder="1" applyAlignment="1">
      <alignment vertical="center" textRotation="90" wrapText="1"/>
    </xf>
    <xf numFmtId="0" fontId="1" fillId="5" borderId="11" xfId="0" applyFont="1" applyFill="1" applyBorder="1" applyAlignment="1">
      <alignment vertical="center" textRotation="90" wrapText="1"/>
    </xf>
    <xf numFmtId="0" fontId="1" fillId="8" borderId="1" xfId="0" applyFont="1" applyFill="1" applyBorder="1" applyAlignment="1">
      <alignment vertical="center" textRotation="90" wrapText="1"/>
    </xf>
    <xf numFmtId="0" fontId="1" fillId="8" borderId="3" xfId="0" applyFont="1" applyFill="1" applyBorder="1" applyAlignment="1">
      <alignment vertical="center" textRotation="90" wrapText="1"/>
    </xf>
    <xf numFmtId="0" fontId="1" fillId="8" borderId="11" xfId="0" applyFont="1" applyFill="1" applyBorder="1" applyAlignment="1">
      <alignment vertical="center" textRotation="90" wrapText="1"/>
    </xf>
    <xf numFmtId="0" fontId="3" fillId="10" borderId="31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zoomScale="75" zoomScaleNormal="75" workbookViewId="0">
      <selection activeCell="F72" sqref="F72"/>
    </sheetView>
  </sheetViews>
  <sheetFormatPr defaultRowHeight="15" x14ac:dyDescent="0.25"/>
  <cols>
    <col min="2" max="2" width="10.85546875" customWidth="1"/>
    <col min="3" max="3" width="27.42578125" customWidth="1"/>
    <col min="4" max="4" width="43.7109375" customWidth="1"/>
    <col min="5" max="5" width="32.42578125" customWidth="1"/>
    <col min="6" max="6" width="41.42578125" bestFit="1" customWidth="1"/>
    <col min="7" max="7" width="43" hidden="1" customWidth="1"/>
  </cols>
  <sheetData>
    <row r="1" spans="1:7" ht="31.5" customHeight="1" x14ac:dyDescent="0.25">
      <c r="B1" s="106" t="s">
        <v>61</v>
      </c>
      <c r="C1" s="107"/>
      <c r="D1" s="107"/>
      <c r="E1" s="107"/>
      <c r="F1" s="107"/>
      <c r="G1" s="107"/>
    </row>
    <row r="2" spans="1:7" ht="15.75" thickBot="1" x14ac:dyDescent="0.3"/>
    <row r="3" spans="1:7" ht="27.75" thickBot="1" x14ac:dyDescent="0.35">
      <c r="B3" s="62"/>
      <c r="C3" s="62"/>
      <c r="D3" s="62"/>
      <c r="E3" s="63"/>
      <c r="F3" s="61" t="s">
        <v>63</v>
      </c>
      <c r="G3" s="61" t="s">
        <v>62</v>
      </c>
    </row>
    <row r="4" spans="1:7" ht="27.75" thickBot="1" x14ac:dyDescent="0.35">
      <c r="B4" s="21"/>
      <c r="C4" s="22"/>
      <c r="D4" s="22"/>
      <c r="E4" s="23" t="s">
        <v>7</v>
      </c>
      <c r="F4" s="64">
        <f>F17</f>
        <v>13155.118999999999</v>
      </c>
      <c r="G4" s="73"/>
    </row>
    <row r="5" spans="1:7" ht="27.75" thickBot="1" x14ac:dyDescent="0.3">
      <c r="A5" s="65"/>
      <c r="B5" s="66"/>
      <c r="C5" s="66"/>
      <c r="D5" s="66"/>
      <c r="E5" s="67"/>
      <c r="F5" s="68"/>
    </row>
    <row r="6" spans="1:7" ht="22.5" x14ac:dyDescent="0.25">
      <c r="B6" s="97" t="s">
        <v>0</v>
      </c>
      <c r="C6" s="1"/>
      <c r="D6" s="1"/>
      <c r="E6" s="2" t="s">
        <v>1</v>
      </c>
      <c r="F6" s="74">
        <f>SUM(F7:F8)</f>
        <v>13157.388999999999</v>
      </c>
      <c r="G6" s="83"/>
    </row>
    <row r="7" spans="1:7" ht="15.75" x14ac:dyDescent="0.25">
      <c r="B7" s="98"/>
      <c r="C7" s="3"/>
      <c r="D7" s="4" t="s">
        <v>2</v>
      </c>
      <c r="E7" s="11" t="s">
        <v>36</v>
      </c>
      <c r="F7" s="75">
        <f>(12255186000)/1000000</f>
        <v>12255.186</v>
      </c>
      <c r="G7" s="83"/>
    </row>
    <row r="8" spans="1:7" ht="15.75" x14ac:dyDescent="0.25">
      <c r="B8" s="98"/>
      <c r="C8" s="6"/>
      <c r="D8" s="7"/>
      <c r="E8" s="11" t="s">
        <v>37</v>
      </c>
      <c r="F8" s="76">
        <f>(902203000)/1000000</f>
        <v>902.20299999999997</v>
      </c>
      <c r="G8" s="83"/>
    </row>
    <row r="9" spans="1:7" ht="22.5" x14ac:dyDescent="0.25">
      <c r="B9" s="98"/>
      <c r="C9" s="8"/>
      <c r="D9" s="9"/>
      <c r="E9" s="10" t="s">
        <v>3</v>
      </c>
      <c r="F9" s="77">
        <f>(-2270000)/1000000</f>
        <v>-2.27</v>
      </c>
      <c r="G9" s="83"/>
    </row>
    <row r="10" spans="1:7" ht="15.75" x14ac:dyDescent="0.25">
      <c r="B10" s="98"/>
      <c r="C10" s="3"/>
      <c r="D10" s="4" t="s">
        <v>4</v>
      </c>
      <c r="E10" s="11" t="s">
        <v>53</v>
      </c>
      <c r="F10" s="78">
        <f>(-1299000000)/1000000</f>
        <v>-1299</v>
      </c>
      <c r="G10" s="83"/>
    </row>
    <row r="11" spans="1:7" ht="15.75" x14ac:dyDescent="0.25">
      <c r="B11" s="98"/>
      <c r="C11" s="3"/>
      <c r="D11" s="4"/>
      <c r="E11" s="11" t="s">
        <v>54</v>
      </c>
      <c r="F11" s="79">
        <f>(-970000)/1000000</f>
        <v>-0.97</v>
      </c>
      <c r="G11" s="83"/>
    </row>
    <row r="12" spans="1:7" ht="15.75" x14ac:dyDescent="0.25">
      <c r="B12" s="98"/>
      <c r="C12" s="3"/>
      <c r="D12" s="4"/>
      <c r="E12" s="5"/>
      <c r="F12" s="79"/>
      <c r="G12" s="83"/>
    </row>
    <row r="13" spans="1:7" ht="15.75" x14ac:dyDescent="0.25">
      <c r="B13" s="98"/>
      <c r="C13" s="3"/>
      <c r="D13" s="4"/>
      <c r="E13" s="5"/>
      <c r="F13" s="79"/>
      <c r="G13" s="83"/>
    </row>
    <row r="14" spans="1:7" ht="15.75" x14ac:dyDescent="0.25">
      <c r="B14" s="98"/>
      <c r="C14" s="6"/>
      <c r="D14" s="7"/>
      <c r="E14" s="12"/>
      <c r="F14" s="79"/>
      <c r="G14" s="83"/>
    </row>
    <row r="15" spans="1:7" ht="15.75" x14ac:dyDescent="0.25">
      <c r="B15" s="98"/>
      <c r="C15" s="13"/>
      <c r="D15" s="14"/>
      <c r="E15" s="15"/>
      <c r="F15" s="80"/>
      <c r="G15" s="83"/>
    </row>
    <row r="16" spans="1:7" ht="23.25" thickBot="1" x14ac:dyDescent="0.3">
      <c r="B16" s="98"/>
      <c r="C16" s="16"/>
      <c r="D16" s="17"/>
      <c r="E16" s="18" t="s">
        <v>5</v>
      </c>
      <c r="F16" s="81">
        <v>0</v>
      </c>
      <c r="G16" s="83"/>
    </row>
    <row r="17" spans="2:7" ht="27.75" thickBot="1" x14ac:dyDescent="0.3">
      <c r="B17" s="99"/>
      <c r="C17" s="19"/>
      <c r="D17" s="19"/>
      <c r="E17" s="20" t="s">
        <v>6</v>
      </c>
      <c r="F17" s="82">
        <f>F6+F9+F16</f>
        <v>13155.118999999999</v>
      </c>
      <c r="G17" s="83"/>
    </row>
    <row r="18" spans="2:7" ht="15.75" thickBot="1" x14ac:dyDescent="0.3"/>
    <row r="19" spans="2:7" ht="22.5" x14ac:dyDescent="0.25">
      <c r="B19" s="100" t="s">
        <v>8</v>
      </c>
      <c r="C19" s="24"/>
      <c r="D19" s="24"/>
      <c r="E19" s="25" t="s">
        <v>9</v>
      </c>
      <c r="F19" s="84">
        <f>F20</f>
        <v>7.3602618899999994</v>
      </c>
      <c r="G19" s="83"/>
    </row>
    <row r="20" spans="2:7" ht="15.75" x14ac:dyDescent="0.25">
      <c r="B20" s="101"/>
      <c r="C20" s="26"/>
      <c r="D20" s="27" t="s">
        <v>10</v>
      </c>
      <c r="E20" s="56" t="s">
        <v>38</v>
      </c>
      <c r="F20" s="85">
        <f>(7360261.89)/1000000</f>
        <v>7.3602618899999994</v>
      </c>
      <c r="G20" s="83"/>
    </row>
    <row r="21" spans="2:7" ht="15.75" x14ac:dyDescent="0.25">
      <c r="B21" s="101"/>
      <c r="C21" s="28"/>
      <c r="D21" s="29"/>
      <c r="E21" s="57" t="s">
        <v>39</v>
      </c>
      <c r="F21" s="86">
        <v>50212</v>
      </c>
      <c r="G21" s="83"/>
    </row>
    <row r="22" spans="2:7" ht="22.5" x14ac:dyDescent="0.25">
      <c r="B22" s="101"/>
      <c r="C22" s="30"/>
      <c r="D22" s="30"/>
      <c r="E22" s="31" t="s">
        <v>11</v>
      </c>
      <c r="F22" s="87">
        <f>(2110000)/1000000</f>
        <v>2.11</v>
      </c>
      <c r="G22" s="83"/>
    </row>
    <row r="23" spans="2:7" ht="15.75" x14ac:dyDescent="0.25">
      <c r="B23" s="101"/>
      <c r="C23" s="32"/>
      <c r="D23" s="33" t="s">
        <v>10</v>
      </c>
      <c r="E23" s="58" t="s">
        <v>40</v>
      </c>
      <c r="F23" s="85">
        <f>(367536)/1000000</f>
        <v>0.36753599999999997</v>
      </c>
      <c r="G23" s="83"/>
    </row>
    <row r="24" spans="2:7" ht="15.75" x14ac:dyDescent="0.25">
      <c r="B24" s="101"/>
      <c r="C24" s="35"/>
      <c r="D24" s="36"/>
      <c r="E24" s="34" t="s">
        <v>12</v>
      </c>
      <c r="F24" s="85">
        <f>(936201)/1000000</f>
        <v>0.93620099999999995</v>
      </c>
      <c r="G24" s="83"/>
    </row>
    <row r="25" spans="2:7" ht="15.75" x14ac:dyDescent="0.25">
      <c r="B25" s="101"/>
      <c r="C25" s="37"/>
      <c r="D25" s="38"/>
      <c r="E25" s="39" t="s">
        <v>13</v>
      </c>
      <c r="F25" s="88">
        <f>(196429)/1000000</f>
        <v>0.19642899999999999</v>
      </c>
      <c r="G25" s="83"/>
    </row>
    <row r="26" spans="2:7" ht="23.25" x14ac:dyDescent="0.25">
      <c r="B26" s="101"/>
      <c r="C26" s="30"/>
      <c r="D26" s="30"/>
      <c r="E26" s="40" t="s">
        <v>14</v>
      </c>
      <c r="F26" s="87">
        <f>SUM(F27:F32)</f>
        <v>8.4097208900000009</v>
      </c>
      <c r="G26" s="83"/>
    </row>
    <row r="27" spans="2:7" ht="15.75" x14ac:dyDescent="0.25">
      <c r="B27" s="101"/>
      <c r="C27" s="32"/>
      <c r="D27" s="33" t="s">
        <v>10</v>
      </c>
      <c r="E27" s="59" t="s">
        <v>41</v>
      </c>
      <c r="F27" s="85">
        <f>(1752000)/1000000</f>
        <v>1.752</v>
      </c>
      <c r="G27" s="83"/>
    </row>
    <row r="28" spans="2:7" ht="15.75" x14ac:dyDescent="0.25">
      <c r="B28" s="101"/>
      <c r="C28" s="32"/>
      <c r="D28" s="33"/>
      <c r="E28" s="59" t="s">
        <v>42</v>
      </c>
      <c r="F28" s="85">
        <f>(1806638.4)/1000000</f>
        <v>1.8066384</v>
      </c>
      <c r="G28" s="83"/>
    </row>
    <row r="29" spans="2:7" ht="15.75" x14ac:dyDescent="0.25">
      <c r="B29" s="101"/>
      <c r="C29" s="35"/>
      <c r="D29" s="36"/>
      <c r="E29" s="59" t="s">
        <v>43</v>
      </c>
      <c r="F29" s="85">
        <f>(1200803.51)/1000000</f>
        <v>1.2008035100000001</v>
      </c>
      <c r="G29" s="83"/>
    </row>
    <row r="30" spans="2:7" ht="15.75" x14ac:dyDescent="0.25">
      <c r="B30" s="101"/>
      <c r="C30" s="70"/>
      <c r="D30" s="71"/>
      <c r="E30" s="72" t="s">
        <v>55</v>
      </c>
      <c r="F30" s="89">
        <f>(617269)/1000000</f>
        <v>0.61726899999999996</v>
      </c>
      <c r="G30" s="83"/>
    </row>
    <row r="31" spans="2:7" ht="15.75" x14ac:dyDescent="0.25">
      <c r="B31" s="101"/>
      <c r="C31" s="70"/>
      <c r="D31" s="71"/>
      <c r="E31" s="72" t="s">
        <v>56</v>
      </c>
      <c r="F31" s="89">
        <f>(1964146.89)/1000000</f>
        <v>1.9641468899999999</v>
      </c>
      <c r="G31" s="83"/>
    </row>
    <row r="32" spans="2:7" ht="15.75" x14ac:dyDescent="0.25">
      <c r="B32" s="101"/>
      <c r="C32" s="37"/>
      <c r="D32" s="38"/>
      <c r="E32" s="42" t="s">
        <v>15</v>
      </c>
      <c r="F32" s="88">
        <f>(1068863.09)/1000000</f>
        <v>1.06886309</v>
      </c>
      <c r="G32" s="83"/>
    </row>
    <row r="33" spans="2:7" ht="22.5" x14ac:dyDescent="0.25">
      <c r="B33" s="101"/>
      <c r="C33" s="30"/>
      <c r="D33" s="30"/>
      <c r="E33" s="31" t="s">
        <v>16</v>
      </c>
      <c r="F33" s="87">
        <f>SUM(F34:F37)</f>
        <v>13036.88052024</v>
      </c>
      <c r="G33" s="83"/>
    </row>
    <row r="34" spans="2:7" ht="15.75" x14ac:dyDescent="0.25">
      <c r="B34" s="101"/>
      <c r="C34" s="32"/>
      <c r="D34" s="33" t="s">
        <v>10</v>
      </c>
      <c r="E34" s="59" t="s">
        <v>57</v>
      </c>
      <c r="F34" s="85">
        <f>(9124429072)/1000000</f>
        <v>9124.4290720000008</v>
      </c>
      <c r="G34" s="83"/>
    </row>
    <row r="35" spans="2:7" ht="15.75" x14ac:dyDescent="0.25">
      <c r="B35" s="101"/>
      <c r="C35" s="32"/>
      <c r="D35" s="33"/>
      <c r="E35" s="59" t="s">
        <v>58</v>
      </c>
      <c r="F35" s="85">
        <f>(588625613.18)/1000000</f>
        <v>588.62561317999996</v>
      </c>
      <c r="G35" s="83"/>
    </row>
    <row r="36" spans="2:7" ht="15.75" x14ac:dyDescent="0.25">
      <c r="B36" s="101"/>
      <c r="C36" s="35"/>
      <c r="D36" s="36"/>
      <c r="E36" s="59" t="s">
        <v>59</v>
      </c>
      <c r="F36" s="85">
        <f>(33505835.06)/1000000</f>
        <v>33.505835059999995</v>
      </c>
      <c r="G36" s="83"/>
    </row>
    <row r="37" spans="2:7" ht="15.75" x14ac:dyDescent="0.25">
      <c r="B37" s="101"/>
      <c r="C37" s="37"/>
      <c r="D37" s="38"/>
      <c r="E37" s="60" t="s">
        <v>15</v>
      </c>
      <c r="F37" s="88">
        <f>(3290320000)/1000000</f>
        <v>3290.32</v>
      </c>
      <c r="G37" s="83"/>
    </row>
    <row r="38" spans="2:7" ht="23.25" thickBot="1" x14ac:dyDescent="0.3">
      <c r="B38" s="101"/>
      <c r="C38" s="43"/>
      <c r="D38" s="43"/>
      <c r="E38" s="44" t="s">
        <v>17</v>
      </c>
      <c r="F38" s="90">
        <f>(100360000)/1000000</f>
        <v>100.36</v>
      </c>
      <c r="G38" s="83"/>
    </row>
    <row r="39" spans="2:7" ht="29.25" thickBot="1" x14ac:dyDescent="0.3">
      <c r="B39" s="102"/>
      <c r="C39" s="45"/>
      <c r="D39" s="45"/>
      <c r="E39" s="46" t="s">
        <v>18</v>
      </c>
      <c r="F39" s="91">
        <f>F38+F33+F26+F22+F19</f>
        <v>13155.120503020002</v>
      </c>
      <c r="G39" s="83"/>
    </row>
    <row r="40" spans="2:7" ht="15.75" thickBot="1" x14ac:dyDescent="0.3"/>
    <row r="41" spans="2:7" ht="22.5" x14ac:dyDescent="0.25">
      <c r="B41" s="103" t="s">
        <v>19</v>
      </c>
      <c r="C41" s="47"/>
      <c r="D41" s="47"/>
      <c r="E41" s="48" t="s">
        <v>20</v>
      </c>
      <c r="F41" s="92">
        <f>(65158504.89)/1000000</f>
        <v>65.158504890000003</v>
      </c>
      <c r="G41" s="83"/>
    </row>
    <row r="42" spans="2:7" ht="15.75" x14ac:dyDescent="0.25">
      <c r="B42" s="104"/>
      <c r="C42" s="32"/>
      <c r="D42" s="33" t="s">
        <v>21</v>
      </c>
      <c r="E42" s="59" t="s">
        <v>44</v>
      </c>
      <c r="F42" s="85">
        <f>(2412882.09)/1000000</f>
        <v>2.4128820899999996</v>
      </c>
      <c r="G42" s="83"/>
    </row>
    <row r="43" spans="2:7" ht="15.75" x14ac:dyDescent="0.25">
      <c r="B43" s="104"/>
      <c r="C43" s="35"/>
      <c r="D43" s="36"/>
      <c r="E43" s="59" t="s">
        <v>45</v>
      </c>
      <c r="F43" s="93">
        <v>0</v>
      </c>
      <c r="G43" s="83"/>
    </row>
    <row r="44" spans="2:7" ht="15.75" x14ac:dyDescent="0.25">
      <c r="B44" s="104"/>
      <c r="C44" s="32"/>
      <c r="D44" s="33"/>
      <c r="E44" s="59" t="s">
        <v>46</v>
      </c>
      <c r="F44" s="85">
        <f>(2464025.58)/1000000</f>
        <v>2.4640255799999999</v>
      </c>
      <c r="G44" s="83"/>
    </row>
    <row r="45" spans="2:7" ht="15.75" x14ac:dyDescent="0.25">
      <c r="B45" s="104"/>
      <c r="C45" s="35"/>
      <c r="D45" s="36"/>
      <c r="E45" s="59" t="s">
        <v>47</v>
      </c>
      <c r="F45" s="85">
        <f>(16290635.19)/1000000</f>
        <v>16.29063519</v>
      </c>
      <c r="G45" s="83"/>
    </row>
    <row r="46" spans="2:7" ht="15.75" x14ac:dyDescent="0.25">
      <c r="B46" s="104"/>
      <c r="C46" s="32"/>
      <c r="D46" s="33"/>
      <c r="E46" s="41" t="s">
        <v>22</v>
      </c>
      <c r="F46" s="85">
        <f>(48867869.7)/1000000</f>
        <v>48.8678697</v>
      </c>
      <c r="G46" s="83"/>
    </row>
    <row r="47" spans="2:7" ht="15.75" x14ac:dyDescent="0.25">
      <c r="B47" s="104"/>
      <c r="C47" s="35"/>
      <c r="D47" s="36"/>
      <c r="E47" s="69" t="s">
        <v>52</v>
      </c>
      <c r="F47" s="85">
        <f>(7931038.29)/1000000</f>
        <v>7.93103829</v>
      </c>
      <c r="G47" s="83"/>
    </row>
    <row r="48" spans="2:7" ht="17.25" x14ac:dyDescent="0.25">
      <c r="B48" s="104"/>
      <c r="C48" s="32"/>
      <c r="D48" s="33" t="s">
        <v>23</v>
      </c>
      <c r="E48" s="59" t="s">
        <v>49</v>
      </c>
      <c r="F48" s="85">
        <f>(9274148.13)/1000000</f>
        <v>9.2741481300000004</v>
      </c>
      <c r="G48" s="83"/>
    </row>
    <row r="49" spans="2:7" ht="17.25" x14ac:dyDescent="0.25">
      <c r="B49" s="104"/>
      <c r="C49" s="35"/>
      <c r="D49" s="36"/>
      <c r="E49" s="59" t="s">
        <v>48</v>
      </c>
      <c r="F49" s="85">
        <f>(5421393.3)/1000000</f>
        <v>5.4213933000000001</v>
      </c>
      <c r="G49" s="83"/>
    </row>
    <row r="50" spans="2:7" ht="22.5" x14ac:dyDescent="0.25">
      <c r="B50" s="104"/>
      <c r="C50" s="49"/>
      <c r="D50" s="50"/>
      <c r="E50" s="51" t="s">
        <v>24</v>
      </c>
      <c r="F50" s="94">
        <f>(55490095.78)/1000000</f>
        <v>55.490095780000004</v>
      </c>
      <c r="G50" s="83"/>
    </row>
    <row r="51" spans="2:7" ht="15.75" x14ac:dyDescent="0.25">
      <c r="B51" s="104"/>
      <c r="C51" s="32"/>
      <c r="D51" s="33" t="s">
        <v>25</v>
      </c>
      <c r="E51" s="59" t="s">
        <v>50</v>
      </c>
      <c r="F51" s="85">
        <f>(53077213.69)/1000000</f>
        <v>53.077213690000001</v>
      </c>
      <c r="G51" s="83"/>
    </row>
    <row r="52" spans="2:7" ht="15.75" x14ac:dyDescent="0.25">
      <c r="B52" s="104"/>
      <c r="C52" s="32"/>
      <c r="D52" s="33"/>
      <c r="E52" s="41" t="s">
        <v>60</v>
      </c>
      <c r="F52" s="85">
        <f>(2412882.09)/1000000</f>
        <v>2.4128820899999996</v>
      </c>
      <c r="G52" s="83"/>
    </row>
    <row r="53" spans="2:7" ht="15.75" x14ac:dyDescent="0.25">
      <c r="B53" s="104"/>
      <c r="C53" s="32"/>
      <c r="D53" s="33"/>
      <c r="E53" s="41" t="s">
        <v>26</v>
      </c>
      <c r="F53" s="93"/>
      <c r="G53" s="83"/>
    </row>
    <row r="54" spans="2:7" ht="22.5" x14ac:dyDescent="0.25">
      <c r="B54" s="104"/>
      <c r="C54" s="49"/>
      <c r="D54" s="50"/>
      <c r="E54" s="51" t="s">
        <v>27</v>
      </c>
      <c r="F54" s="94">
        <f>(13036880000)/1000000</f>
        <v>13036.88</v>
      </c>
      <c r="G54" s="83"/>
    </row>
    <row r="55" spans="2:7" ht="15.75" x14ac:dyDescent="0.25">
      <c r="B55" s="104"/>
      <c r="C55" s="32"/>
      <c r="D55" s="33" t="s">
        <v>4</v>
      </c>
      <c r="E55" s="41" t="s">
        <v>57</v>
      </c>
      <c r="F55" s="85">
        <f>(9124429072)/1000000</f>
        <v>9124.4290720000008</v>
      </c>
      <c r="G55" s="83"/>
    </row>
    <row r="56" spans="2:7" ht="15.75" x14ac:dyDescent="0.25">
      <c r="B56" s="104"/>
      <c r="C56" s="32"/>
      <c r="D56" s="33"/>
      <c r="E56" s="41" t="s">
        <v>58</v>
      </c>
      <c r="F56" s="85">
        <f>(588625613.18)/1000000</f>
        <v>588.62561317999996</v>
      </c>
      <c r="G56" s="83"/>
    </row>
    <row r="57" spans="2:7" ht="15.75" x14ac:dyDescent="0.25">
      <c r="B57" s="104"/>
      <c r="C57" s="32"/>
      <c r="D57" s="33"/>
      <c r="E57" s="41" t="s">
        <v>59</v>
      </c>
      <c r="F57" s="85">
        <f>(33505835.06)/1000000</f>
        <v>33.505835059999995</v>
      </c>
      <c r="G57" s="83"/>
    </row>
    <row r="58" spans="2:7" ht="15.75" x14ac:dyDescent="0.25">
      <c r="B58" s="104"/>
      <c r="C58" s="32"/>
      <c r="D58" s="33"/>
      <c r="E58" s="41" t="s">
        <v>22</v>
      </c>
      <c r="F58" s="85">
        <f>(3290972168.03)/1000000</f>
        <v>3290.9721680300004</v>
      </c>
      <c r="G58" s="83"/>
    </row>
    <row r="59" spans="2:7" ht="15.75" x14ac:dyDescent="0.25">
      <c r="B59" s="104"/>
      <c r="C59" s="32"/>
      <c r="D59" s="33" t="s">
        <v>28</v>
      </c>
      <c r="E59" s="41" t="s">
        <v>29</v>
      </c>
      <c r="F59" s="85">
        <f>(9641523685.67)/1000000</f>
        <v>9641.5236856699994</v>
      </c>
      <c r="G59" s="83"/>
    </row>
    <row r="60" spans="2:7" ht="15.75" x14ac:dyDescent="0.25">
      <c r="B60" s="104"/>
      <c r="C60" s="32"/>
      <c r="D60" s="33"/>
      <c r="E60" s="41" t="s">
        <v>30</v>
      </c>
      <c r="F60" s="85">
        <f>(1933251583.23)/1000000</f>
        <v>1933.2515832300001</v>
      </c>
      <c r="G60" s="83"/>
    </row>
    <row r="61" spans="2:7" ht="15.75" x14ac:dyDescent="0.25">
      <c r="B61" s="104"/>
      <c r="C61" s="32"/>
      <c r="D61" s="33"/>
      <c r="E61" s="41" t="s">
        <v>31</v>
      </c>
      <c r="F61" s="85">
        <f>(0)/1000000</f>
        <v>0</v>
      </c>
      <c r="G61" s="83"/>
    </row>
    <row r="62" spans="2:7" ht="15.75" x14ac:dyDescent="0.25">
      <c r="B62" s="104"/>
      <c r="C62" s="32"/>
      <c r="D62" s="33"/>
      <c r="E62" s="41" t="s">
        <v>32</v>
      </c>
      <c r="F62" s="85">
        <f>(1467776124.93)/1000000</f>
        <v>1467.7761249300002</v>
      </c>
      <c r="G62" s="83"/>
    </row>
    <row r="63" spans="2:7" ht="15.75" x14ac:dyDescent="0.25">
      <c r="B63" s="104"/>
      <c r="C63" s="37"/>
      <c r="D63" s="38"/>
      <c r="E63" s="42" t="s">
        <v>33</v>
      </c>
      <c r="F63" s="88">
        <f>(-5668704.91)/1000000</f>
        <v>-5.6687049099999998</v>
      </c>
      <c r="G63" s="83"/>
    </row>
    <row r="64" spans="2:7" ht="23.25" thickBot="1" x14ac:dyDescent="0.3">
      <c r="B64" s="104"/>
      <c r="C64" s="52"/>
      <c r="D64" s="52"/>
      <c r="E64" s="53" t="s">
        <v>34</v>
      </c>
      <c r="F64" s="95">
        <v>0</v>
      </c>
      <c r="G64" s="83"/>
    </row>
    <row r="65" spans="2:7" ht="29.25" thickBot="1" x14ac:dyDescent="0.3">
      <c r="B65" s="105"/>
      <c r="C65" s="54"/>
      <c r="D65" s="54"/>
      <c r="E65" s="55" t="s">
        <v>35</v>
      </c>
      <c r="F65" s="96">
        <f>F64+F54+F50+F41-F52</f>
        <v>13155.115718579998</v>
      </c>
      <c r="G65" s="83"/>
    </row>
    <row r="66" spans="2:7" x14ac:dyDescent="0.25">
      <c r="B66" t="s">
        <v>51</v>
      </c>
    </row>
  </sheetData>
  <mergeCells count="4">
    <mergeCell ref="B6:B17"/>
    <mergeCell ref="B19:B39"/>
    <mergeCell ref="B41:B65"/>
    <mergeCell ref="B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3758B08F-2158-44C2-88C1-CEAC87018A7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rogcfmunday</dc:creator>
  <cp:lastModifiedBy>PEMBERTON, Alan</cp:lastModifiedBy>
  <dcterms:created xsi:type="dcterms:W3CDTF">2012-11-08T14:30:46Z</dcterms:created>
  <dcterms:modified xsi:type="dcterms:W3CDTF">2012-11-30T11:39:38Z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99a877e3-7389-490e-b3da-8f390b81e23d</vt:lpwstr>
  </property>
</Properties>
</file>